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4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表样" sheetId="434" r:id="rId6"/>
    <sheet name="周汇总" sheetId="508" r:id="rId7"/>
    <sheet name="汇总" sheetId="505" r:id="rId8"/>
    <sheet name="直接人工成本" sheetId="489" r:id="rId9"/>
    <sheet name="分类汇总" sheetId="534" r:id="rId10"/>
  </sheets>
  <definedNames>
    <definedName name="_xlnm._FilterDatabase" localSheetId="7" hidden="1">汇总!$A$1:$BA$533</definedName>
    <definedName name="_xlnm._FilterDatabase" localSheetId="8" hidden="1">直接人工成本!$A$1:$BA$504</definedName>
    <definedName name="_xlnm._FilterDatabase" localSheetId="6" hidden="1">周汇总!$A$1:$BA$533</definedName>
  </definedNames>
  <calcPr calcId="145621"/>
</workbook>
</file>

<file path=xl/calcChain.xml><?xml version="1.0" encoding="utf-8"?>
<calcChain xmlns="http://schemas.openxmlformats.org/spreadsheetml/2006/main">
  <c r="J332" i="545" l="1" a="1"/>
  <c r="J332" i="545" s="1"/>
  <c r="M314" i="545" l="1"/>
  <c r="J314" i="545" a="1"/>
  <c r="J314" i="545" s="1"/>
  <c r="K314" i="545" a="1"/>
  <c r="K314" i="545" s="1"/>
  <c r="J221" i="545" a="1"/>
  <c r="J221" i="545" s="1"/>
  <c r="J220" i="545" a="1"/>
  <c r="J220" i="545" s="1"/>
  <c r="I314" i="545"/>
  <c r="I306" i="545"/>
  <c r="I182" i="545"/>
  <c r="I199" i="545"/>
  <c r="I202" i="545"/>
  <c r="I263" i="545"/>
  <c r="I211" i="545"/>
  <c r="I214" i="545"/>
  <c r="I221" i="545"/>
  <c r="I220" i="545"/>
  <c r="I185" i="545"/>
  <c r="P532" i="505" l="1"/>
  <c r="O532" i="505"/>
  <c r="N532" i="505"/>
  <c r="M532" i="505"/>
  <c r="L532" i="505"/>
  <c r="K532" i="505"/>
  <c r="I532" i="505"/>
  <c r="H532" i="505"/>
  <c r="G532" i="505"/>
  <c r="F532" i="505"/>
  <c r="E532" i="505"/>
  <c r="D532" i="505"/>
  <c r="C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C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G485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I315" i="505"/>
  <c r="G315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H156" i="505"/>
  <c r="G156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314" i="545"/>
  <c r="G185" i="545"/>
  <c r="G197" i="545" l="1"/>
  <c r="G320" i="545"/>
  <c r="I15" i="545"/>
  <c r="G15" i="545"/>
  <c r="G263" i="545"/>
  <c r="G306" i="545"/>
  <c r="G214" i="545"/>
  <c r="G220" i="545"/>
  <c r="G199" i="545"/>
  <c r="G211" i="545"/>
  <c r="G202" i="545"/>
  <c r="G182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1" i="545"/>
  <c r="I12" i="545"/>
  <c r="I27" i="545"/>
  <c r="I433" i="545" l="1"/>
  <c r="D531" i="545" l="1"/>
  <c r="D532" i="545"/>
  <c r="D530" i="545"/>
  <c r="D533" i="545" s="1"/>
  <c r="G433" i="545"/>
  <c r="G108" i="545"/>
  <c r="G52" i="545"/>
  <c r="G32" i="545"/>
  <c r="G50" i="545"/>
  <c r="G44" i="545"/>
  <c r="G30" i="545"/>
  <c r="G93" i="545"/>
  <c r="G117" i="545"/>
  <c r="G144" i="545"/>
  <c r="G27" i="545"/>
  <c r="P533" i="545"/>
  <c r="O533" i="545"/>
  <c r="N533" i="545"/>
  <c r="M533" i="545"/>
  <c r="L533" i="545"/>
  <c r="K533" i="545"/>
  <c r="I533" i="545"/>
  <c r="H533" i="545"/>
  <c r="G533" i="545"/>
  <c r="F533" i="545"/>
  <c r="E533" i="545"/>
  <c r="C532" i="545"/>
  <c r="J532" i="545" s="1"/>
  <c r="Q532" i="545" s="1"/>
  <c r="C531" i="545"/>
  <c r="J531" i="545" s="1"/>
  <c r="Q531" i="545" s="1"/>
  <c r="C530" i="545"/>
  <c r="J530" i="545" s="1"/>
  <c r="G514" i="545"/>
  <c r="N514" i="545" s="1"/>
  <c r="X512" i="545"/>
  <c r="X511" i="545"/>
  <c r="X510" i="545"/>
  <c r="G510" i="545"/>
  <c r="C510" i="545"/>
  <c r="X509" i="545"/>
  <c r="I509" i="545"/>
  <c r="E509" i="545"/>
  <c r="K509" i="545" s="1"/>
  <c r="M509" i="545" s="1"/>
  <c r="X508" i="545"/>
  <c r="I508" i="545"/>
  <c r="E508" i="545"/>
  <c r="K508" i="545" s="1"/>
  <c r="M508" i="545" s="1"/>
  <c r="I507" i="545"/>
  <c r="E507" i="545"/>
  <c r="K507" i="545" s="1"/>
  <c r="M507" i="545" s="1"/>
  <c r="I506" i="545"/>
  <c r="I510" i="545" s="1"/>
  <c r="E506" i="545"/>
  <c r="E510" i="545" s="1"/>
  <c r="AA503" i="545"/>
  <c r="Z503" i="545"/>
  <c r="Y503" i="545"/>
  <c r="X503" i="545"/>
  <c r="U503" i="545"/>
  <c r="T503" i="545"/>
  <c r="S503" i="545"/>
  <c r="R503" i="545"/>
  <c r="Q503" i="545"/>
  <c r="P503" i="545"/>
  <c r="O503" i="545"/>
  <c r="I503" i="545"/>
  <c r="G503" i="545"/>
  <c r="J503" i="545" s="1" a="1"/>
  <c r="J503" i="545" s="1"/>
  <c r="H502" i="545"/>
  <c r="H501" i="545"/>
  <c r="H500" i="545"/>
  <c r="D499" i="545"/>
  <c r="H499" i="545" s="1"/>
  <c r="V498" i="545"/>
  <c r="W498" i="545" s="1"/>
  <c r="N498" i="545"/>
  <c r="K498" i="545" a="1"/>
  <c r="K498" i="545" s="1"/>
  <c r="M498" i="545" s="1"/>
  <c r="J498" i="545" a="1"/>
  <c r="J498" i="545" s="1"/>
  <c r="H498" i="545"/>
  <c r="H497" i="545"/>
  <c r="H496" i="545"/>
  <c r="V495" i="545"/>
  <c r="W495" i="545" s="1"/>
  <c r="N495" i="545"/>
  <c r="M495" i="545"/>
  <c r="K495" i="545" a="1"/>
  <c r="K495" i="545" s="1"/>
  <c r="J495" i="545" a="1"/>
  <c r="J495" i="545" s="1"/>
  <c r="H495" i="545"/>
  <c r="W494" i="545"/>
  <c r="V494" i="545"/>
  <c r="N494" i="545"/>
  <c r="K494" i="545" a="1"/>
  <c r="K494" i="545" s="1"/>
  <c r="M494" i="545" s="1"/>
  <c r="J494" i="545" a="1"/>
  <c r="J494" i="545" s="1"/>
  <c r="H494" i="545"/>
  <c r="H493" i="545"/>
  <c r="H492" i="545"/>
  <c r="V491" i="545"/>
  <c r="W491" i="545" s="1"/>
  <c r="N491" i="545"/>
  <c r="M491" i="545"/>
  <c r="K491" i="545" a="1"/>
  <c r="K491" i="545" s="1"/>
  <c r="J491" i="545" a="1"/>
  <c r="J491" i="545" s="1"/>
  <c r="H491" i="545"/>
  <c r="W490" i="545"/>
  <c r="V490" i="545"/>
  <c r="N490" i="545"/>
  <c r="K490" i="545" a="1"/>
  <c r="K490" i="545" s="1"/>
  <c r="M490" i="545" s="1"/>
  <c r="J490" i="545" a="1"/>
  <c r="J490" i="545" s="1"/>
  <c r="H490" i="545"/>
  <c r="V489" i="545"/>
  <c r="W489" i="545" s="1"/>
  <c r="N489" i="545"/>
  <c r="M489" i="545"/>
  <c r="K489" i="545" a="1"/>
  <c r="K489" i="545" s="1"/>
  <c r="J489" i="545" a="1"/>
  <c r="J489" i="545" s="1"/>
  <c r="H489" i="545"/>
  <c r="W488" i="545"/>
  <c r="V488" i="545"/>
  <c r="N488" i="545"/>
  <c r="N503" i="545" s="1"/>
  <c r="K488" i="545" a="1"/>
  <c r="K488" i="545" s="1"/>
  <c r="J488" i="545" a="1"/>
  <c r="J488" i="545" s="1"/>
  <c r="H488" i="545"/>
  <c r="AA487" i="545"/>
  <c r="Z487" i="545"/>
  <c r="Y487" i="545"/>
  <c r="X487" i="545"/>
  <c r="U487" i="545"/>
  <c r="T487" i="545"/>
  <c r="S487" i="545"/>
  <c r="Q487" i="545"/>
  <c r="P487" i="545"/>
  <c r="O487" i="545"/>
  <c r="I487" i="545"/>
  <c r="G487" i="545"/>
  <c r="V486" i="545"/>
  <c r="W486" i="545" s="1"/>
  <c r="N486" i="545"/>
  <c r="K486" i="545" a="1"/>
  <c r="K486" i="545" s="1"/>
  <c r="M486" i="545" s="1"/>
  <c r="J486" i="545" a="1"/>
  <c r="J486" i="545" s="1"/>
  <c r="H486" i="545"/>
  <c r="H485" i="545"/>
  <c r="H484" i="545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W479" i="545"/>
  <c r="V479" i="545"/>
  <c r="N479" i="545"/>
  <c r="K479" i="545" a="1"/>
  <c r="K479" i="545" s="1"/>
  <c r="M479" i="545" s="1"/>
  <c r="J479" i="545" a="1"/>
  <c r="J479" i="545" s="1"/>
  <c r="H479" i="545"/>
  <c r="V478" i="545"/>
  <c r="W478" i="545" s="1"/>
  <c r="N478" i="545"/>
  <c r="M478" i="545"/>
  <c r="K478" i="545" a="1"/>
  <c r="K478" i="545" s="1"/>
  <c r="J478" i="545" a="1"/>
  <c r="J478" i="545" s="1"/>
  <c r="H478" i="545"/>
  <c r="AA477" i="545"/>
  <c r="Z477" i="545"/>
  <c r="Y477" i="545"/>
  <c r="X477" i="545"/>
  <c r="U477" i="545"/>
  <c r="T477" i="545"/>
  <c r="S477" i="545"/>
  <c r="Q477" i="545"/>
  <c r="P477" i="545"/>
  <c r="O477" i="545"/>
  <c r="I477" i="545"/>
  <c r="G477" i="545"/>
  <c r="J477" i="545" s="1" a="1"/>
  <c r="J477" i="545" s="1"/>
  <c r="V476" i="545"/>
  <c r="W476" i="545" s="1"/>
  <c r="N476" i="545"/>
  <c r="K476" i="545"/>
  <c r="M476" i="545" s="1"/>
  <c r="K476" i="545" a="1"/>
  <c r="J476" i="545"/>
  <c r="J476" i="545" a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W474" i="545"/>
  <c r="V474" i="545"/>
  <c r="N474" i="545"/>
  <c r="K474" i="545" a="1"/>
  <c r="K474" i="545" s="1"/>
  <c r="M474" i="545" s="1"/>
  <c r="J474" i="545" a="1"/>
  <c r="J474" i="545" s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/>
  <c r="M472" i="545" s="1"/>
  <c r="K472" i="545" a="1"/>
  <c r="J472" i="545"/>
  <c r="J472" i="545" a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W470" i="545"/>
  <c r="V470" i="545"/>
  <c r="N470" i="545"/>
  <c r="K470" i="545" a="1"/>
  <c r="K470" i="545" s="1"/>
  <c r="M470" i="545" s="1"/>
  <c r="J470" i="545" a="1"/>
  <c r="J470" i="545" s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V468" i="545"/>
  <c r="W468" i="545" s="1"/>
  <c r="N468" i="545"/>
  <c r="K468" i="545"/>
  <c r="M468" i="545" s="1"/>
  <c r="K468" i="545" a="1"/>
  <c r="J468" i="545"/>
  <c r="J468" i="545" a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W466" i="545"/>
  <c r="V466" i="545"/>
  <c r="N466" i="545"/>
  <c r="K466" i="545" a="1"/>
  <c r="K466" i="545" s="1"/>
  <c r="M466" i="545" s="1"/>
  <c r="J466" i="545" a="1"/>
  <c r="J466" i="545" s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/>
  <c r="M464" i="545" s="1"/>
  <c r="K464" i="545" a="1"/>
  <c r="J464" i="545"/>
  <c r="J464" i="545" a="1"/>
  <c r="H464" i="545"/>
  <c r="V463" i="545"/>
  <c r="W463" i="545" s="1"/>
  <c r="N463" i="545"/>
  <c r="K463" i="545" a="1"/>
  <c r="K463" i="545" s="1"/>
  <c r="M463" i="545" s="1"/>
  <c r="J463" i="545" a="1"/>
  <c r="J463" i="545" s="1"/>
  <c r="H463" i="545"/>
  <c r="W462" i="545"/>
  <c r="V462" i="545"/>
  <c r="N462" i="545"/>
  <c r="N477" i="545" s="1"/>
  <c r="K462" i="545" a="1"/>
  <c r="K462" i="545" s="1"/>
  <c r="M462" i="545" s="1"/>
  <c r="J462" i="545" a="1"/>
  <c r="J462" i="545" s="1"/>
  <c r="H462" i="545"/>
  <c r="AA461" i="545"/>
  <c r="Z461" i="545"/>
  <c r="Y461" i="545"/>
  <c r="X461" i="545"/>
  <c r="U461" i="545"/>
  <c r="T461" i="545"/>
  <c r="S461" i="545"/>
  <c r="R461" i="545"/>
  <c r="Q461" i="545"/>
  <c r="P461" i="545"/>
  <c r="O461" i="545"/>
  <c r="R508" i="545" s="1"/>
  <c r="I461" i="545"/>
  <c r="G461" i="545"/>
  <c r="V460" i="545"/>
  <c r="W460" i="545" s="1"/>
  <c r="N460" i="545"/>
  <c r="K460" i="545"/>
  <c r="M460" i="545" s="1"/>
  <c r="K460" i="545" a="1"/>
  <c r="J460" i="545"/>
  <c r="J460" i="545" a="1"/>
  <c r="H460" i="545"/>
  <c r="V459" i="545"/>
  <c r="W459" i="545" s="1"/>
  <c r="N459" i="545"/>
  <c r="K459" i="545" a="1"/>
  <c r="K459" i="545" s="1"/>
  <c r="M459" i="545" s="1"/>
  <c r="J459" i="545" a="1"/>
  <c r="J459" i="545" s="1"/>
  <c r="H459" i="545"/>
  <c r="W458" i="545"/>
  <c r="V458" i="545"/>
  <c r="N458" i="545"/>
  <c r="K458" i="545" a="1"/>
  <c r="K458" i="545" s="1"/>
  <c r="M458" i="545" s="1"/>
  <c r="J458" i="545" a="1"/>
  <c r="J458" i="545" s="1"/>
  <c r="H458" i="545"/>
  <c r="K457" i="545"/>
  <c r="M457" i="545" s="1"/>
  <c r="K457" i="545" a="1"/>
  <c r="H457" i="545"/>
  <c r="K456" i="545" a="1"/>
  <c r="K456" i="545" s="1"/>
  <c r="M456" i="545" s="1"/>
  <c r="H456" i="545"/>
  <c r="K455" i="545"/>
  <c r="M455" i="545" s="1"/>
  <c r="K455" i="545" a="1"/>
  <c r="H455" i="545"/>
  <c r="V454" i="545"/>
  <c r="W454" i="545" s="1"/>
  <c r="N454" i="545"/>
  <c r="K454" i="545" a="1"/>
  <c r="K454" i="545" s="1"/>
  <c r="M454" i="545" s="1"/>
  <c r="J454" i="545" a="1"/>
  <c r="J454" i="545" s="1"/>
  <c r="H454" i="545"/>
  <c r="W453" i="545"/>
  <c r="V453" i="545"/>
  <c r="N453" i="545"/>
  <c r="K453" i="545" a="1"/>
  <c r="K453" i="545" s="1"/>
  <c r="M453" i="545" s="1"/>
  <c r="J453" i="545" a="1"/>
  <c r="J453" i="545" s="1"/>
  <c r="H453" i="545"/>
  <c r="N452" i="545"/>
  <c r="K452" i="545" a="1"/>
  <c r="K452" i="545" s="1"/>
  <c r="M452" i="545" s="1"/>
  <c r="H452" i="545"/>
  <c r="N451" i="545"/>
  <c r="K451" i="545"/>
  <c r="M451" i="545" s="1"/>
  <c r="K451" i="545" a="1"/>
  <c r="H451" i="545"/>
  <c r="N450" i="545"/>
  <c r="K450" i="545" a="1"/>
  <c r="K450" i="545" s="1"/>
  <c r="M450" i="545" s="1"/>
  <c r="H450" i="545"/>
  <c r="N449" i="545"/>
  <c r="K449" i="545" a="1"/>
  <c r="K449" i="545" s="1"/>
  <c r="M449" i="545" s="1"/>
  <c r="H449" i="545"/>
  <c r="N448" i="545"/>
  <c r="K448" i="545" a="1"/>
  <c r="K448" i="545" s="1"/>
  <c r="M448" i="545" s="1"/>
  <c r="H448" i="545"/>
  <c r="N447" i="545"/>
  <c r="K447" i="545"/>
  <c r="M447" i="545" s="1"/>
  <c r="K447" i="545" a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 a="1"/>
  <c r="K445" i="545" s="1"/>
  <c r="M445" i="545" s="1"/>
  <c r="J445" i="545" a="1"/>
  <c r="J445" i="545" s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V441" i="545"/>
  <c r="W441" i="545" s="1"/>
  <c r="N441" i="545"/>
  <c r="K441" i="545"/>
  <c r="M441" i="545" s="1"/>
  <c r="K441" i="545" a="1"/>
  <c r="J441" i="545"/>
  <c r="J441" i="545" a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W439" i="545"/>
  <c r="V439" i="545"/>
  <c r="N439" i="545"/>
  <c r="K439" i="545" a="1"/>
  <c r="K439" i="545" s="1"/>
  <c r="M439" i="545" s="1"/>
  <c r="J439" i="545" a="1"/>
  <c r="J439" i="545" s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V437" i="545"/>
  <c r="W437" i="545" s="1"/>
  <c r="N437" i="545"/>
  <c r="K437" i="545"/>
  <c r="M437" i="545" s="1"/>
  <c r="K437" i="545" a="1"/>
  <c r="J437" i="545"/>
  <c r="J437" i="545" a="1"/>
  <c r="H437" i="545"/>
  <c r="V436" i="545"/>
  <c r="W436" i="545" s="1"/>
  <c r="N436" i="545"/>
  <c r="K436" i="545" a="1"/>
  <c r="K436" i="545" s="1"/>
  <c r="M436" i="545" s="1"/>
  <c r="J436" i="545" a="1"/>
  <c r="J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N434" i="545"/>
  <c r="K434" i="545" a="1"/>
  <c r="K434" i="545" s="1"/>
  <c r="M434" i="545" s="1"/>
  <c r="H434" i="545"/>
  <c r="W433" i="545"/>
  <c r="V433" i="545"/>
  <c r="N433" i="545"/>
  <c r="K433" i="545" a="1"/>
  <c r="K433" i="545" s="1"/>
  <c r="M433" i="545" s="1"/>
  <c r="J433" i="545" a="1"/>
  <c r="J433" i="545" s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/>
  <c r="M431" i="545" s="1"/>
  <c r="K431" i="545" a="1"/>
  <c r="J431" i="545"/>
  <c r="J431" i="545" a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W429" i="545"/>
  <c r="V429" i="545"/>
  <c r="N429" i="545"/>
  <c r="K429" i="545" a="1"/>
  <c r="K429" i="545" s="1"/>
  <c r="M429" i="545" s="1"/>
  <c r="J429" i="545" a="1"/>
  <c r="J429" i="545" s="1"/>
  <c r="H429" i="545"/>
  <c r="V428" i="545"/>
  <c r="W428" i="545" s="1"/>
  <c r="N428" i="545"/>
  <c r="K428" i="545" a="1"/>
  <c r="K428" i="545" s="1"/>
  <c r="M428" i="545" s="1"/>
  <c r="J428" i="545" a="1"/>
  <c r="J428" i="545" s="1"/>
  <c r="H428" i="545"/>
  <c r="V427" i="545"/>
  <c r="V461" i="545" s="1"/>
  <c r="W461" i="545" s="1"/>
  <c r="N427" i="545"/>
  <c r="N461" i="545" s="1"/>
  <c r="K427" i="545"/>
  <c r="K427" i="545" a="1"/>
  <c r="J427" i="545"/>
  <c r="J427" i="545" a="1"/>
  <c r="H427" i="545"/>
  <c r="AA426" i="545"/>
  <c r="Z426" i="545"/>
  <c r="Y426" i="545"/>
  <c r="X426" i="545"/>
  <c r="U426" i="545"/>
  <c r="T426" i="545"/>
  <c r="S426" i="545"/>
  <c r="R426" i="545"/>
  <c r="Q426" i="545"/>
  <c r="P426" i="545"/>
  <c r="O426" i="545"/>
  <c r="I426" i="545"/>
  <c r="G426" i="545"/>
  <c r="J426" i="545" s="1" a="1"/>
  <c r="J426" i="545" s="1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K417" i="545" a="1"/>
  <c r="K417" i="545" s="1"/>
  <c r="M417" i="545" s="1"/>
  <c r="H417" i="545"/>
  <c r="K416" i="545" a="1"/>
  <c r="K416" i="545" s="1"/>
  <c r="M416" i="545" s="1"/>
  <c r="H416" i="545"/>
  <c r="W415" i="545"/>
  <c r="V415" i="545"/>
  <c r="N415" i="545"/>
  <c r="K415" i="545" a="1"/>
  <c r="K415" i="545" s="1"/>
  <c r="M415" i="545" s="1"/>
  <c r="J415" i="545" a="1"/>
  <c r="J415" i="545" s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V413" i="545"/>
  <c r="W413" i="545" s="1"/>
  <c r="N413" i="545"/>
  <c r="K413" i="545"/>
  <c r="M413" i="545" s="1"/>
  <c r="K413" i="545" a="1"/>
  <c r="J413" i="545"/>
  <c r="J413" i="545" a="1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H411" i="545"/>
  <c r="V410" i="545"/>
  <c r="W410" i="545" s="1"/>
  <c r="N410" i="545"/>
  <c r="K410" i="545" a="1"/>
  <c r="K410" i="545" s="1"/>
  <c r="M410" i="545" s="1"/>
  <c r="J410" i="545" a="1"/>
  <c r="J410" i="545" s="1"/>
  <c r="H410" i="545"/>
  <c r="W409" i="545"/>
  <c r="V409" i="545"/>
  <c r="N409" i="545"/>
  <c r="K409" i="545" a="1"/>
  <c r="K409" i="545" s="1"/>
  <c r="M409" i="545" s="1"/>
  <c r="J409" i="545" a="1"/>
  <c r="J409" i="545" s="1"/>
  <c r="H409" i="545"/>
  <c r="H408" i="545"/>
  <c r="K407" i="545" a="1"/>
  <c r="K407" i="545" s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/>
  <c r="M405" i="545" s="1"/>
  <c r="K405" i="545" a="1"/>
  <c r="J405" i="545"/>
  <c r="J405" i="545" a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W403" i="545"/>
  <c r="V403" i="545"/>
  <c r="N403" i="545"/>
  <c r="K403" i="545" a="1"/>
  <c r="K403" i="545" s="1"/>
  <c r="M403" i="545" s="1"/>
  <c r="J403" i="545" a="1"/>
  <c r="J403" i="545" s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V401" i="545"/>
  <c r="W401" i="545" s="1"/>
  <c r="N401" i="545"/>
  <c r="K401" i="545"/>
  <c r="M401" i="545" s="1"/>
  <c r="K401" i="545" a="1"/>
  <c r="J401" i="545"/>
  <c r="J401" i="545" a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W399" i="545"/>
  <c r="V399" i="545"/>
  <c r="N399" i="545"/>
  <c r="K399" i="545" a="1"/>
  <c r="K399" i="545" s="1"/>
  <c r="M399" i="545" s="1"/>
  <c r="J399" i="545" a="1"/>
  <c r="J399" i="545" s="1"/>
  <c r="H399" i="545"/>
  <c r="V398" i="545"/>
  <c r="W398" i="545" s="1"/>
  <c r="N398" i="545"/>
  <c r="K398" i="545" a="1"/>
  <c r="K398" i="545" s="1"/>
  <c r="M398" i="545" s="1"/>
  <c r="J398" i="545" a="1"/>
  <c r="J398" i="545" s="1"/>
  <c r="H398" i="545"/>
  <c r="V397" i="545"/>
  <c r="W397" i="545" s="1"/>
  <c r="N397" i="545"/>
  <c r="K397" i="545"/>
  <c r="M397" i="545" s="1"/>
  <c r="K397" i="545" a="1"/>
  <c r="J397" i="545"/>
  <c r="J397" i="545" a="1"/>
  <c r="H397" i="545"/>
  <c r="K396" i="545" a="1"/>
  <c r="K396" i="545" s="1"/>
  <c r="M396" i="545" s="1"/>
  <c r="H396" i="545"/>
  <c r="K395" i="545"/>
  <c r="M395" i="545" s="1"/>
  <c r="K395" i="545" a="1"/>
  <c r="H395" i="545"/>
  <c r="K394" i="545" a="1"/>
  <c r="K394" i="545" s="1"/>
  <c r="M394" i="545" s="1"/>
  <c r="H394" i="545"/>
  <c r="K393" i="545"/>
  <c r="M393" i="545" s="1"/>
  <c r="K393" i="545" a="1"/>
  <c r="H393" i="545"/>
  <c r="N392" i="545"/>
  <c r="K392" i="545" a="1"/>
  <c r="K392" i="545" s="1"/>
  <c r="M392" i="545" s="1"/>
  <c r="H392" i="545"/>
  <c r="N391" i="545"/>
  <c r="K391" i="545" a="1"/>
  <c r="K391" i="545" s="1"/>
  <c r="M391" i="545" s="1"/>
  <c r="H391" i="545"/>
  <c r="N390" i="545"/>
  <c r="K390" i="545" a="1"/>
  <c r="K390" i="545" s="1"/>
  <c r="M390" i="545" s="1"/>
  <c r="H390" i="545"/>
  <c r="N389" i="545"/>
  <c r="K389" i="545"/>
  <c r="M389" i="545" s="1"/>
  <c r="K389" i="545" a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W387" i="545"/>
  <c r="V387" i="545"/>
  <c r="N387" i="545"/>
  <c r="K387" i="545" a="1"/>
  <c r="K387" i="545" s="1"/>
  <c r="M387" i="545" s="1"/>
  <c r="J387" i="545" a="1"/>
  <c r="J387" i="545" s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/>
  <c r="M385" i="545" s="1"/>
  <c r="K385" i="545" a="1"/>
  <c r="J385" i="545"/>
  <c r="J385" i="545" a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W383" i="545"/>
  <c r="V383" i="545"/>
  <c r="N383" i="545"/>
  <c r="K383" i="545" a="1"/>
  <c r="K383" i="545" s="1"/>
  <c r="M383" i="545" s="1"/>
  <c r="J383" i="545" a="1"/>
  <c r="J383" i="545" s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V381" i="545"/>
  <c r="W381" i="545" s="1"/>
  <c r="N381" i="545"/>
  <c r="K381" i="545"/>
  <c r="M381" i="545" s="1"/>
  <c r="K381" i="545" a="1"/>
  <c r="J381" i="545"/>
  <c r="J381" i="545" a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W379" i="545"/>
  <c r="V379" i="545"/>
  <c r="N379" i="545"/>
  <c r="K379" i="545" a="1"/>
  <c r="K379" i="545" s="1"/>
  <c r="M379" i="545" s="1"/>
  <c r="J379" i="545" a="1"/>
  <c r="J379" i="545" s="1"/>
  <c r="H379" i="545"/>
  <c r="V378" i="545"/>
  <c r="W378" i="545" s="1"/>
  <c r="N378" i="545"/>
  <c r="K378" i="545" a="1"/>
  <c r="K378" i="545" s="1"/>
  <c r="M378" i="545" s="1"/>
  <c r="J378" i="545" a="1"/>
  <c r="J378" i="545" s="1"/>
  <c r="H378" i="545"/>
  <c r="V377" i="545"/>
  <c r="W377" i="545" s="1"/>
  <c r="N377" i="545"/>
  <c r="K377" i="545"/>
  <c r="M377" i="545" s="1"/>
  <c r="K377" i="545" a="1"/>
  <c r="J377" i="545"/>
  <c r="J377" i="545" a="1"/>
  <c r="H377" i="545"/>
  <c r="K376" i="545" a="1"/>
  <c r="K376" i="545" s="1"/>
  <c r="M376" i="545" s="1"/>
  <c r="H376" i="545"/>
  <c r="K375" i="545"/>
  <c r="M375" i="545" s="1"/>
  <c r="K375" i="545" a="1"/>
  <c r="H375" i="545"/>
  <c r="K374" i="545" a="1"/>
  <c r="K374" i="545" s="1"/>
  <c r="M374" i="545" s="1"/>
  <c r="H374" i="545"/>
  <c r="V373" i="545"/>
  <c r="W373" i="545" s="1"/>
  <c r="N373" i="545"/>
  <c r="M373" i="545"/>
  <c r="K373" i="545" a="1"/>
  <c r="K373" i="545" s="1"/>
  <c r="J373" i="545" a="1"/>
  <c r="J373" i="545" s="1"/>
  <c r="H373" i="545"/>
  <c r="W372" i="545"/>
  <c r="V372" i="545"/>
  <c r="N372" i="545"/>
  <c r="K372" i="545" a="1"/>
  <c r="K372" i="545" s="1"/>
  <c r="M372" i="545" s="1"/>
  <c r="J372" i="545" a="1"/>
  <c r="J372" i="545" s="1"/>
  <c r="H372" i="545"/>
  <c r="V371" i="545"/>
  <c r="W371" i="545" s="1"/>
  <c r="N371" i="545"/>
  <c r="K371" i="545" a="1"/>
  <c r="K371" i="545" s="1"/>
  <c r="M371" i="545" s="1"/>
  <c r="J371" i="545" a="1"/>
  <c r="J371" i="545" s="1"/>
  <c r="H371" i="545"/>
  <c r="K370" i="545" a="1"/>
  <c r="K370" i="545" s="1"/>
  <c r="H370" i="545"/>
  <c r="V369" i="545"/>
  <c r="V426" i="545" s="1"/>
  <c r="W426" i="545" s="1"/>
  <c r="N369" i="545"/>
  <c r="K369" i="545" a="1"/>
  <c r="K369" i="545" s="1"/>
  <c r="J369" i="545" a="1"/>
  <c r="J369" i="545" s="1"/>
  <c r="H369" i="545"/>
  <c r="AA368" i="545"/>
  <c r="AA504" i="545" s="1"/>
  <c r="Z368" i="545"/>
  <c r="Z504" i="545" s="1"/>
  <c r="Y368" i="545"/>
  <c r="Y504" i="545" s="1"/>
  <c r="X368" i="545"/>
  <c r="X504" i="545" s="1"/>
  <c r="U368" i="545"/>
  <c r="U504" i="545" s="1"/>
  <c r="T368" i="545"/>
  <c r="T504" i="545" s="1"/>
  <c r="S368" i="545"/>
  <c r="S504" i="545" s="1"/>
  <c r="R368" i="545"/>
  <c r="R504" i="545" s="1"/>
  <c r="Q368" i="545"/>
  <c r="Q504" i="545" s="1"/>
  <c r="P368" i="545"/>
  <c r="P504" i="545" s="1"/>
  <c r="O368" i="545"/>
  <c r="I368" i="545"/>
  <c r="I504" i="545" s="1"/>
  <c r="B512" i="545" s="1"/>
  <c r="G368" i="545"/>
  <c r="G504" i="545" s="1"/>
  <c r="V367" i="545"/>
  <c r="W367" i="545" s="1"/>
  <c r="N367" i="545"/>
  <c r="K367" i="545" a="1"/>
  <c r="K367" i="545" s="1"/>
  <c r="M367" i="545" s="1"/>
  <c r="J367" i="545" a="1"/>
  <c r="J367" i="545" s="1"/>
  <c r="H367" i="545"/>
  <c r="V366" i="545"/>
  <c r="W366" i="545" s="1"/>
  <c r="N366" i="545"/>
  <c r="K366" i="545"/>
  <c r="M366" i="545" s="1"/>
  <c r="K366" i="545" a="1"/>
  <c r="J366" i="545"/>
  <c r="J366" i="545" a="1"/>
  <c r="H366" i="545"/>
  <c r="K365" i="545" a="1"/>
  <c r="K365" i="545" s="1"/>
  <c r="M365" i="545" s="1"/>
  <c r="H365" i="545"/>
  <c r="K364" i="545"/>
  <c r="M364" i="545" s="1"/>
  <c r="K364" i="545" a="1"/>
  <c r="H364" i="545"/>
  <c r="K363" i="545" a="1"/>
  <c r="K363" i="545" s="1"/>
  <c r="M363" i="545" s="1"/>
  <c r="H363" i="545"/>
  <c r="K362" i="545"/>
  <c r="M362" i="545" s="1"/>
  <c r="K362" i="545" a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W360" i="545"/>
  <c r="V360" i="545"/>
  <c r="N360" i="545"/>
  <c r="K360" i="545" a="1"/>
  <c r="K360" i="545" s="1"/>
  <c r="M360" i="545" s="1"/>
  <c r="J360" i="545" a="1"/>
  <c r="J360" i="545" s="1"/>
  <c r="H360" i="545"/>
  <c r="V359" i="545"/>
  <c r="W359" i="545" s="1"/>
  <c r="N359" i="545"/>
  <c r="K359" i="545" a="1"/>
  <c r="K359" i="545" s="1"/>
  <c r="M359" i="545" s="1"/>
  <c r="J359" i="545" a="1"/>
  <c r="J359" i="545" s="1"/>
  <c r="H359" i="545"/>
  <c r="H358" i="545"/>
  <c r="H357" i="545"/>
  <c r="V356" i="545"/>
  <c r="W356" i="545" s="1"/>
  <c r="N356" i="545"/>
  <c r="K356" i="545"/>
  <c r="M356" i="545" s="1"/>
  <c r="K356" i="545" a="1"/>
  <c r="J356" i="545"/>
  <c r="J356" i="545" a="1"/>
  <c r="H356" i="545"/>
  <c r="V355" i="545"/>
  <c r="W355" i="545" s="1"/>
  <c r="N355" i="545"/>
  <c r="K355" i="545" a="1"/>
  <c r="K355" i="545" s="1"/>
  <c r="M355" i="545" s="1"/>
  <c r="J355" i="545" a="1"/>
  <c r="J355" i="545" s="1"/>
  <c r="H355" i="545"/>
  <c r="K354" i="545" a="1"/>
  <c r="K354" i="545" s="1"/>
  <c r="M354" i="545" s="1"/>
  <c r="H354" i="545"/>
  <c r="K353" i="545" a="1"/>
  <c r="K353" i="545" s="1"/>
  <c r="M353" i="545" s="1"/>
  <c r="H353" i="545"/>
  <c r="W352" i="545"/>
  <c r="V352" i="545"/>
  <c r="N352" i="545"/>
  <c r="K352" i="545" a="1"/>
  <c r="K352" i="545" s="1"/>
  <c r="M352" i="545" s="1"/>
  <c r="J352" i="545" a="1"/>
  <c r="J352" i="545" s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/>
  <c r="M350" i="545" s="1"/>
  <c r="K350" i="545" a="1"/>
  <c r="J350" i="545"/>
  <c r="J350" i="545" a="1"/>
  <c r="H350" i="545"/>
  <c r="V349" i="545"/>
  <c r="W349" i="545" s="1"/>
  <c r="N349" i="545"/>
  <c r="K349" i="545" a="1"/>
  <c r="K349" i="545" s="1"/>
  <c r="M349" i="545" s="1"/>
  <c r="J349" i="545" a="1"/>
  <c r="J349" i="545" s="1"/>
  <c r="H349" i="545"/>
  <c r="W348" i="545"/>
  <c r="V348" i="545"/>
  <c r="N348" i="545"/>
  <c r="K348" i="545" a="1"/>
  <c r="K348" i="545" s="1"/>
  <c r="M348" i="545" s="1"/>
  <c r="J348" i="545" a="1"/>
  <c r="J348" i="545" s="1"/>
  <c r="H348" i="545"/>
  <c r="V347" i="545"/>
  <c r="V368" i="545" s="1"/>
  <c r="N347" i="545"/>
  <c r="K347" i="545" a="1"/>
  <c r="K347" i="545" s="1"/>
  <c r="J347" i="545" a="1"/>
  <c r="J347" i="545" s="1"/>
  <c r="H347" i="545"/>
  <c r="H368" i="545" s="1"/>
  <c r="X341" i="545"/>
  <c r="X340" i="545"/>
  <c r="X339" i="545"/>
  <c r="G339" i="545"/>
  <c r="E339" i="545"/>
  <c r="C339" i="545"/>
  <c r="X338" i="545"/>
  <c r="I338" i="545"/>
  <c r="E338" i="545"/>
  <c r="K338" i="545" s="1"/>
  <c r="M338" i="545" s="1"/>
  <c r="I337" i="545"/>
  <c r="E337" i="545"/>
  <c r="K337" i="545" s="1"/>
  <c r="M337" i="545" s="1"/>
  <c r="I336" i="545"/>
  <c r="E336" i="545"/>
  <c r="K336" i="545" s="1"/>
  <c r="M336" i="545" s="1"/>
  <c r="X335" i="545"/>
  <c r="I335" i="545"/>
  <c r="I339" i="545" s="1"/>
  <c r="E335" i="545"/>
  <c r="K335" i="545" s="1"/>
  <c r="AA332" i="545"/>
  <c r="Z332" i="545"/>
  <c r="Y332" i="545"/>
  <c r="X332" i="545"/>
  <c r="U332" i="545"/>
  <c r="T332" i="545"/>
  <c r="S332" i="545"/>
  <c r="R332" i="545"/>
  <c r="Q332" i="545"/>
  <c r="P332" i="545"/>
  <c r="O332" i="545"/>
  <c r="R340" i="545" s="1"/>
  <c r="I332" i="545"/>
  <c r="G332" i="545"/>
  <c r="K331" i="545" a="1"/>
  <c r="K331" i="545" s="1"/>
  <c r="H331" i="545"/>
  <c r="K330" i="545"/>
  <c r="K330" i="545" a="1"/>
  <c r="H330" i="545"/>
  <c r="K329" i="545" a="1"/>
  <c r="K329" i="545" s="1"/>
  <c r="H329" i="545"/>
  <c r="V328" i="545"/>
  <c r="W328" i="545" s="1"/>
  <c r="N328" i="545"/>
  <c r="K328" i="545" a="1"/>
  <c r="K328" i="545" s="1"/>
  <c r="D328" i="545"/>
  <c r="H328" i="545" s="1"/>
  <c r="H327" i="545"/>
  <c r="K326" i="545" a="1"/>
  <c r="K326" i="545" s="1"/>
  <c r="H326" i="545"/>
  <c r="H325" i="545"/>
  <c r="V324" i="545"/>
  <c r="W324" i="545" s="1"/>
  <c r="N324" i="545"/>
  <c r="K324" i="545"/>
  <c r="M324" i="545" s="1"/>
  <c r="K324" i="545" a="1"/>
  <c r="J324" i="545" a="1"/>
  <c r="J324" i="545" s="1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W320" i="545" s="1"/>
  <c r="N320" i="545"/>
  <c r="K320" i="545" a="1"/>
  <c r="K320" i="545" s="1"/>
  <c r="M320" i="545" s="1"/>
  <c r="J320" i="545" a="1"/>
  <c r="J320" i="545" s="1"/>
  <c r="H320" i="545"/>
  <c r="V319" i="545"/>
  <c r="W319" i="545" s="1"/>
  <c r="N319" i="545"/>
  <c r="K319" i="545" a="1"/>
  <c r="K319" i="545" s="1"/>
  <c r="M319" i="545" s="1"/>
  <c r="J319" i="545" a="1"/>
  <c r="J319" i="545" s="1"/>
  <c r="H319" i="545"/>
  <c r="V318" i="545"/>
  <c r="N318" i="545"/>
  <c r="N332" i="545" s="1"/>
  <c r="K318" i="545" a="1"/>
  <c r="K318" i="545" s="1"/>
  <c r="J318" i="545" a="1"/>
  <c r="J318" i="545" s="1"/>
  <c r="H318" i="545"/>
  <c r="AA317" i="545"/>
  <c r="Z317" i="545"/>
  <c r="Y317" i="545"/>
  <c r="X317" i="545"/>
  <c r="U317" i="545"/>
  <c r="T317" i="545"/>
  <c r="S317" i="545"/>
  <c r="Q317" i="545"/>
  <c r="P317" i="545"/>
  <c r="O317" i="545"/>
  <c r="R339" i="545" s="1"/>
  <c r="I317" i="545"/>
  <c r="G317" i="545"/>
  <c r="V316" i="545"/>
  <c r="W316" i="545" s="1"/>
  <c r="N316" i="545"/>
  <c r="K316" i="545" a="1"/>
  <c r="K316" i="545" s="1"/>
  <c r="M316" i="545" s="1"/>
  <c r="J316" i="545" a="1"/>
  <c r="J316" i="545" s="1"/>
  <c r="H316" i="545"/>
  <c r="H315" i="545"/>
  <c r="H314" i="545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 a="1"/>
  <c r="K310" i="545" s="1"/>
  <c r="M310" i="545" s="1"/>
  <c r="J310" i="545" a="1"/>
  <c r="J310" i="545" s="1"/>
  <c r="H310" i="545"/>
  <c r="V309" i="545"/>
  <c r="W309" i="545" s="1"/>
  <c r="N309" i="545"/>
  <c r="K309" i="545"/>
  <c r="M309" i="545" s="1"/>
  <c r="K309" i="545" a="1"/>
  <c r="J309" i="545"/>
  <c r="J309" i="545" a="1"/>
  <c r="H309" i="545"/>
  <c r="V308" i="545"/>
  <c r="W308" i="545" s="1"/>
  <c r="N308" i="545"/>
  <c r="N317" i="545" s="1"/>
  <c r="K308" i="545" a="1"/>
  <c r="K308" i="545" s="1"/>
  <c r="J308" i="545" a="1"/>
  <c r="J308" i="545" s="1"/>
  <c r="H308" i="545"/>
  <c r="H317" i="545" s="1"/>
  <c r="AA307" i="545"/>
  <c r="Z307" i="545"/>
  <c r="Y307" i="545"/>
  <c r="X307" i="545"/>
  <c r="U307" i="545"/>
  <c r="T307" i="545"/>
  <c r="S307" i="545"/>
  <c r="Q307" i="545"/>
  <c r="P307" i="545"/>
  <c r="O307" i="545"/>
  <c r="I307" i="545"/>
  <c r="G307" i="545"/>
  <c r="W306" i="545"/>
  <c r="V306" i="545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 a="1"/>
  <c r="K305" i="545" s="1"/>
  <c r="M305" i="545" s="1"/>
  <c r="J305" i="545" a="1"/>
  <c r="J305" i="545" s="1"/>
  <c r="H305" i="545"/>
  <c r="V304" i="545"/>
  <c r="W304" i="545" s="1"/>
  <c r="N304" i="545"/>
  <c r="K304" i="545"/>
  <c r="M304" i="545" s="1"/>
  <c r="K304" i="545" a="1"/>
  <c r="J304" i="545"/>
  <c r="J304" i="545" a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W302" i="545"/>
  <c r="V302" i="545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 a="1"/>
  <c r="K301" i="545" s="1"/>
  <c r="M301" i="545" s="1"/>
  <c r="J301" i="545" a="1"/>
  <c r="J301" i="545" s="1"/>
  <c r="H301" i="545"/>
  <c r="V300" i="545"/>
  <c r="W300" i="545" s="1"/>
  <c r="N300" i="545"/>
  <c r="K300" i="545"/>
  <c r="M300" i="545" s="1"/>
  <c r="K300" i="545" a="1"/>
  <c r="J300" i="545"/>
  <c r="J300" i="545" a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W298" i="545"/>
  <c r="V298" i="545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 a="1"/>
  <c r="K297" i="545" s="1"/>
  <c r="M297" i="545" s="1"/>
  <c r="J297" i="545" a="1"/>
  <c r="J297" i="545" s="1"/>
  <c r="H297" i="545"/>
  <c r="V296" i="545"/>
  <c r="W296" i="545" s="1"/>
  <c r="N296" i="545"/>
  <c r="K296" i="545"/>
  <c r="M296" i="545" s="1"/>
  <c r="K296" i="545" a="1"/>
  <c r="J296" i="545"/>
  <c r="J296" i="545" a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W294" i="545"/>
  <c r="V294" i="545"/>
  <c r="N294" i="545"/>
  <c r="K294" i="545" a="1"/>
  <c r="K294" i="545" s="1"/>
  <c r="M294" i="545" s="1"/>
  <c r="J294" i="545" a="1"/>
  <c r="J294" i="545" s="1"/>
  <c r="H294" i="545"/>
  <c r="V293" i="545"/>
  <c r="W293" i="545" s="1"/>
  <c r="N293" i="545"/>
  <c r="K293" i="545" a="1"/>
  <c r="K293" i="545" s="1"/>
  <c r="M293" i="545" s="1"/>
  <c r="J293" i="545" a="1"/>
  <c r="J293" i="545" s="1"/>
  <c r="H293" i="545"/>
  <c r="V292" i="545"/>
  <c r="V307" i="545" s="1"/>
  <c r="W307" i="545" s="1"/>
  <c r="N292" i="545"/>
  <c r="K292" i="545"/>
  <c r="M292" i="545" s="1"/>
  <c r="K292" i="545" a="1"/>
  <c r="J292" i="545"/>
  <c r="J292" i="545" a="1"/>
  <c r="H292" i="545"/>
  <c r="H307" i="545" s="1"/>
  <c r="AA291" i="545"/>
  <c r="Z291" i="545"/>
  <c r="Y291" i="545"/>
  <c r="X291" i="545"/>
  <c r="U291" i="545"/>
  <c r="T291" i="545"/>
  <c r="S291" i="545"/>
  <c r="R291" i="545"/>
  <c r="Q291" i="545"/>
  <c r="P291" i="545"/>
  <c r="O291" i="545"/>
  <c r="R337" i="545" s="1"/>
  <c r="I291" i="545"/>
  <c r="G291" i="545"/>
  <c r="V290" i="545"/>
  <c r="W290" i="545" s="1"/>
  <c r="N290" i="545"/>
  <c r="K290" i="545" a="1"/>
  <c r="K290" i="545" s="1"/>
  <c r="M290" i="545" s="1"/>
  <c r="J290" i="545" a="1"/>
  <c r="J290" i="545" s="1"/>
  <c r="H290" i="545"/>
  <c r="V289" i="545"/>
  <c r="W289" i="545" s="1"/>
  <c r="N289" i="545"/>
  <c r="K289" i="545" a="1"/>
  <c r="K289" i="545" s="1"/>
  <c r="M289" i="545" s="1"/>
  <c r="J289" i="545" a="1"/>
  <c r="J289" i="545" s="1"/>
  <c r="H289" i="545"/>
  <c r="W288" i="545"/>
  <c r="V288" i="545"/>
  <c r="N288" i="545"/>
  <c r="K288" i="545" a="1"/>
  <c r="K288" i="545" s="1"/>
  <c r="M288" i="545" s="1"/>
  <c r="J288" i="545" a="1"/>
  <c r="J288" i="545" s="1"/>
  <c r="H288" i="545"/>
  <c r="H287" i="545"/>
  <c r="H286" i="545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V283" i="545"/>
  <c r="W283" i="545" s="1"/>
  <c r="N283" i="545"/>
  <c r="K283" i="545" a="1"/>
  <c r="K283" i="545" s="1"/>
  <c r="M283" i="545" s="1"/>
  <c r="J283" i="545" a="1"/>
  <c r="J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N277" i="545"/>
  <c r="K277" i="545" a="1"/>
  <c r="K277" i="545" s="1"/>
  <c r="M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V265" i="545"/>
  <c r="W265" i="545" s="1"/>
  <c r="N265" i="545"/>
  <c r="K265" i="545" a="1"/>
  <c r="K265" i="545" s="1"/>
  <c r="M265" i="545" s="1"/>
  <c r="J265" i="545" a="1"/>
  <c r="J265" i="545" s="1"/>
  <c r="H265" i="545"/>
  <c r="N264" i="545"/>
  <c r="K264" i="545" a="1"/>
  <c r="K264" i="545" s="1"/>
  <c r="M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W259" i="545"/>
  <c r="V259" i="545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 a="1"/>
  <c r="K258" i="545" s="1"/>
  <c r="M258" i="545" s="1"/>
  <c r="J258" i="545" a="1"/>
  <c r="J258" i="545" s="1"/>
  <c r="H258" i="545"/>
  <c r="V257" i="545"/>
  <c r="W257" i="545" s="1"/>
  <c r="N257" i="545"/>
  <c r="N291" i="545" s="1"/>
  <c r="K257" i="545"/>
  <c r="M257" i="545" s="1"/>
  <c r="K257" i="545" a="1"/>
  <c r="J257" i="545"/>
  <c r="J257" i="545" a="1"/>
  <c r="H257" i="545"/>
  <c r="AA256" i="545"/>
  <c r="Z256" i="545"/>
  <c r="Y256" i="545"/>
  <c r="X256" i="545"/>
  <c r="U256" i="545"/>
  <c r="T256" i="545"/>
  <c r="S256" i="545"/>
  <c r="R256" i="545"/>
  <c r="Q256" i="545"/>
  <c r="P256" i="545"/>
  <c r="O256" i="545"/>
  <c r="I256" i="545"/>
  <c r="G256" i="545"/>
  <c r="H255" i="545"/>
  <c r="H254" i="545"/>
  <c r="H253" i="545"/>
  <c r="H252" i="545"/>
  <c r="H251" i="545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K246" i="545" a="1"/>
  <c r="K246" i="545" s="1"/>
  <c r="M246" i="545" s="1"/>
  <c r="H246" i="545"/>
  <c r="W245" i="545"/>
  <c r="V245" i="545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 a="1"/>
  <c r="K244" i="545" s="1"/>
  <c r="M244" i="545" s="1"/>
  <c r="J244" i="545" a="1"/>
  <c r="J244" i="545" s="1"/>
  <c r="H244" i="545"/>
  <c r="V243" i="545"/>
  <c r="W243" i="545" s="1"/>
  <c r="N243" i="545"/>
  <c r="K243" i="545"/>
  <c r="M243" i="545" s="1"/>
  <c r="K243" i="545" a="1"/>
  <c r="J243" i="545"/>
  <c r="J243" i="545" a="1"/>
  <c r="H243" i="545"/>
  <c r="V242" i="545"/>
  <c r="W242" i="545" s="1"/>
  <c r="N242" i="545"/>
  <c r="K242" i="545" a="1"/>
  <c r="K242" i="545" s="1"/>
  <c r="M242" i="545" s="1"/>
  <c r="J242" i="545" a="1"/>
  <c r="J242" i="545" s="1"/>
  <c r="H242" i="545"/>
  <c r="M241" i="545"/>
  <c r="H241" i="545"/>
  <c r="W240" i="545"/>
  <c r="V240" i="545"/>
  <c r="N240" i="545"/>
  <c r="K240" i="545" a="1"/>
  <c r="K240" i="545" s="1"/>
  <c r="M240" i="545" s="1"/>
  <c r="J240" i="545" a="1"/>
  <c r="J240" i="545" s="1"/>
  <c r="H240" i="545"/>
  <c r="V239" i="545"/>
  <c r="W239" i="545" s="1"/>
  <c r="N239" i="545"/>
  <c r="K239" i="545" a="1"/>
  <c r="K239" i="545" s="1"/>
  <c r="M239" i="545" s="1"/>
  <c r="J239" i="545" a="1"/>
  <c r="J239" i="545" s="1"/>
  <c r="H239" i="545"/>
  <c r="K238" i="545" a="1"/>
  <c r="K238" i="545" s="1"/>
  <c r="M238" i="545" s="1"/>
  <c r="H238" i="545"/>
  <c r="H237" i="545"/>
  <c r="V236" i="545"/>
  <c r="W236" i="545" s="1"/>
  <c r="N236" i="545"/>
  <c r="K236" i="545" a="1"/>
  <c r="K236" i="545" s="1"/>
  <c r="M236" i="545" s="1"/>
  <c r="J236" i="545" a="1"/>
  <c r="J236" i="545" s="1"/>
  <c r="H236" i="545"/>
  <c r="V235" i="545"/>
  <c r="W235" i="545" s="1"/>
  <c r="N235" i="545"/>
  <c r="K235" i="545"/>
  <c r="M235" i="545" s="1"/>
  <c r="K235" i="545" a="1"/>
  <c r="J235" i="545"/>
  <c r="J235" i="545" a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W233" i="545"/>
  <c r="V233" i="545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 a="1"/>
  <c r="K232" i="545" s="1"/>
  <c r="M232" i="545" s="1"/>
  <c r="J232" i="545" a="1"/>
  <c r="J232" i="545" s="1"/>
  <c r="H232" i="545"/>
  <c r="V231" i="545"/>
  <c r="W231" i="545" s="1"/>
  <c r="N231" i="545"/>
  <c r="K231" i="545"/>
  <c r="M231" i="545" s="1"/>
  <c r="K231" i="545" a="1"/>
  <c r="J231" i="545"/>
  <c r="J231" i="545" a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W229" i="545"/>
  <c r="V229" i="545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 a="1"/>
  <c r="K228" i="545" s="1"/>
  <c r="M228" i="545" s="1"/>
  <c r="J228" i="545" a="1"/>
  <c r="J228" i="545" s="1"/>
  <c r="H228" i="545"/>
  <c r="V227" i="545"/>
  <c r="W227" i="545" s="1"/>
  <c r="N227" i="545"/>
  <c r="K227" i="545"/>
  <c r="M227" i="545" s="1"/>
  <c r="K227" i="545" a="1"/>
  <c r="J227" i="545"/>
  <c r="J227" i="545" a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 a="1"/>
  <c r="K224" i="545" s="1"/>
  <c r="M224" i="545" s="1"/>
  <c r="H224" i="545"/>
  <c r="N223" i="545"/>
  <c r="K223" i="545"/>
  <c r="M223" i="545" s="1"/>
  <c r="K223" i="545" a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 a="1"/>
  <c r="K220" i="545" s="1"/>
  <c r="M220" i="545" s="1"/>
  <c r="H220" i="545"/>
  <c r="N219" i="545"/>
  <c r="K219" i="545"/>
  <c r="M219" i="545" s="1"/>
  <c r="K219" i="545" a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W217" i="545"/>
  <c r="V217" i="545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 a="1"/>
  <c r="K216" i="545" s="1"/>
  <c r="M216" i="545" s="1"/>
  <c r="J216" i="545" a="1"/>
  <c r="J216" i="545" s="1"/>
  <c r="H216" i="545"/>
  <c r="V215" i="545"/>
  <c r="W215" i="545" s="1"/>
  <c r="N215" i="545"/>
  <c r="K215" i="545"/>
  <c r="M215" i="545" s="1"/>
  <c r="K215" i="545" a="1"/>
  <c r="J215" i="545"/>
  <c r="J215" i="545" a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W213" i="545"/>
  <c r="V213" i="545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 a="1"/>
  <c r="K212" i="545" s="1"/>
  <c r="M212" i="545" s="1"/>
  <c r="J212" i="545" a="1"/>
  <c r="J212" i="545" s="1"/>
  <c r="H212" i="545"/>
  <c r="W211" i="545"/>
  <c r="V211" i="545"/>
  <c r="N211" i="545"/>
  <c r="K211" i="545"/>
  <c r="M211" i="545" s="1"/>
  <c r="K211" i="545" a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 a="1"/>
  <c r="K208" i="545" s="1"/>
  <c r="M208" i="545" s="1"/>
  <c r="J208" i="545" a="1"/>
  <c r="J208" i="545" s="1"/>
  <c r="H208" i="545"/>
  <c r="V207" i="545"/>
  <c r="W207" i="545" s="1"/>
  <c r="N207" i="545"/>
  <c r="K207" i="545"/>
  <c r="M207" i="545" s="1"/>
  <c r="K207" i="545" a="1"/>
  <c r="J207" i="545"/>
  <c r="J207" i="545" a="1"/>
  <c r="H207" i="545"/>
  <c r="H206" i="545"/>
  <c r="H205" i="545"/>
  <c r="H204" i="545"/>
  <c r="W203" i="545"/>
  <c r="V203" i="545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V201" i="545"/>
  <c r="W201" i="545" s="1"/>
  <c r="N201" i="545"/>
  <c r="K201" i="545" a="1"/>
  <c r="K201" i="545" s="1"/>
  <c r="M201" i="545" s="1"/>
  <c r="J201" i="545" a="1"/>
  <c r="J201" i="545" s="1"/>
  <c r="H201" i="545"/>
  <c r="H200" i="545"/>
  <c r="W199" i="545"/>
  <c r="V199" i="545"/>
  <c r="V256" i="545" s="1"/>
  <c r="W256" i="545" s="1"/>
  <c r="N199" i="545"/>
  <c r="N256" i="545" s="1"/>
  <c r="K199" i="545" a="1"/>
  <c r="K199" i="545" s="1"/>
  <c r="J199" i="545" a="1"/>
  <c r="J199" i="545" s="1"/>
  <c r="H199" i="545"/>
  <c r="AA198" i="545"/>
  <c r="Z198" i="545"/>
  <c r="Z333" i="545" s="1"/>
  <c r="Y198" i="545"/>
  <c r="X198" i="545"/>
  <c r="X333" i="545" s="1"/>
  <c r="U198" i="545"/>
  <c r="T198" i="545"/>
  <c r="T333" i="545" s="1"/>
  <c r="S198" i="545"/>
  <c r="R198" i="545"/>
  <c r="R333" i="545" s="1"/>
  <c r="Q198" i="545"/>
  <c r="Q333" i="545" s="1"/>
  <c r="P198" i="545"/>
  <c r="O198" i="545"/>
  <c r="I198" i="545"/>
  <c r="I333" i="545" s="1"/>
  <c r="B341" i="545" s="1"/>
  <c r="G198" i="545"/>
  <c r="G333" i="545" s="1"/>
  <c r="V197" i="545"/>
  <c r="W197" i="545" s="1"/>
  <c r="N197" i="545"/>
  <c r="K197" i="545" a="1"/>
  <c r="K197" i="545" s="1"/>
  <c r="M197" i="545" s="1"/>
  <c r="J197" i="545" a="1"/>
  <c r="J197" i="545" s="1"/>
  <c r="H197" i="545"/>
  <c r="V196" i="545"/>
  <c r="W196" i="545" s="1"/>
  <c r="N196" i="545"/>
  <c r="K196" i="545" a="1"/>
  <c r="K196" i="545" s="1"/>
  <c r="M196" i="545" s="1"/>
  <c r="J196" i="545" a="1"/>
  <c r="J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K192" i="545" a="1"/>
  <c r="K192" i="545" s="1"/>
  <c r="M192" i="545" s="1"/>
  <c r="H192" i="545"/>
  <c r="W191" i="545"/>
  <c r="V191" i="545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V189" i="545"/>
  <c r="W189" i="545" s="1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V185" i="545"/>
  <c r="W185" i="545" s="1"/>
  <c r="N185" i="545"/>
  <c r="K185" i="545" a="1"/>
  <c r="K185" i="545" s="1"/>
  <c r="M185" i="545" s="1"/>
  <c r="J185" i="545" a="1"/>
  <c r="J185" i="545" s="1"/>
  <c r="H185" i="545"/>
  <c r="N184" i="545"/>
  <c r="K184" i="545" a="1"/>
  <c r="K184" i="545" s="1"/>
  <c r="M184" i="545" s="1"/>
  <c r="H184" i="545"/>
  <c r="N183" i="545"/>
  <c r="K183" i="545" a="1"/>
  <c r="K183" i="545" s="1"/>
  <c r="M183" i="545" s="1"/>
  <c r="H183" i="545"/>
  <c r="W182" i="545"/>
  <c r="V182" i="545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 a="1"/>
  <c r="K180" i="545" s="1"/>
  <c r="M180" i="545" s="1"/>
  <c r="J180" i="545" a="1"/>
  <c r="J180" i="545" s="1"/>
  <c r="H180" i="545"/>
  <c r="V179" i="545"/>
  <c r="W179" i="545" s="1"/>
  <c r="N179" i="545"/>
  <c r="K179" i="545"/>
  <c r="M179" i="545" s="1"/>
  <c r="K179" i="545" a="1"/>
  <c r="J179" i="545"/>
  <c r="J179" i="545" a="1"/>
  <c r="H179" i="545"/>
  <c r="V178" i="545"/>
  <c r="W178" i="545" s="1"/>
  <c r="N178" i="545"/>
  <c r="K178" i="545" a="1"/>
  <c r="K178" i="545" s="1"/>
  <c r="M178" i="545" s="1"/>
  <c r="J178" i="545" a="1"/>
  <c r="J178" i="545" s="1"/>
  <c r="H178" i="545"/>
  <c r="W177" i="545"/>
  <c r="V177" i="545"/>
  <c r="V198" i="545" s="1"/>
  <c r="N177" i="545"/>
  <c r="N198" i="545" s="1"/>
  <c r="K177" i="545" a="1"/>
  <c r="K177" i="545" s="1"/>
  <c r="J177" i="545" a="1"/>
  <c r="J177" i="545" s="1"/>
  <c r="H177" i="545"/>
  <c r="H198" i="545" s="1"/>
  <c r="X170" i="545"/>
  <c r="Q526" i="545" s="1"/>
  <c r="X169" i="545"/>
  <c r="Q525" i="545" s="1"/>
  <c r="G169" i="545"/>
  <c r="C169" i="545"/>
  <c r="X168" i="545"/>
  <c r="Q524" i="545" s="1"/>
  <c r="I168" i="545"/>
  <c r="E168" i="545"/>
  <c r="K168" i="545" s="1"/>
  <c r="M168" i="545" s="1"/>
  <c r="I167" i="545"/>
  <c r="E167" i="545"/>
  <c r="K167" i="545" s="1"/>
  <c r="M167" i="545" s="1"/>
  <c r="I166" i="545"/>
  <c r="E166" i="545"/>
  <c r="K166" i="545" s="1"/>
  <c r="M166" i="545" s="1"/>
  <c r="X165" i="545"/>
  <c r="Q521" i="545" s="1"/>
  <c r="I165" i="545"/>
  <c r="I169" i="545" s="1"/>
  <c r="E165" i="545"/>
  <c r="E169" i="545" s="1"/>
  <c r="AA162" i="545"/>
  <c r="Z162" i="545"/>
  <c r="Y162" i="545"/>
  <c r="X162" i="545"/>
  <c r="U162" i="545"/>
  <c r="T162" i="545"/>
  <c r="S162" i="545"/>
  <c r="R162" i="545"/>
  <c r="Q162" i="545"/>
  <c r="P162" i="545"/>
  <c r="O162" i="545"/>
  <c r="R170" i="545" s="1"/>
  <c r="I162" i="545"/>
  <c r="G162" i="545"/>
  <c r="C526" i="545" s="1"/>
  <c r="H161" i="545"/>
  <c r="H160" i="545"/>
  <c r="H159" i="545"/>
  <c r="V158" i="545"/>
  <c r="W158" i="545" s="1"/>
  <c r="N158" i="545"/>
  <c r="K158" i="545"/>
  <c r="K158" i="545" a="1"/>
  <c r="J158" i="545"/>
  <c r="J158" i="545" a="1"/>
  <c r="H158" i="545"/>
  <c r="D158" i="545"/>
  <c r="W157" i="545"/>
  <c r="V157" i="545"/>
  <c r="N157" i="545"/>
  <c r="K157" i="545" a="1"/>
  <c r="K157" i="545" s="1"/>
  <c r="M157" i="545" s="1"/>
  <c r="J157" i="545" a="1"/>
  <c r="J157" i="545" s="1"/>
  <c r="H157" i="545"/>
  <c r="H156" i="545"/>
  <c r="H155" i="545"/>
  <c r="V154" i="545"/>
  <c r="W154" i="545" s="1"/>
  <c r="N154" i="545"/>
  <c r="K154" i="545" a="1"/>
  <c r="K154" i="545" s="1"/>
  <c r="M154" i="545" s="1"/>
  <c r="J154" i="545" a="1"/>
  <c r="J154" i="545" s="1"/>
  <c r="H154" i="545"/>
  <c r="V153" i="545"/>
  <c r="W153" i="545" s="1"/>
  <c r="N153" i="545"/>
  <c r="K153" i="545"/>
  <c r="M153" i="545" s="1"/>
  <c r="K153" i="545" a="1"/>
  <c r="J153" i="545"/>
  <c r="J153" i="545" a="1"/>
  <c r="H153" i="545"/>
  <c r="H152" i="545"/>
  <c r="W151" i="545"/>
  <c r="V151" i="545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M149" i="545" s="1"/>
  <c r="J149" i="545" a="1"/>
  <c r="J149" i="545" s="1"/>
  <c r="H149" i="545"/>
  <c r="V148" i="545"/>
  <c r="W148" i="545" s="1"/>
  <c r="N148" i="545"/>
  <c r="K148" i="545" a="1"/>
  <c r="K148" i="545" s="1"/>
  <c r="J148" i="545" a="1"/>
  <c r="J148" i="545" s="1"/>
  <c r="H148" i="545"/>
  <c r="AA147" i="545"/>
  <c r="Z147" i="545"/>
  <c r="Y147" i="545"/>
  <c r="X147" i="545"/>
  <c r="U147" i="545"/>
  <c r="T147" i="545"/>
  <c r="S147" i="545"/>
  <c r="Q147" i="545"/>
  <c r="P147" i="545"/>
  <c r="O147" i="545"/>
  <c r="R169" i="545" s="1"/>
  <c r="I147" i="545"/>
  <c r="G147" i="545"/>
  <c r="C525" i="545" s="1"/>
  <c r="V146" i="545"/>
  <c r="W146" i="545" s="1"/>
  <c r="N146" i="545"/>
  <c r="K146" i="545" a="1"/>
  <c r="K146" i="545" s="1"/>
  <c r="M146" i="545" s="1"/>
  <c r="J146" i="545" a="1"/>
  <c r="J146" i="545" s="1"/>
  <c r="H146" i="545"/>
  <c r="K145" i="545" a="1"/>
  <c r="K145" i="545" s="1"/>
  <c r="H145" i="545"/>
  <c r="K144" i="545" a="1"/>
  <c r="K144" i="545" s="1"/>
  <c r="H144" i="545"/>
  <c r="K143" i="545" a="1"/>
  <c r="K143" i="545" s="1"/>
  <c r="H143" i="545"/>
  <c r="W142" i="545"/>
  <c r="V142" i="545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W138" i="545"/>
  <c r="V138" i="545"/>
  <c r="V147" i="545" s="1"/>
  <c r="W147" i="545" s="1"/>
  <c r="N138" i="545"/>
  <c r="N147" i="545" s="1"/>
  <c r="K138" i="545" a="1"/>
  <c r="K138" i="545" s="1"/>
  <c r="M138" i="545" s="1"/>
  <c r="J138" i="545" a="1"/>
  <c r="J138" i="545" s="1"/>
  <c r="H138" i="545"/>
  <c r="H147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4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W131" i="545"/>
  <c r="V131" i="545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W127" i="545"/>
  <c r="V127" i="545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W123" i="545"/>
  <c r="V123" i="545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H137" i="545" s="1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7" i="545" s="1"/>
  <c r="I121" i="545"/>
  <c r="G121" i="545"/>
  <c r="C523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W99" i="545"/>
  <c r="V99" i="545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W95" i="545"/>
  <c r="V95" i="545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N121" i="545" s="1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6" i="545" s="1"/>
  <c r="I86" i="545"/>
  <c r="G86" i="545"/>
  <c r="C522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W72" i="545"/>
  <c r="V72" i="545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W69" i="545"/>
  <c r="V69" i="545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W65" i="545"/>
  <c r="V65" i="545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W63" i="545"/>
  <c r="V63" i="545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W61" i="545"/>
  <c r="V61" i="545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W59" i="545"/>
  <c r="V59" i="545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W48" i="545"/>
  <c r="V48" i="545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W44" i="545"/>
  <c r="V44" i="545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W32" i="545"/>
  <c r="V32" i="545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V86" i="545" s="1"/>
  <c r="W86" i="545" s="1"/>
  <c r="N29" i="545"/>
  <c r="N86" i="545" s="1"/>
  <c r="K29" i="545" a="1"/>
  <c r="K29" i="545" s="1"/>
  <c r="J29" i="545" a="1"/>
  <c r="J29" i="545" s="1"/>
  <c r="H29" i="545"/>
  <c r="AA28" i="545"/>
  <c r="Z28" i="545"/>
  <c r="Z163" i="545" s="1"/>
  <c r="Y28" i="545"/>
  <c r="X28" i="545"/>
  <c r="X163" i="545" s="1"/>
  <c r="U28" i="545"/>
  <c r="T28" i="545"/>
  <c r="T163" i="545" s="1"/>
  <c r="S28" i="545"/>
  <c r="R28" i="545"/>
  <c r="R163" i="545" s="1"/>
  <c r="Q28" i="545"/>
  <c r="P28" i="545"/>
  <c r="X166" i="545" s="1"/>
  <c r="O28" i="545"/>
  <c r="I28" i="545"/>
  <c r="I163" i="545" s="1"/>
  <c r="B171" i="545" s="1"/>
  <c r="G28" i="545"/>
  <c r="C521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W11" i="545"/>
  <c r="V11" i="545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V28" i="545" s="1"/>
  <c r="N7" i="545"/>
  <c r="N28" i="545" s="1"/>
  <c r="K7" i="545" a="1"/>
  <c r="K7" i="545" s="1"/>
  <c r="J7" i="545" a="1"/>
  <c r="J7" i="545" s="1"/>
  <c r="H7" i="545"/>
  <c r="H28" i="545" s="1"/>
  <c r="J317" i="545" l="1" a="1"/>
  <c r="J317" i="545" s="1"/>
  <c r="J291" i="545" a="1"/>
  <c r="J291" i="545" s="1"/>
  <c r="J256" i="545" a="1"/>
  <c r="J256" i="545" s="1"/>
  <c r="H332" i="545"/>
  <c r="V332" i="545"/>
  <c r="H291" i="545"/>
  <c r="W318" i="545"/>
  <c r="W332" i="545" s="1"/>
  <c r="N333" i="545"/>
  <c r="B342" i="545" s="1"/>
  <c r="E342" i="545" s="1"/>
  <c r="S333" i="545"/>
  <c r="U333" i="545"/>
  <c r="Y333" i="545"/>
  <c r="AA333" i="545"/>
  <c r="N307" i="545"/>
  <c r="W292" i="545"/>
  <c r="J307" i="545" a="1"/>
  <c r="J307" i="545" s="1"/>
  <c r="R338" i="545"/>
  <c r="M291" i="545"/>
  <c r="M307" i="545"/>
  <c r="W198" i="545"/>
  <c r="H256" i="545"/>
  <c r="H333" i="545" s="1"/>
  <c r="E340" i="545" s="1"/>
  <c r="K198" i="545"/>
  <c r="J461" i="545" a="1"/>
  <c r="J461" i="545" s="1"/>
  <c r="H477" i="545"/>
  <c r="V477" i="545"/>
  <c r="W477" i="545" s="1"/>
  <c r="R509" i="545"/>
  <c r="H487" i="545"/>
  <c r="J487" i="545" a="1"/>
  <c r="J487" i="545" s="1"/>
  <c r="R510" i="545"/>
  <c r="H503" i="545"/>
  <c r="R511" i="545"/>
  <c r="M487" i="545"/>
  <c r="W503" i="545"/>
  <c r="H461" i="545"/>
  <c r="W427" i="545"/>
  <c r="N368" i="545"/>
  <c r="O163" i="545"/>
  <c r="Q163" i="545"/>
  <c r="S163" i="545"/>
  <c r="U163" i="545"/>
  <c r="Y163" i="545"/>
  <c r="AA163" i="545"/>
  <c r="N162" i="545"/>
  <c r="M147" i="545"/>
  <c r="N163" i="545"/>
  <c r="B172" i="545" s="1"/>
  <c r="E172" i="545" s="1"/>
  <c r="N137" i="545"/>
  <c r="R168" i="545"/>
  <c r="W7" i="545"/>
  <c r="H162" i="545"/>
  <c r="J162" i="545" a="1"/>
  <c r="J162" i="545" s="1"/>
  <c r="H86" i="545"/>
  <c r="H163" i="545" s="1"/>
  <c r="E170" i="545" s="1"/>
  <c r="K28" i="545"/>
  <c r="J147" i="545" a="1"/>
  <c r="J147" i="545" s="1"/>
  <c r="K121" i="545"/>
  <c r="M87" i="545"/>
  <c r="M121" i="545" s="1"/>
  <c r="K137" i="545"/>
  <c r="M122" i="545"/>
  <c r="M137" i="545" s="1"/>
  <c r="K524" i="545"/>
  <c r="K525" i="545"/>
  <c r="K162" i="545"/>
  <c r="M148" i="545"/>
  <c r="M162" i="545" s="1"/>
  <c r="K526" i="545"/>
  <c r="W28" i="545"/>
  <c r="C517" i="545"/>
  <c r="Q522" i="545"/>
  <c r="K86" i="545"/>
  <c r="M29" i="545"/>
  <c r="M86" i="545" s="1"/>
  <c r="K522" i="545"/>
  <c r="K523" i="545"/>
  <c r="K256" i="545"/>
  <c r="M7" i="545"/>
  <c r="M28" i="545" s="1"/>
  <c r="M163" i="545" s="1"/>
  <c r="C527" i="545"/>
  <c r="E521" i="545" s="1"/>
  <c r="V137" i="545"/>
  <c r="W137" i="545" s="1"/>
  <c r="K147" i="545"/>
  <c r="V162" i="545"/>
  <c r="W162" i="545" s="1"/>
  <c r="G163" i="545"/>
  <c r="P163" i="545"/>
  <c r="X167" i="545" s="1"/>
  <c r="X172" i="545" s="1"/>
  <c r="K165" i="545"/>
  <c r="R165" i="545"/>
  <c r="M177" i="545"/>
  <c r="M198" i="545" s="1"/>
  <c r="B340" i="545"/>
  <c r="J333" i="545" a="1"/>
  <c r="J333" i="545" s="1"/>
  <c r="M340" i="545" s="1"/>
  <c r="R335" i="545"/>
  <c r="O333" i="545"/>
  <c r="M199" i="545"/>
  <c r="M256" i="545" s="1"/>
  <c r="R336" i="545"/>
  <c r="V291" i="545"/>
  <c r="W291" i="545" s="1"/>
  <c r="K332" i="545"/>
  <c r="K339" i="545"/>
  <c r="M339" i="545" s="1"/>
  <c r="M335" i="545"/>
  <c r="K368" i="545"/>
  <c r="M347" i="545"/>
  <c r="M368" i="545" s="1"/>
  <c r="K426" i="545"/>
  <c r="M369" i="545"/>
  <c r="M426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8" i="545" a="1"/>
  <c r="J198" i="545" s="1"/>
  <c r="X336" i="545"/>
  <c r="P333" i="545"/>
  <c r="X337" i="545" s="1"/>
  <c r="K291" i="545"/>
  <c r="K317" i="545"/>
  <c r="M308" i="545"/>
  <c r="M317" i="545" s="1"/>
  <c r="K307" i="545"/>
  <c r="V317" i="545"/>
  <c r="W317" i="545" s="1"/>
  <c r="J504" i="545" a="1"/>
  <c r="J504" i="545" s="1"/>
  <c r="M511" i="545" s="1"/>
  <c r="B511" i="545"/>
  <c r="X506" i="545"/>
  <c r="O504" i="545"/>
  <c r="X507" i="545" s="1"/>
  <c r="R506" i="545"/>
  <c r="M318" i="545"/>
  <c r="M332" i="545" s="1"/>
  <c r="W347" i="545"/>
  <c r="W368" i="545" s="1"/>
  <c r="J368" i="545" a="1"/>
  <c r="J368" i="545" s="1"/>
  <c r="H426" i="545"/>
  <c r="H504" i="545" s="1"/>
  <c r="E511" i="545" s="1"/>
  <c r="N426" i="545"/>
  <c r="W369" i="545"/>
  <c r="K461" i="545"/>
  <c r="R507" i="545"/>
  <c r="M427" i="545"/>
  <c r="M461" i="545" s="1"/>
  <c r="K487" i="545"/>
  <c r="N487" i="545"/>
  <c r="K503" i="545"/>
  <c r="M488" i="545"/>
  <c r="M503" i="545" s="1"/>
  <c r="V503" i="545"/>
  <c r="K506" i="545"/>
  <c r="M477" i="545"/>
  <c r="K477" i="545"/>
  <c r="V487" i="545"/>
  <c r="W487" i="545" s="1"/>
  <c r="R531" i="545"/>
  <c r="S531" i="545" a="1"/>
  <c r="S531" i="545" s="1"/>
  <c r="J533" i="545"/>
  <c r="Q530" i="545"/>
  <c r="R532" i="545"/>
  <c r="S532" i="545" a="1"/>
  <c r="S532" i="545" s="1"/>
  <c r="T530" i="545" a="1"/>
  <c r="T530" i="545" s="1"/>
  <c r="T531" i="545" a="1"/>
  <c r="T531" i="545" s="1"/>
  <c r="T532" i="545" a="1"/>
  <c r="T532" i="545" s="1"/>
  <c r="C533" i="545"/>
  <c r="T533" i="545" s="1" a="1"/>
  <c r="T533" i="545" s="1"/>
  <c r="M315" i="544"/>
  <c r="M314" i="544"/>
  <c r="K315" i="544" a="1"/>
  <c r="K315" i="544" s="1"/>
  <c r="K314" i="544" a="1"/>
  <c r="K314" i="544" s="1"/>
  <c r="J315" i="544" a="1"/>
  <c r="J315" i="544" s="1"/>
  <c r="J314" i="544" a="1"/>
  <c r="J314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J278" i="544" a="1"/>
  <c r="J278" i="544" s="1"/>
  <c r="M285" i="544"/>
  <c r="K285" i="544" a="1"/>
  <c r="K285" i="544" s="1"/>
  <c r="J222" i="544" a="1"/>
  <c r="J222" i="544" s="1"/>
  <c r="J208" i="544" a="1"/>
  <c r="J208" i="544" s="1"/>
  <c r="M206" i="544"/>
  <c r="M205" i="544"/>
  <c r="M204" i="544"/>
  <c r="M203" i="544"/>
  <c r="M202" i="544"/>
  <c r="M201" i="544"/>
  <c r="M200" i="544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K200" i="544" a="1"/>
  <c r="K200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J200" i="544" a="1"/>
  <c r="J200" i="544" s="1"/>
  <c r="I198" i="544"/>
  <c r="I197" i="544"/>
  <c r="I190" i="544"/>
  <c r="I200" i="544"/>
  <c r="I206" i="544"/>
  <c r="I182" i="544"/>
  <c r="I294" i="544"/>
  <c r="I314" i="544"/>
  <c r="I315" i="544"/>
  <c r="I278" i="544"/>
  <c r="I285" i="544"/>
  <c r="I214" i="544"/>
  <c r="I212" i="544"/>
  <c r="I181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2" i="545" l="1"/>
  <c r="Z336" i="545" s="1"/>
  <c r="W333" i="545"/>
  <c r="K333" i="545"/>
  <c r="L333" i="545" s="1"/>
  <c r="I340" i="545" s="1"/>
  <c r="N504" i="545"/>
  <c r="B513" i="545" s="1"/>
  <c r="E525" i="545"/>
  <c r="Z168" i="545"/>
  <c r="Z170" i="545"/>
  <c r="Z169" i="545"/>
  <c r="G516" i="545"/>
  <c r="E524" i="545"/>
  <c r="E526" i="545"/>
  <c r="E522" i="545"/>
  <c r="K163" i="545"/>
  <c r="E171" i="545" s="1"/>
  <c r="I171" i="545" s="1"/>
  <c r="M171" i="545" s="1"/>
  <c r="E523" i="545"/>
  <c r="E341" i="545"/>
  <c r="I341" i="545" s="1"/>
  <c r="M341" i="545" s="1"/>
  <c r="E513" i="545"/>
  <c r="C518" i="545"/>
  <c r="G518" i="545" s="1"/>
  <c r="R530" i="545"/>
  <c r="R533" i="545" s="1"/>
  <c r="Q533" i="545"/>
  <c r="S533" i="545" s="1" a="1"/>
  <c r="S533" i="545" s="1"/>
  <c r="S530" i="545" a="1"/>
  <c r="S530" i="545" s="1"/>
  <c r="M506" i="545"/>
  <c r="K510" i="545"/>
  <c r="M510" i="545" s="1"/>
  <c r="R513" i="545"/>
  <c r="T506" i="545" s="1" a="1"/>
  <c r="T506" i="545" s="1"/>
  <c r="X513" i="545"/>
  <c r="Z507" i="545" s="1"/>
  <c r="M504" i="545"/>
  <c r="M333" i="545"/>
  <c r="M165" i="545"/>
  <c r="K169" i="545"/>
  <c r="M169" i="545" s="1"/>
  <c r="J163" i="545" a="1"/>
  <c r="J163" i="545" s="1"/>
  <c r="M170" i="545" s="1"/>
  <c r="B170" i="545"/>
  <c r="C516" i="545" s="1"/>
  <c r="V163" i="545"/>
  <c r="I172" i="545" s="1"/>
  <c r="T507" i="545"/>
  <c r="Z340" i="545"/>
  <c r="Z337" i="545"/>
  <c r="V504" i="545"/>
  <c r="K504" i="545"/>
  <c r="R342" i="545"/>
  <c r="Z171" i="545"/>
  <c r="Z165" i="545" a="1"/>
  <c r="Z165" i="545" s="1"/>
  <c r="K521" i="545"/>
  <c r="R172" i="545"/>
  <c r="T165" i="545" s="1" a="1"/>
  <c r="T165" i="545" s="1"/>
  <c r="Q523" i="545"/>
  <c r="Z167" i="545"/>
  <c r="V333" i="545"/>
  <c r="I342" i="545" s="1"/>
  <c r="M342" i="545" s="1" a="1"/>
  <c r="M342" i="545" s="1"/>
  <c r="Z166" i="545"/>
  <c r="W163" i="545"/>
  <c r="G181" i="544"/>
  <c r="G214" i="544"/>
  <c r="Z338" i="545" l="1"/>
  <c r="E527" i="545"/>
  <c r="Z335" i="545" a="1"/>
  <c r="Z335" i="545" s="1"/>
  <c r="Z341" i="545"/>
  <c r="Z339" i="545"/>
  <c r="L163" i="545"/>
  <c r="I170" i="545" s="1"/>
  <c r="T341" i="545"/>
  <c r="T339" i="545"/>
  <c r="T338" i="545"/>
  <c r="T337" i="545"/>
  <c r="T340" i="545"/>
  <c r="E512" i="545"/>
  <c r="L504" i="545"/>
  <c r="I511" i="545" s="1"/>
  <c r="T336" i="545"/>
  <c r="Z512" i="545"/>
  <c r="Z509" i="545"/>
  <c r="Z510" i="545"/>
  <c r="Z508" i="545"/>
  <c r="Z511" i="545"/>
  <c r="Q527" i="545"/>
  <c r="K527" i="545"/>
  <c r="T171" i="545"/>
  <c r="T166" i="545"/>
  <c r="T167" i="545"/>
  <c r="T168" i="545"/>
  <c r="T169" i="545"/>
  <c r="T170" i="545"/>
  <c r="T335" i="545" a="1"/>
  <c r="T335" i="545" s="1"/>
  <c r="I513" i="545"/>
  <c r="M513" i="545" s="1" a="1"/>
  <c r="M513" i="545" s="1"/>
  <c r="W504" i="545"/>
  <c r="K518" i="545"/>
  <c r="O518" i="545" s="1" a="1"/>
  <c r="O518" i="545" s="1"/>
  <c r="M172" i="545" a="1"/>
  <c r="M172" i="545" s="1"/>
  <c r="O516" i="545" a="1"/>
  <c r="O516" i="545" s="1"/>
  <c r="Z506" i="545" a="1"/>
  <c r="Z506" i="545" s="1"/>
  <c r="T512" i="545"/>
  <c r="T508" i="545"/>
  <c r="T510" i="545"/>
  <c r="T509" i="545"/>
  <c r="T511" i="545"/>
  <c r="D531" i="544"/>
  <c r="D532" i="544"/>
  <c r="D530" i="544"/>
  <c r="G315" i="544"/>
  <c r="G294" i="544"/>
  <c r="G278" i="544"/>
  <c r="G212" i="544"/>
  <c r="G222" i="544"/>
  <c r="G206" i="544"/>
  <c r="G200" i="544"/>
  <c r="G197" i="544"/>
  <c r="G190" i="544"/>
  <c r="G182" i="544"/>
  <c r="G20" i="544"/>
  <c r="G145" i="544"/>
  <c r="S525" i="545" l="1"/>
  <c r="S524" i="545"/>
  <c r="S526" i="545"/>
  <c r="S521" i="545" a="1"/>
  <c r="S521" i="545" s="1"/>
  <c r="S522" i="545"/>
  <c r="M523" i="545"/>
  <c r="M526" i="545"/>
  <c r="M524" i="545"/>
  <c r="M522" i="545"/>
  <c r="M525" i="545"/>
  <c r="S523" i="545"/>
  <c r="I512" i="545"/>
  <c r="M512" i="545" s="1"/>
  <c r="G517" i="545"/>
  <c r="M521" i="545" a="1"/>
  <c r="M521" i="545" s="1"/>
  <c r="G11" i="544"/>
  <c r="G36" i="544"/>
  <c r="G42" i="544"/>
  <c r="G108" i="544"/>
  <c r="G117" i="544"/>
  <c r="G124" i="544"/>
  <c r="G47" i="544"/>
  <c r="S527" i="545" l="1"/>
  <c r="K517" i="545"/>
  <c r="O517" i="545" s="1"/>
  <c r="K516" i="545"/>
  <c r="J434" i="541" a="1"/>
  <c r="J434" i="541" s="1"/>
  <c r="M315" i="541"/>
  <c r="M314" i="541"/>
  <c r="K315" i="541" a="1"/>
  <c r="K315" i="541" s="1"/>
  <c r="K314" i="541" a="1"/>
  <c r="K314" i="541" s="1"/>
  <c r="J315" i="541" a="1"/>
  <c r="J315" i="541" s="1"/>
  <c r="J314" i="541" a="1"/>
  <c r="J314" i="541" s="1"/>
  <c r="M287" i="541"/>
  <c r="K287" i="541" a="1"/>
  <c r="K287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264" i="541" a="1"/>
  <c r="J264" i="541" s="1"/>
  <c r="I315" i="541" l="1"/>
  <c r="I186" i="541"/>
  <c r="I294" i="541"/>
  <c r="I306" i="541"/>
  <c r="I212" i="541"/>
  <c r="I208" i="541"/>
  <c r="I190" i="541"/>
  <c r="I287" i="541"/>
  <c r="I181" i="541"/>
  <c r="I239" i="541"/>
  <c r="I217" i="541"/>
  <c r="I216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7" i="541" l="1"/>
  <c r="G150" i="541"/>
  <c r="G136" i="541"/>
  <c r="G115" i="541"/>
  <c r="G117" i="541"/>
  <c r="G38" i="541"/>
  <c r="G46" i="541"/>
  <c r="G20" i="541"/>
  <c r="G21" i="541"/>
  <c r="G16" i="541"/>
  <c r="G10" i="541"/>
  <c r="G189" i="541"/>
  <c r="G191" i="541"/>
  <c r="G306" i="541"/>
  <c r="G239" i="541"/>
  <c r="G208" i="541"/>
  <c r="G212" i="541"/>
  <c r="G217" i="541"/>
  <c r="G216" i="541"/>
  <c r="G190" i="541"/>
  <c r="G186" i="541"/>
  <c r="G181" i="541"/>
  <c r="D531" i="541" l="1"/>
  <c r="D532" i="541"/>
  <c r="D530" i="541"/>
  <c r="I432" i="541"/>
  <c r="G432" i="541"/>
  <c r="G434" i="541"/>
  <c r="I434" i="541"/>
  <c r="P533" i="544"/>
  <c r="O533" i="544"/>
  <c r="N533" i="544"/>
  <c r="M533" i="544"/>
  <c r="L533" i="544"/>
  <c r="K533" i="544"/>
  <c r="I533" i="544"/>
  <c r="H533" i="544"/>
  <c r="G533" i="544"/>
  <c r="F533" i="544"/>
  <c r="E533" i="544"/>
  <c r="D533" i="544"/>
  <c r="C532" i="544"/>
  <c r="J532" i="544" s="1"/>
  <c r="Q532" i="544" s="1"/>
  <c r="C531" i="544"/>
  <c r="J531" i="544" s="1"/>
  <c r="Q531" i="544" s="1"/>
  <c r="C530" i="544"/>
  <c r="J530" i="544" s="1"/>
  <c r="G514" i="544"/>
  <c r="N514" i="544" s="1"/>
  <c r="X512" i="544"/>
  <c r="X511" i="544"/>
  <c r="X510" i="544"/>
  <c r="G510" i="544"/>
  <c r="C510" i="544"/>
  <c r="X509" i="544"/>
  <c r="I509" i="544"/>
  <c r="E509" i="544"/>
  <c r="K509" i="544" s="1"/>
  <c r="M509" i="544" s="1"/>
  <c r="X508" i="544"/>
  <c r="I508" i="544"/>
  <c r="E508" i="544"/>
  <c r="K508" i="544" s="1"/>
  <c r="M508" i="544" s="1"/>
  <c r="I507" i="544"/>
  <c r="E507" i="544"/>
  <c r="K507" i="544" s="1"/>
  <c r="M507" i="544" s="1"/>
  <c r="I506" i="544"/>
  <c r="I510" i="544" s="1"/>
  <c r="E506" i="544"/>
  <c r="E510" i="544" s="1"/>
  <c r="AA503" i="544"/>
  <c r="Z503" i="544"/>
  <c r="Y503" i="544"/>
  <c r="X503" i="544"/>
  <c r="U503" i="544"/>
  <c r="T503" i="544"/>
  <c r="S503" i="544"/>
  <c r="R503" i="544"/>
  <c r="Q503" i="544"/>
  <c r="P503" i="544"/>
  <c r="R511" i="544" s="1"/>
  <c r="O503" i="544"/>
  <c r="I503" i="544"/>
  <c r="G503" i="544"/>
  <c r="J503" i="544" s="1" a="1"/>
  <c r="J503" i="544" s="1"/>
  <c r="H502" i="544"/>
  <c r="H501" i="544"/>
  <c r="H500" i="544"/>
  <c r="D499" i="544"/>
  <c r="H499" i="544" s="1"/>
  <c r="V498" i="544"/>
  <c r="W498" i="544" s="1"/>
  <c r="N498" i="544"/>
  <c r="K498" i="544" a="1"/>
  <c r="K498" i="544" s="1"/>
  <c r="M498" i="544" s="1"/>
  <c r="J498" i="544" a="1"/>
  <c r="J498" i="544" s="1"/>
  <c r="H498" i="544"/>
  <c r="H497" i="544"/>
  <c r="H496" i="544"/>
  <c r="V495" i="544"/>
  <c r="W495" i="544" s="1"/>
  <c r="N495" i="544"/>
  <c r="K495" i="544" a="1"/>
  <c r="K495" i="544" s="1"/>
  <c r="M495" i="544" s="1"/>
  <c r="J495" i="544" a="1"/>
  <c r="J495" i="544" s="1"/>
  <c r="H495" i="544"/>
  <c r="V494" i="544"/>
  <c r="W494" i="544" s="1"/>
  <c r="N494" i="544"/>
  <c r="K494" i="544"/>
  <c r="M494" i="544" s="1"/>
  <c r="K494" i="544" a="1"/>
  <c r="J494" i="544"/>
  <c r="J494" i="544" a="1"/>
  <c r="H494" i="544"/>
  <c r="H493" i="544"/>
  <c r="H492" i="544"/>
  <c r="V491" i="544"/>
  <c r="W491" i="544" s="1"/>
  <c r="N491" i="544"/>
  <c r="K491" i="544" a="1"/>
  <c r="K491" i="544" s="1"/>
  <c r="M491" i="544" s="1"/>
  <c r="J491" i="544" a="1"/>
  <c r="J491" i="544" s="1"/>
  <c r="H491" i="544"/>
  <c r="W490" i="544"/>
  <c r="V490" i="544"/>
  <c r="N490" i="544"/>
  <c r="K490" i="544" a="1"/>
  <c r="K490" i="544" s="1"/>
  <c r="M490" i="544" s="1"/>
  <c r="J490" i="544" a="1"/>
  <c r="J490" i="544" s="1"/>
  <c r="H490" i="544"/>
  <c r="V489" i="544"/>
  <c r="W489" i="544" s="1"/>
  <c r="N489" i="544"/>
  <c r="K489" i="544" a="1"/>
  <c r="K489" i="544" s="1"/>
  <c r="M489" i="544" s="1"/>
  <c r="J489" i="544" a="1"/>
  <c r="J489" i="544" s="1"/>
  <c r="H489" i="544"/>
  <c r="V488" i="544"/>
  <c r="W488" i="544" s="1"/>
  <c r="N488" i="544"/>
  <c r="N503" i="544" s="1"/>
  <c r="K488" i="544"/>
  <c r="K488" i="544" a="1"/>
  <c r="J488" i="544"/>
  <c r="J488" i="544" a="1"/>
  <c r="H488" i="544"/>
  <c r="H503" i="544" s="1"/>
  <c r="AA487" i="544"/>
  <c r="Z487" i="544"/>
  <c r="Y487" i="544"/>
  <c r="X487" i="544"/>
  <c r="U487" i="544"/>
  <c r="T487" i="544"/>
  <c r="S487" i="544"/>
  <c r="Q487" i="544"/>
  <c r="P487" i="544"/>
  <c r="O487" i="544"/>
  <c r="R510" i="544" s="1"/>
  <c r="I487" i="544"/>
  <c r="G487" i="544"/>
  <c r="J487" i="544" s="1" a="1"/>
  <c r="J487" i="544" s="1"/>
  <c r="V486" i="544"/>
  <c r="W486" i="544" s="1"/>
  <c r="N486" i="544"/>
  <c r="K486" i="544" a="1"/>
  <c r="K486" i="544" s="1"/>
  <c r="M486" i="544" s="1"/>
  <c r="J486" i="544" a="1"/>
  <c r="J486" i="544" s="1"/>
  <c r="H486" i="544"/>
  <c r="H485" i="544"/>
  <c r="H484" i="544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W481" i="544"/>
  <c r="V481" i="544"/>
  <c r="N481" i="544"/>
  <c r="K481" i="544" a="1"/>
  <c r="K481" i="544" s="1"/>
  <c r="M481" i="544" s="1"/>
  <c r="J481" i="544" a="1"/>
  <c r="J481" i="544" s="1"/>
  <c r="H481" i="544"/>
  <c r="V480" i="544"/>
  <c r="W480" i="544" s="1"/>
  <c r="N480" i="544"/>
  <c r="K480" i="544" a="1"/>
  <c r="K480" i="544" s="1"/>
  <c r="M480" i="544" s="1"/>
  <c r="J480" i="544" a="1"/>
  <c r="J480" i="544" s="1"/>
  <c r="H480" i="544"/>
  <c r="V479" i="544"/>
  <c r="W479" i="544" s="1"/>
  <c r="N479" i="544"/>
  <c r="K479" i="544"/>
  <c r="M479" i="544" s="1"/>
  <c r="K479" i="544" a="1"/>
  <c r="J479" i="544"/>
  <c r="J479" i="544" a="1"/>
  <c r="H479" i="544"/>
  <c r="V478" i="544"/>
  <c r="W478" i="544" s="1"/>
  <c r="N478" i="544"/>
  <c r="N487" i="544" s="1"/>
  <c r="K478" i="544" a="1"/>
  <c r="K478" i="544" s="1"/>
  <c r="J478" i="544" a="1"/>
  <c r="J478" i="544" s="1"/>
  <c r="H478" i="544"/>
  <c r="AA477" i="544"/>
  <c r="Z477" i="544"/>
  <c r="Y477" i="544"/>
  <c r="X477" i="544"/>
  <c r="U477" i="544"/>
  <c r="T477" i="544"/>
  <c r="S477" i="544"/>
  <c r="Q477" i="544"/>
  <c r="P477" i="544"/>
  <c r="O477" i="544"/>
  <c r="I477" i="544"/>
  <c r="G477" i="544"/>
  <c r="J477" i="544" s="1" a="1"/>
  <c r="J477" i="544" s="1"/>
  <c r="V476" i="544"/>
  <c r="W476" i="544" s="1"/>
  <c r="N476" i="544"/>
  <c r="K476" i="544"/>
  <c r="M476" i="544" s="1"/>
  <c r="K476" i="544" a="1"/>
  <c r="J476" i="544"/>
  <c r="J476" i="544" a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 a="1"/>
  <c r="K474" i="544" s="1"/>
  <c r="M474" i="544" s="1"/>
  <c r="J474" i="544" a="1"/>
  <c r="J474" i="544" s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/>
  <c r="M464" i="544" s="1"/>
  <c r="K464" i="544" a="1"/>
  <c r="J464" i="544"/>
  <c r="J464" i="544" a="1"/>
  <c r="H464" i="544"/>
  <c r="V463" i="544"/>
  <c r="W463" i="544" s="1"/>
  <c r="N463" i="544"/>
  <c r="K463" i="544" a="1"/>
  <c r="K463" i="544" s="1"/>
  <c r="M463" i="544" s="1"/>
  <c r="J463" i="544" a="1"/>
  <c r="J463" i="544" s="1"/>
  <c r="H463" i="544"/>
  <c r="V462" i="544"/>
  <c r="W462" i="544" s="1"/>
  <c r="N462" i="544"/>
  <c r="K462" i="544" a="1"/>
  <c r="K462" i="544" s="1"/>
  <c r="J462" i="544" a="1"/>
  <c r="J462" i="544" s="1"/>
  <c r="H462" i="544"/>
  <c r="H477" i="544" s="1"/>
  <c r="AA461" i="544"/>
  <c r="Z461" i="544"/>
  <c r="Y461" i="544"/>
  <c r="X461" i="544"/>
  <c r="U461" i="544"/>
  <c r="T461" i="544"/>
  <c r="S461" i="544"/>
  <c r="R461" i="544"/>
  <c r="Q461" i="544"/>
  <c r="P461" i="544"/>
  <c r="O461" i="544"/>
  <c r="I461" i="544"/>
  <c r="G461" i="544"/>
  <c r="V460" i="544"/>
  <c r="W460" i="544" s="1"/>
  <c r="N460" i="544"/>
  <c r="K460" i="544" a="1"/>
  <c r="K460" i="544" s="1"/>
  <c r="M460" i="544" s="1"/>
  <c r="J460" i="544" a="1"/>
  <c r="J460" i="544" s="1"/>
  <c r="H460" i="544"/>
  <c r="V459" i="544"/>
  <c r="W459" i="544" s="1"/>
  <c r="N459" i="544"/>
  <c r="K459" i="544"/>
  <c r="M459" i="544" s="1"/>
  <c r="K459" i="544" a="1"/>
  <c r="J459" i="544"/>
  <c r="J459" i="544" a="1"/>
  <c r="H459" i="544"/>
  <c r="V458" i="544"/>
  <c r="W458" i="544" s="1"/>
  <c r="N458" i="544"/>
  <c r="K458" i="544" a="1"/>
  <c r="K458" i="544" s="1"/>
  <c r="M458" i="544" s="1"/>
  <c r="J458" i="544" a="1"/>
  <c r="J458" i="544" s="1"/>
  <c r="H458" i="544"/>
  <c r="K457" i="544" a="1"/>
  <c r="K457" i="544" s="1"/>
  <c r="M457" i="544" s="1"/>
  <c r="H457" i="544"/>
  <c r="K456" i="544" a="1"/>
  <c r="K456" i="544" s="1"/>
  <c r="M456" i="544" s="1"/>
  <c r="H456" i="544"/>
  <c r="K455" i="544" a="1"/>
  <c r="K455" i="544" s="1"/>
  <c r="M455" i="544" s="1"/>
  <c r="H455" i="544"/>
  <c r="W454" i="544"/>
  <c r="V454" i="544"/>
  <c r="N454" i="544"/>
  <c r="K454" i="544" a="1"/>
  <c r="K454" i="544" s="1"/>
  <c r="M454" i="544" s="1"/>
  <c r="J454" i="544" a="1"/>
  <c r="J454" i="544" s="1"/>
  <c r="H454" i="544"/>
  <c r="V453" i="544"/>
  <c r="W453" i="544" s="1"/>
  <c r="N453" i="544"/>
  <c r="K453" i="544" a="1"/>
  <c r="K453" i="544" s="1"/>
  <c r="M453" i="544" s="1"/>
  <c r="J453" i="544" a="1"/>
  <c r="J453" i="544" s="1"/>
  <c r="H453" i="544"/>
  <c r="N452" i="544"/>
  <c r="K452" i="544"/>
  <c r="M452" i="544" s="1"/>
  <c r="K452" i="544" a="1"/>
  <c r="H452" i="544"/>
  <c r="N451" i="544"/>
  <c r="K451" i="544" a="1"/>
  <c r="K451" i="544" s="1"/>
  <c r="M451" i="544" s="1"/>
  <c r="H451" i="544"/>
  <c r="N450" i="544"/>
  <c r="K450" i="544" a="1"/>
  <c r="K450" i="544" s="1"/>
  <c r="M450" i="544" s="1"/>
  <c r="H450" i="544"/>
  <c r="N449" i="544"/>
  <c r="K449" i="544" a="1"/>
  <c r="K449" i="544" s="1"/>
  <c r="M449" i="544" s="1"/>
  <c r="H449" i="544"/>
  <c r="N448" i="544"/>
  <c r="K448" i="544"/>
  <c r="M448" i="544" s="1"/>
  <c r="K448" i="544" a="1"/>
  <c r="H448" i="544"/>
  <c r="N447" i="544"/>
  <c r="K447" i="544" a="1"/>
  <c r="K447" i="544" s="1"/>
  <c r="M447" i="544" s="1"/>
  <c r="H447" i="544"/>
  <c r="W446" i="544"/>
  <c r="V446" i="544"/>
  <c r="N446" i="544"/>
  <c r="K446" i="544" a="1"/>
  <c r="K446" i="544" s="1"/>
  <c r="M446" i="544" s="1"/>
  <c r="J446" i="544" a="1"/>
  <c r="J446" i="544" s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/>
  <c r="M444" i="544" s="1"/>
  <c r="K444" i="544" a="1"/>
  <c r="J444" i="544"/>
  <c r="J444" i="544" a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W442" i="544"/>
  <c r="V442" i="544"/>
  <c r="N442" i="544"/>
  <c r="K442" i="544" a="1"/>
  <c r="K442" i="544" s="1"/>
  <c r="M442" i="544" s="1"/>
  <c r="J442" i="544" a="1"/>
  <c r="J442" i="544" s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V440" i="544"/>
  <c r="W440" i="544" s="1"/>
  <c r="N440" i="544"/>
  <c r="K440" i="544"/>
  <c r="M440" i="544" s="1"/>
  <c r="K440" i="544" a="1"/>
  <c r="J440" i="544"/>
  <c r="J440" i="544" a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W438" i="544"/>
  <c r="V438" i="544"/>
  <c r="N438" i="544"/>
  <c r="K438" i="544" a="1"/>
  <c r="K438" i="544" s="1"/>
  <c r="M438" i="544" s="1"/>
  <c r="J438" i="544" a="1"/>
  <c r="J438" i="544" s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V436" i="544"/>
  <c r="W436" i="544" s="1"/>
  <c r="N436" i="544"/>
  <c r="K436" i="544"/>
  <c r="M436" i="544" s="1"/>
  <c r="K436" i="544" a="1"/>
  <c r="J436" i="544"/>
  <c r="J436" i="544" a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N434" i="544"/>
  <c r="K434" i="544" a="1"/>
  <c r="K434" i="544" s="1"/>
  <c r="M434" i="544" s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/>
  <c r="M432" i="544" s="1"/>
  <c r="K432" i="544" a="1"/>
  <c r="J432" i="544"/>
  <c r="J432" i="544" a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W430" i="544"/>
  <c r="V430" i="544"/>
  <c r="N430" i="544"/>
  <c r="K430" i="544" a="1"/>
  <c r="K430" i="544" s="1"/>
  <c r="M430" i="544" s="1"/>
  <c r="J430" i="544" a="1"/>
  <c r="J430" i="544" s="1"/>
  <c r="H430" i="544"/>
  <c r="V429" i="544"/>
  <c r="W429" i="544" s="1"/>
  <c r="N429" i="544"/>
  <c r="K429" i="544" a="1"/>
  <c r="K429" i="544" s="1"/>
  <c r="M429" i="544" s="1"/>
  <c r="J429" i="544" a="1"/>
  <c r="J429" i="544" s="1"/>
  <c r="H429" i="544"/>
  <c r="V428" i="544"/>
  <c r="W428" i="544" s="1"/>
  <c r="N428" i="544"/>
  <c r="K428" i="544"/>
  <c r="M428" i="544" s="1"/>
  <c r="K428" i="544" a="1"/>
  <c r="J428" i="544"/>
  <c r="J428" i="544" a="1"/>
  <c r="H428" i="544"/>
  <c r="V427" i="544"/>
  <c r="N427" i="544"/>
  <c r="N461" i="544" s="1"/>
  <c r="K427" i="544" a="1"/>
  <c r="K427" i="544" s="1"/>
  <c r="J427" i="544" a="1"/>
  <c r="J427" i="544" s="1"/>
  <c r="H427" i="544"/>
  <c r="AA426" i="544"/>
  <c r="Z426" i="544"/>
  <c r="Y426" i="544"/>
  <c r="X426" i="544"/>
  <c r="U426" i="544"/>
  <c r="T426" i="544"/>
  <c r="S426" i="544"/>
  <c r="R426" i="544"/>
  <c r="Q426" i="544"/>
  <c r="P426" i="544"/>
  <c r="O426" i="544"/>
  <c r="R507" i="544" s="1"/>
  <c r="I426" i="544"/>
  <c r="G426" i="544"/>
  <c r="J426" i="544" s="1" a="1"/>
  <c r="J426" i="544" s="1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K417" i="544" a="1"/>
  <c r="K417" i="544" s="1"/>
  <c r="M417" i="544" s="1"/>
  <c r="H417" i="544"/>
  <c r="K416" i="544"/>
  <c r="M416" i="544" s="1"/>
  <c r="K416" i="544" a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W414" i="544"/>
  <c r="V414" i="544"/>
  <c r="N414" i="544"/>
  <c r="K414" i="544" a="1"/>
  <c r="K414" i="544" s="1"/>
  <c r="M414" i="544" s="1"/>
  <c r="J414" i="544" a="1"/>
  <c r="J414" i="544" s="1"/>
  <c r="H414" i="544"/>
  <c r="V413" i="544"/>
  <c r="W413" i="544" s="1"/>
  <c r="N413" i="544"/>
  <c r="K413" i="544" a="1"/>
  <c r="K413" i="544" s="1"/>
  <c r="M413" i="544" s="1"/>
  <c r="J413" i="544" a="1"/>
  <c r="J413" i="544" s="1"/>
  <c r="H413" i="544"/>
  <c r="V412" i="544"/>
  <c r="W412" i="544" s="1"/>
  <c r="N412" i="544"/>
  <c r="K412" i="544"/>
  <c r="M412" i="544" s="1"/>
  <c r="K412" i="544" a="1"/>
  <c r="J412" i="544"/>
  <c r="J412" i="544" a="1"/>
  <c r="H412" i="544"/>
  <c r="H411" i="544"/>
  <c r="W410" i="544"/>
  <c r="V410" i="544"/>
  <c r="N410" i="544"/>
  <c r="K410" i="544" a="1"/>
  <c r="K410" i="544" s="1"/>
  <c r="M410" i="544" s="1"/>
  <c r="J410" i="544" a="1"/>
  <c r="J410" i="544" s="1"/>
  <c r="H410" i="544"/>
  <c r="V409" i="544"/>
  <c r="W409" i="544" s="1"/>
  <c r="N409" i="544"/>
  <c r="K409" i="544" a="1"/>
  <c r="K409" i="544" s="1"/>
  <c r="M409" i="544" s="1"/>
  <c r="J409" i="544" a="1"/>
  <c r="J409" i="544" s="1"/>
  <c r="H409" i="544"/>
  <c r="H408" i="544"/>
  <c r="K407" i="544" a="1"/>
  <c r="K407" i="544" s="1"/>
  <c r="H407" i="544"/>
  <c r="W406" i="544"/>
  <c r="V406" i="544"/>
  <c r="N406" i="544"/>
  <c r="K406" i="544" a="1"/>
  <c r="K406" i="544" s="1"/>
  <c r="M406" i="544" s="1"/>
  <c r="J406" i="544" a="1"/>
  <c r="J406" i="544" s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/>
  <c r="M404" i="544" s="1"/>
  <c r="K404" i="544" a="1"/>
  <c r="J404" i="544"/>
  <c r="J404" i="544" a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W402" i="544"/>
  <c r="V402" i="544"/>
  <c r="N402" i="544"/>
  <c r="K402" i="544" a="1"/>
  <c r="K402" i="544" s="1"/>
  <c r="M402" i="544" s="1"/>
  <c r="J402" i="544" a="1"/>
  <c r="J402" i="544" s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V400" i="544"/>
  <c r="W400" i="544" s="1"/>
  <c r="N400" i="544"/>
  <c r="K400" i="544"/>
  <c r="M400" i="544" s="1"/>
  <c r="K400" i="544" a="1"/>
  <c r="J400" i="544"/>
  <c r="J400" i="544" a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W398" i="544"/>
  <c r="V398" i="544"/>
  <c r="N398" i="544"/>
  <c r="K398" i="544" a="1"/>
  <c r="K398" i="544" s="1"/>
  <c r="M398" i="544" s="1"/>
  <c r="J398" i="544" a="1"/>
  <c r="J398" i="544" s="1"/>
  <c r="H398" i="544"/>
  <c r="V397" i="544"/>
  <c r="W397" i="544" s="1"/>
  <c r="N397" i="544"/>
  <c r="K397" i="544" a="1"/>
  <c r="K397" i="544" s="1"/>
  <c r="M397" i="544" s="1"/>
  <c r="J397" i="544" a="1"/>
  <c r="J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K394" i="544" a="1"/>
  <c r="K394" i="544" s="1"/>
  <c r="M394" i="544" s="1"/>
  <c r="H394" i="544"/>
  <c r="K393" i="544" a="1"/>
  <c r="K393" i="544" s="1"/>
  <c r="M393" i="544" s="1"/>
  <c r="H393" i="544"/>
  <c r="N392" i="544"/>
  <c r="K392" i="544"/>
  <c r="M392" i="544" s="1"/>
  <c r="K392" i="544" a="1"/>
  <c r="H392" i="544"/>
  <c r="N391" i="544"/>
  <c r="K391" i="544" a="1"/>
  <c r="K391" i="544" s="1"/>
  <c r="M391" i="544" s="1"/>
  <c r="H391" i="544"/>
  <c r="N390" i="544"/>
  <c r="K390" i="544" a="1"/>
  <c r="K390" i="544" s="1"/>
  <c r="M390" i="544" s="1"/>
  <c r="H390" i="544"/>
  <c r="N389" i="544"/>
  <c r="K389" i="544" a="1"/>
  <c r="K389" i="544" s="1"/>
  <c r="M389" i="544" s="1"/>
  <c r="H389" i="544"/>
  <c r="V388" i="544"/>
  <c r="W388" i="544" s="1"/>
  <c r="N388" i="544"/>
  <c r="K388" i="544"/>
  <c r="M388" i="544" s="1"/>
  <c r="K388" i="544" a="1"/>
  <c r="J388" i="544"/>
  <c r="J388" i="544" a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W386" i="544"/>
  <c r="V386" i="544"/>
  <c r="N386" i="544"/>
  <c r="K386" i="544" a="1"/>
  <c r="K386" i="544" s="1"/>
  <c r="M386" i="544" s="1"/>
  <c r="J386" i="544" a="1"/>
  <c r="J386" i="544" s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/>
  <c r="M384" i="544" s="1"/>
  <c r="K384" i="544" a="1"/>
  <c r="J384" i="544"/>
  <c r="J384" i="544" a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W382" i="544"/>
  <c r="V382" i="544"/>
  <c r="N382" i="544"/>
  <c r="K382" i="544" a="1"/>
  <c r="K382" i="544" s="1"/>
  <c r="M382" i="544" s="1"/>
  <c r="J382" i="544" a="1"/>
  <c r="J382" i="544" s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V380" i="544"/>
  <c r="W380" i="544" s="1"/>
  <c r="N380" i="544"/>
  <c r="K380" i="544"/>
  <c r="M380" i="544" s="1"/>
  <c r="K380" i="544" a="1"/>
  <c r="J380" i="544"/>
  <c r="J380" i="544" a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W378" i="544"/>
  <c r="V378" i="544"/>
  <c r="N378" i="544"/>
  <c r="K378" i="544" a="1"/>
  <c r="K378" i="544" s="1"/>
  <c r="M378" i="544" s="1"/>
  <c r="J378" i="544" a="1"/>
  <c r="J378" i="544" s="1"/>
  <c r="H378" i="544"/>
  <c r="V377" i="544"/>
  <c r="W377" i="544" s="1"/>
  <c r="N377" i="544"/>
  <c r="K377" i="544" a="1"/>
  <c r="K377" i="544" s="1"/>
  <c r="M377" i="544" s="1"/>
  <c r="J377" i="544" a="1"/>
  <c r="J377" i="544" s="1"/>
  <c r="H377" i="544"/>
  <c r="K376" i="544" a="1"/>
  <c r="K376" i="544" s="1"/>
  <c r="M376" i="544" s="1"/>
  <c r="H376" i="544"/>
  <c r="K375" i="544" a="1"/>
  <c r="K375" i="544" s="1"/>
  <c r="M375" i="544" s="1"/>
  <c r="H375" i="544"/>
  <c r="K374" i="544" a="1"/>
  <c r="K374" i="544" s="1"/>
  <c r="M374" i="544" s="1"/>
  <c r="H374" i="544"/>
  <c r="V373" i="544"/>
  <c r="W373" i="544" s="1"/>
  <c r="N373" i="544"/>
  <c r="K373" i="544"/>
  <c r="M373" i="544" s="1"/>
  <c r="K373" i="544" a="1"/>
  <c r="J373" i="544"/>
  <c r="J373" i="544" a="1"/>
  <c r="H373" i="544"/>
  <c r="V372" i="544"/>
  <c r="W372" i="544" s="1"/>
  <c r="N372" i="544"/>
  <c r="K372" i="544" a="1"/>
  <c r="K372" i="544" s="1"/>
  <c r="M372" i="544" s="1"/>
  <c r="J372" i="544" a="1"/>
  <c r="J372" i="544" s="1"/>
  <c r="H372" i="544"/>
  <c r="W371" i="544"/>
  <c r="V371" i="544"/>
  <c r="N371" i="544"/>
  <c r="K371" i="544" a="1"/>
  <c r="K371" i="544" s="1"/>
  <c r="M371" i="544" s="1"/>
  <c r="J371" i="544" a="1"/>
  <c r="J371" i="544" s="1"/>
  <c r="H371" i="544"/>
  <c r="K370" i="544" a="1"/>
  <c r="K370" i="544" s="1"/>
  <c r="H370" i="544"/>
  <c r="W369" i="544"/>
  <c r="V369" i="544"/>
  <c r="N369" i="544"/>
  <c r="N426" i="544" s="1"/>
  <c r="K369" i="544" a="1"/>
  <c r="K369" i="544" s="1"/>
  <c r="J369" i="544" a="1"/>
  <c r="J369" i="544" s="1"/>
  <c r="H369" i="544"/>
  <c r="AA368" i="544"/>
  <c r="AA504" i="544" s="1"/>
  <c r="Z368" i="544"/>
  <c r="Z504" i="544" s="1"/>
  <c r="Y368" i="544"/>
  <c r="Y504" i="544" s="1"/>
  <c r="X368" i="544"/>
  <c r="X504" i="544" s="1"/>
  <c r="U368" i="544"/>
  <c r="U504" i="544" s="1"/>
  <c r="T368" i="544"/>
  <c r="T504" i="544" s="1"/>
  <c r="S368" i="544"/>
  <c r="S504" i="544" s="1"/>
  <c r="R368" i="544"/>
  <c r="R504" i="544" s="1"/>
  <c r="Q368" i="544"/>
  <c r="Q504" i="544" s="1"/>
  <c r="P368" i="544"/>
  <c r="P504" i="544" s="1"/>
  <c r="O368" i="544"/>
  <c r="I368" i="544"/>
  <c r="I504" i="544" s="1"/>
  <c r="B512" i="544" s="1"/>
  <c r="G368" i="544"/>
  <c r="G504" i="544" s="1"/>
  <c r="V367" i="544"/>
  <c r="W367" i="544" s="1"/>
  <c r="N367" i="544"/>
  <c r="K367" i="544" a="1"/>
  <c r="K367" i="544" s="1"/>
  <c r="M367" i="544" s="1"/>
  <c r="J367" i="544" a="1"/>
  <c r="J367" i="544" s="1"/>
  <c r="H367" i="544"/>
  <c r="W366" i="544"/>
  <c r="V366" i="544"/>
  <c r="N366" i="544"/>
  <c r="K366" i="544" a="1"/>
  <c r="K366" i="544" s="1"/>
  <c r="M366" i="544" s="1"/>
  <c r="J366" i="544"/>
  <c r="J366" i="544" a="1"/>
  <c r="H366" i="544"/>
  <c r="K365" i="544" a="1"/>
  <c r="K365" i="544" s="1"/>
  <c r="M365" i="544" s="1"/>
  <c r="H365" i="544"/>
  <c r="K364" i="544"/>
  <c r="M364" i="544" s="1"/>
  <c r="K364" i="544" a="1"/>
  <c r="H364" i="544"/>
  <c r="K363" i="544" a="1"/>
  <c r="K363" i="544" s="1"/>
  <c r="M363" i="544" s="1"/>
  <c r="H363" i="544"/>
  <c r="K362" i="544" a="1"/>
  <c r="K362" i="544" s="1"/>
  <c r="M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W360" i="544"/>
  <c r="V360" i="544"/>
  <c r="N360" i="544"/>
  <c r="K360" i="544" a="1"/>
  <c r="K360" i="544" s="1"/>
  <c r="M360" i="544" s="1"/>
  <c r="J360" i="544" a="1"/>
  <c r="J360" i="544" s="1"/>
  <c r="H360" i="544"/>
  <c r="V359" i="544"/>
  <c r="W359" i="544" s="1"/>
  <c r="N359" i="544"/>
  <c r="K359" i="544"/>
  <c r="M359" i="544" s="1"/>
  <c r="K359" i="544" a="1"/>
  <c r="J359" i="544" a="1"/>
  <c r="J359" i="544" s="1"/>
  <c r="H359" i="544"/>
  <c r="H358" i="544"/>
  <c r="H357" i="544"/>
  <c r="W356" i="544"/>
  <c r="V356" i="544"/>
  <c r="N356" i="544"/>
  <c r="K356" i="544" a="1"/>
  <c r="K356" i="544" s="1"/>
  <c r="M356" i="544" s="1"/>
  <c r="J356" i="544" a="1"/>
  <c r="J356" i="544" s="1"/>
  <c r="H356" i="544"/>
  <c r="V355" i="544"/>
  <c r="W355" i="544" s="1"/>
  <c r="N355" i="544"/>
  <c r="K355" i="544"/>
  <c r="M355" i="544" s="1"/>
  <c r="K355" i="544" a="1"/>
  <c r="J355" i="544" a="1"/>
  <c r="J355" i="544" s="1"/>
  <c r="H355" i="544"/>
  <c r="K354" i="544" a="1"/>
  <c r="K354" i="544" s="1"/>
  <c r="M354" i="544" s="1"/>
  <c r="H354" i="544"/>
  <c r="K353" i="544" a="1"/>
  <c r="K353" i="544" s="1"/>
  <c r="M353" i="544" s="1"/>
  <c r="H353" i="544"/>
  <c r="W352" i="544"/>
  <c r="V352" i="544"/>
  <c r="N352" i="544"/>
  <c r="K352" i="544" a="1"/>
  <c r="K352" i="544" s="1"/>
  <c r="M352" i="544" s="1"/>
  <c r="J352" i="544" a="1"/>
  <c r="J352" i="544" s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/>
  <c r="M350" i="544" s="1"/>
  <c r="K350" i="544" a="1"/>
  <c r="J350" i="544"/>
  <c r="J350" i="544" a="1"/>
  <c r="H350" i="544"/>
  <c r="V349" i="544"/>
  <c r="W349" i="544" s="1"/>
  <c r="N349" i="544"/>
  <c r="K349" i="544" a="1"/>
  <c r="K349" i="544" s="1"/>
  <c r="M349" i="544" s="1"/>
  <c r="J349" i="544" a="1"/>
  <c r="J349" i="544" s="1"/>
  <c r="H349" i="544"/>
  <c r="W348" i="544"/>
  <c r="V348" i="544"/>
  <c r="N348" i="544"/>
  <c r="K348" i="544" a="1"/>
  <c r="K348" i="544" s="1"/>
  <c r="M348" i="544" s="1"/>
  <c r="J348" i="544" a="1"/>
  <c r="J348" i="544" s="1"/>
  <c r="H348" i="544"/>
  <c r="V347" i="544"/>
  <c r="V368" i="544" s="1"/>
  <c r="N347" i="544"/>
  <c r="K347" i="544"/>
  <c r="K347" i="544" a="1"/>
  <c r="J347" i="544" a="1"/>
  <c r="J347" i="544" s="1"/>
  <c r="H347" i="544"/>
  <c r="X341" i="544"/>
  <c r="X340" i="544"/>
  <c r="X339" i="544"/>
  <c r="G339" i="544"/>
  <c r="C339" i="544"/>
  <c r="X338" i="544"/>
  <c r="I338" i="544"/>
  <c r="E338" i="544"/>
  <c r="K338" i="544" s="1"/>
  <c r="M338" i="544" s="1"/>
  <c r="I337" i="544"/>
  <c r="E337" i="544"/>
  <c r="K337" i="544" s="1"/>
  <c r="M337" i="544" s="1"/>
  <c r="I336" i="544"/>
  <c r="E336" i="544"/>
  <c r="K336" i="544" s="1"/>
  <c r="M336" i="544" s="1"/>
  <c r="X335" i="544"/>
  <c r="I335" i="544"/>
  <c r="I339" i="544" s="1"/>
  <c r="E335" i="544"/>
  <c r="E339" i="544" s="1"/>
  <c r="AA332" i="544"/>
  <c r="Z332" i="544"/>
  <c r="Y332" i="544"/>
  <c r="X332" i="544"/>
  <c r="U332" i="544"/>
  <c r="T332" i="544"/>
  <c r="S332" i="544"/>
  <c r="R332" i="544"/>
  <c r="Q332" i="544"/>
  <c r="P332" i="544"/>
  <c r="O332" i="544"/>
  <c r="R340" i="544" s="1"/>
  <c r="I332" i="544"/>
  <c r="G332" i="544"/>
  <c r="K331" i="544" a="1"/>
  <c r="K331" i="544" s="1"/>
  <c r="H331" i="544"/>
  <c r="K330" i="544" a="1"/>
  <c r="K330" i="544" s="1"/>
  <c r="H330" i="544"/>
  <c r="K329" i="544"/>
  <c r="K329" i="544" a="1"/>
  <c r="H329" i="544"/>
  <c r="V328" i="544"/>
  <c r="W328" i="544" s="1"/>
  <c r="N328" i="544"/>
  <c r="K328" i="544" a="1"/>
  <c r="K328" i="544" s="1"/>
  <c r="H328" i="544"/>
  <c r="D328" i="544"/>
  <c r="H327" i="544"/>
  <c r="K326" i="544" a="1"/>
  <c r="K326" i="544" s="1"/>
  <c r="H326" i="544"/>
  <c r="H325" i="544"/>
  <c r="V324" i="544"/>
  <c r="W324" i="544" s="1"/>
  <c r="N324" i="544"/>
  <c r="K324" i="544" a="1"/>
  <c r="K324" i="544" s="1"/>
  <c r="M324" i="544" s="1"/>
  <c r="J324" i="544" a="1"/>
  <c r="J324" i="544" s="1"/>
  <c r="H324" i="544"/>
  <c r="V323" i="544"/>
  <c r="W323" i="544" s="1"/>
  <c r="N323" i="544"/>
  <c r="K323" i="544" a="1"/>
  <c r="K323" i="544" s="1"/>
  <c r="M323" i="544" s="1"/>
  <c r="J323" i="544" a="1"/>
  <c r="J323" i="544" s="1"/>
  <c r="H323" i="544"/>
  <c r="H322" i="544"/>
  <c r="V321" i="544"/>
  <c r="W321" i="544" s="1"/>
  <c r="N321" i="544"/>
  <c r="K321" i="544"/>
  <c r="M321" i="544" s="1"/>
  <c r="K321" i="544" a="1"/>
  <c r="J321" i="544"/>
  <c r="J321" i="544" a="1"/>
  <c r="H321" i="544"/>
  <c r="V320" i="544"/>
  <c r="W320" i="544" s="1"/>
  <c r="N320" i="544"/>
  <c r="K320" i="544" a="1"/>
  <c r="K320" i="544" s="1"/>
  <c r="M320" i="544" s="1"/>
  <c r="J320" i="544" a="1"/>
  <c r="J320" i="544" s="1"/>
  <c r="H320" i="544"/>
  <c r="V319" i="544"/>
  <c r="W319" i="544" s="1"/>
  <c r="N319" i="544"/>
  <c r="K319" i="544" a="1"/>
  <c r="K319" i="544" s="1"/>
  <c r="M319" i="544" s="1"/>
  <c r="J319" i="544" a="1"/>
  <c r="J319" i="544" s="1"/>
  <c r="H319" i="544"/>
  <c r="V318" i="544"/>
  <c r="W318" i="544" s="1"/>
  <c r="N318" i="544"/>
  <c r="N332" i="544" s="1"/>
  <c r="K318" i="544" a="1"/>
  <c r="K318" i="544" s="1"/>
  <c r="J318" i="544" a="1"/>
  <c r="J318" i="544" s="1"/>
  <c r="H318" i="544"/>
  <c r="H332" i="544" s="1"/>
  <c r="AA317" i="544"/>
  <c r="Z317" i="544"/>
  <c r="Y317" i="544"/>
  <c r="X317" i="544"/>
  <c r="U317" i="544"/>
  <c r="T317" i="544"/>
  <c r="S317" i="544"/>
  <c r="Q317" i="544"/>
  <c r="P317" i="544"/>
  <c r="O317" i="544"/>
  <c r="I317" i="544"/>
  <c r="G317" i="544"/>
  <c r="V316" i="544"/>
  <c r="W316" i="544" s="1"/>
  <c r="N316" i="544"/>
  <c r="K316" i="544"/>
  <c r="M316" i="544" s="1"/>
  <c r="K316" i="544" a="1"/>
  <c r="J316" i="544"/>
  <c r="J316" i="544" a="1"/>
  <c r="H316" i="544"/>
  <c r="H315" i="544"/>
  <c r="H314" i="544"/>
  <c r="H313" i="544"/>
  <c r="W312" i="544"/>
  <c r="V312" i="544"/>
  <c r="N312" i="544"/>
  <c r="K312" i="544" a="1"/>
  <c r="K312" i="544" s="1"/>
  <c r="M312" i="544" s="1"/>
  <c r="J312" i="544" a="1"/>
  <c r="J312" i="544" s="1"/>
  <c r="H312" i="544"/>
  <c r="V311" i="544"/>
  <c r="W311" i="544" s="1"/>
  <c r="N311" i="544"/>
  <c r="K311" i="544"/>
  <c r="M311" i="544" s="1"/>
  <c r="K311" i="544" a="1"/>
  <c r="J311" i="544" a="1"/>
  <c r="J311" i="544" s="1"/>
  <c r="H311" i="544"/>
  <c r="W310" i="544"/>
  <c r="V310" i="544"/>
  <c r="N310" i="544"/>
  <c r="K310" i="544" a="1"/>
  <c r="K310" i="544" s="1"/>
  <c r="M310" i="544" s="1"/>
  <c r="J310" i="544" a="1"/>
  <c r="J310" i="544" s="1"/>
  <c r="H310" i="544"/>
  <c r="V309" i="544"/>
  <c r="W309" i="544" s="1"/>
  <c r="N309" i="544"/>
  <c r="K309" i="544" a="1"/>
  <c r="K309" i="544" s="1"/>
  <c r="M309" i="544" s="1"/>
  <c r="J309" i="544" a="1"/>
  <c r="J309" i="544" s="1"/>
  <c r="H309" i="544"/>
  <c r="W308" i="544"/>
  <c r="V308" i="544"/>
  <c r="V317" i="544" s="1"/>
  <c r="N308" i="544"/>
  <c r="N317" i="544" s="1"/>
  <c r="K308" i="544" a="1"/>
  <c r="K308" i="544" s="1"/>
  <c r="M308" i="544" s="1"/>
  <c r="M317" i="544" s="1"/>
  <c r="J308" i="544" a="1"/>
  <c r="J308" i="544" s="1"/>
  <c r="H308" i="544"/>
  <c r="AA307" i="544"/>
  <c r="Z307" i="544"/>
  <c r="Y307" i="544"/>
  <c r="X307" i="544"/>
  <c r="U307" i="544"/>
  <c r="T307" i="544"/>
  <c r="S307" i="544"/>
  <c r="Q307" i="544"/>
  <c r="P307" i="544"/>
  <c r="O307" i="544"/>
  <c r="I307" i="544"/>
  <c r="G307" i="544"/>
  <c r="V306" i="544"/>
  <c r="W306" i="544" s="1"/>
  <c r="N306" i="544"/>
  <c r="K306" i="544" a="1"/>
  <c r="K306" i="544" s="1"/>
  <c r="M306" i="544" s="1"/>
  <c r="J306" i="544" a="1"/>
  <c r="J306" i="544" s="1"/>
  <c r="H306" i="544"/>
  <c r="W305" i="544"/>
  <c r="V305" i="544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 a="1"/>
  <c r="K304" i="544" s="1"/>
  <c r="M304" i="544" s="1"/>
  <c r="J304" i="544" a="1"/>
  <c r="J304" i="544" s="1"/>
  <c r="H304" i="544"/>
  <c r="V303" i="544"/>
  <c r="W303" i="544" s="1"/>
  <c r="N303" i="544"/>
  <c r="K303" i="544"/>
  <c r="M303" i="544" s="1"/>
  <c r="K303" i="544" a="1"/>
  <c r="J303" i="544"/>
  <c r="J303" i="544" a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W301" i="544"/>
  <c r="V301" i="544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 a="1"/>
  <c r="K300" i="544" s="1"/>
  <c r="M300" i="544" s="1"/>
  <c r="J300" i="544" a="1"/>
  <c r="J300" i="544" s="1"/>
  <c r="H300" i="544"/>
  <c r="V299" i="544"/>
  <c r="W299" i="544" s="1"/>
  <c r="N299" i="544"/>
  <c r="K299" i="544"/>
  <c r="M299" i="544" s="1"/>
  <c r="K299" i="544" a="1"/>
  <c r="J299" i="544"/>
  <c r="J299" i="544" a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W297" i="544"/>
  <c r="V297" i="544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 a="1"/>
  <c r="K296" i="544" s="1"/>
  <c r="M296" i="544" s="1"/>
  <c r="J296" i="544" a="1"/>
  <c r="J296" i="544" s="1"/>
  <c r="H296" i="544"/>
  <c r="V295" i="544"/>
  <c r="W295" i="544" s="1"/>
  <c r="N295" i="544"/>
  <c r="K295" i="544"/>
  <c r="M295" i="544" s="1"/>
  <c r="K295" i="544" a="1"/>
  <c r="J295" i="544"/>
  <c r="J295" i="544" a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W293" i="544"/>
  <c r="V293" i="544"/>
  <c r="N293" i="544"/>
  <c r="K293" i="544" a="1"/>
  <c r="K293" i="544" s="1"/>
  <c r="M293" i="544" s="1"/>
  <c r="J293" i="544" a="1"/>
  <c r="J293" i="544" s="1"/>
  <c r="H293" i="544"/>
  <c r="V292" i="544"/>
  <c r="W292" i="544" s="1"/>
  <c r="N292" i="544"/>
  <c r="K292" i="544" a="1"/>
  <c r="K292" i="544" s="1"/>
  <c r="J292" i="544" a="1"/>
  <c r="J292" i="544" s="1"/>
  <c r="H292" i="544"/>
  <c r="H307" i="544" s="1"/>
  <c r="AA291" i="544"/>
  <c r="Z291" i="544"/>
  <c r="Y291" i="544"/>
  <c r="X291" i="544"/>
  <c r="U291" i="544"/>
  <c r="T291" i="544"/>
  <c r="S291" i="544"/>
  <c r="R291" i="544"/>
  <c r="Q291" i="544"/>
  <c r="P291" i="544"/>
  <c r="O291" i="544"/>
  <c r="R337" i="544" s="1"/>
  <c r="I291" i="544"/>
  <c r="G291" i="544"/>
  <c r="V290" i="544"/>
  <c r="W290" i="544" s="1"/>
  <c r="N290" i="544"/>
  <c r="K290" i="544" a="1"/>
  <c r="K290" i="544" s="1"/>
  <c r="M290" i="544" s="1"/>
  <c r="J290" i="544" a="1"/>
  <c r="J290" i="544" s="1"/>
  <c r="H290" i="544"/>
  <c r="W289" i="544"/>
  <c r="V289" i="544"/>
  <c r="N289" i="544"/>
  <c r="K289" i="544" a="1"/>
  <c r="K289" i="544" s="1"/>
  <c r="M289" i="544" s="1"/>
  <c r="J289" i="544" a="1"/>
  <c r="J289" i="544" s="1"/>
  <c r="H289" i="544"/>
  <c r="V288" i="544"/>
  <c r="W288" i="544" s="1"/>
  <c r="N288" i="544"/>
  <c r="K288" i="544" a="1"/>
  <c r="K288" i="544" s="1"/>
  <c r="M288" i="544" s="1"/>
  <c r="J288" i="544" a="1"/>
  <c r="J288" i="544" s="1"/>
  <c r="H288" i="544"/>
  <c r="H287" i="544"/>
  <c r="H286" i="544"/>
  <c r="H285" i="544"/>
  <c r="V284" i="544"/>
  <c r="W284" i="544" s="1"/>
  <c r="N284" i="544"/>
  <c r="K284" i="544" a="1"/>
  <c r="K284" i="544" s="1"/>
  <c r="M284" i="544" s="1"/>
  <c r="H284" i="544"/>
  <c r="V283" i="544"/>
  <c r="W283" i="544" s="1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N277" i="544"/>
  <c r="K277" i="544" a="1"/>
  <c r="K277" i="544" s="1"/>
  <c r="M277" i="544" s="1"/>
  <c r="H277" i="544"/>
  <c r="V276" i="544"/>
  <c r="W276" i="544" s="1"/>
  <c r="N276" i="544"/>
  <c r="K276" i="544" a="1"/>
  <c r="K276" i="544" s="1"/>
  <c r="M276" i="544" s="1"/>
  <c r="J276" i="544" a="1"/>
  <c r="J276" i="544" s="1"/>
  <c r="H276" i="544"/>
  <c r="V275" i="544"/>
  <c r="W275" i="544" s="1"/>
  <c r="N275" i="544"/>
  <c r="K275" i="544"/>
  <c r="M275" i="544" s="1"/>
  <c r="K275" i="544" a="1"/>
  <c r="J275" i="544"/>
  <c r="J275" i="544" a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W273" i="544"/>
  <c r="V273" i="544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 a="1"/>
  <c r="K272" i="544" s="1"/>
  <c r="M272" i="544" s="1"/>
  <c r="J272" i="544" a="1"/>
  <c r="J272" i="544" s="1"/>
  <c r="H272" i="544"/>
  <c r="V271" i="544"/>
  <c r="W271" i="544" s="1"/>
  <c r="N271" i="544"/>
  <c r="K271" i="544"/>
  <c r="M271" i="544" s="1"/>
  <c r="K271" i="544" a="1"/>
  <c r="J271" i="544"/>
  <c r="J271" i="544" a="1"/>
  <c r="H271" i="544"/>
  <c r="V270" i="544"/>
  <c r="W270" i="544" s="1"/>
  <c r="N270" i="544"/>
  <c r="K270" i="544" a="1"/>
  <c r="K270" i="544" s="1"/>
  <c r="M270" i="544" s="1"/>
  <c r="J270" i="544" a="1"/>
  <c r="J270" i="544" s="1"/>
  <c r="H270" i="544"/>
  <c r="V269" i="544"/>
  <c r="W269" i="544" s="1"/>
  <c r="N269" i="544"/>
  <c r="K269" i="544"/>
  <c r="M269" i="544" s="1"/>
  <c r="K269" i="544" a="1"/>
  <c r="J269" i="544"/>
  <c r="J269" i="544" a="1"/>
  <c r="H269" i="544"/>
  <c r="V268" i="544"/>
  <c r="W268" i="544" s="1"/>
  <c r="N268" i="544"/>
  <c r="K268" i="544" a="1"/>
  <c r="K268" i="544" s="1"/>
  <c r="M268" i="544" s="1"/>
  <c r="J268" i="544" a="1"/>
  <c r="J268" i="544" s="1"/>
  <c r="H268" i="544"/>
  <c r="W267" i="544"/>
  <c r="V267" i="544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 a="1"/>
  <c r="K266" i="544" s="1"/>
  <c r="M266" i="544" s="1"/>
  <c r="J266" i="544" a="1"/>
  <c r="J266" i="544" s="1"/>
  <c r="H266" i="544"/>
  <c r="V265" i="544"/>
  <c r="W265" i="544" s="1"/>
  <c r="N265" i="544"/>
  <c r="K265" i="544"/>
  <c r="M265" i="544" s="1"/>
  <c r="K265" i="544" a="1"/>
  <c r="J265" i="544"/>
  <c r="J265" i="544" a="1"/>
  <c r="H265" i="544"/>
  <c r="N264" i="544"/>
  <c r="K264" i="544" a="1"/>
  <c r="K264" i="544" s="1"/>
  <c r="M264" i="544" s="1"/>
  <c r="H264" i="544"/>
  <c r="W263" i="544"/>
  <c r="V263" i="544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 a="1"/>
  <c r="K262" i="544" s="1"/>
  <c r="M262" i="544" s="1"/>
  <c r="J262" i="544" a="1"/>
  <c r="J262" i="544" s="1"/>
  <c r="H262" i="544"/>
  <c r="V261" i="544"/>
  <c r="W261" i="544" s="1"/>
  <c r="N261" i="544"/>
  <c r="K261" i="544"/>
  <c r="M261" i="544" s="1"/>
  <c r="K261" i="544" a="1"/>
  <c r="J261" i="544"/>
  <c r="J261" i="544" a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W259" i="544"/>
  <c r="V259" i="544"/>
  <c r="N259" i="544"/>
  <c r="K259" i="544" a="1"/>
  <c r="K259" i="544" s="1"/>
  <c r="M259" i="544" s="1"/>
  <c r="J259" i="544" a="1"/>
  <c r="J259" i="544" s="1"/>
  <c r="H259" i="544"/>
  <c r="V258" i="544"/>
  <c r="W258" i="544" s="1"/>
  <c r="N258" i="544"/>
  <c r="K258" i="544" a="1"/>
  <c r="K258" i="544" s="1"/>
  <c r="M258" i="544" s="1"/>
  <c r="J258" i="544" a="1"/>
  <c r="J258" i="544" s="1"/>
  <c r="H258" i="544"/>
  <c r="V257" i="544"/>
  <c r="V291" i="544" s="1"/>
  <c r="W291" i="544" s="1"/>
  <c r="N257" i="544"/>
  <c r="K257" i="544" a="1"/>
  <c r="K257" i="544" s="1"/>
  <c r="J257" i="544" a="1"/>
  <c r="J257" i="544" s="1"/>
  <c r="H257" i="544"/>
  <c r="H291" i="544" s="1"/>
  <c r="AA256" i="544"/>
  <c r="Z256" i="544"/>
  <c r="Y256" i="544"/>
  <c r="X256" i="544"/>
  <c r="U256" i="544"/>
  <c r="T256" i="544"/>
  <c r="S256" i="544"/>
  <c r="R256" i="544"/>
  <c r="Q256" i="544"/>
  <c r="P256" i="544"/>
  <c r="O256" i="544"/>
  <c r="R336" i="544" s="1"/>
  <c r="I256" i="544"/>
  <c r="G256" i="544"/>
  <c r="H255" i="544"/>
  <c r="H254" i="544"/>
  <c r="H253" i="544"/>
  <c r="H252" i="544"/>
  <c r="H251" i="544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K246" i="544" a="1"/>
  <c r="K246" i="544" s="1"/>
  <c r="M246" i="544" s="1"/>
  <c r="H246" i="544"/>
  <c r="W245" i="544"/>
  <c r="V245" i="544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 a="1"/>
  <c r="K244" i="544" s="1"/>
  <c r="M244" i="544" s="1"/>
  <c r="J244" i="544" a="1"/>
  <c r="J244" i="544" s="1"/>
  <c r="H244" i="544"/>
  <c r="V243" i="544"/>
  <c r="W243" i="544" s="1"/>
  <c r="N243" i="544"/>
  <c r="K243" i="544"/>
  <c r="M243" i="544" s="1"/>
  <c r="K243" i="544" a="1"/>
  <c r="J243" i="544"/>
  <c r="J243" i="544" a="1"/>
  <c r="H243" i="544"/>
  <c r="V242" i="544"/>
  <c r="W242" i="544" s="1"/>
  <c r="N242" i="544"/>
  <c r="K242" i="544" a="1"/>
  <c r="K242" i="544" s="1"/>
  <c r="M242" i="544" s="1"/>
  <c r="J242" i="544" a="1"/>
  <c r="J242" i="544" s="1"/>
  <c r="H242" i="544"/>
  <c r="M241" i="544"/>
  <c r="H241" i="544"/>
  <c r="W240" i="544"/>
  <c r="V240" i="544"/>
  <c r="N240" i="544"/>
  <c r="K240" i="544" a="1"/>
  <c r="K240" i="544" s="1"/>
  <c r="M240" i="544" s="1"/>
  <c r="J240" i="544" a="1"/>
  <c r="J240" i="544" s="1"/>
  <c r="H240" i="544"/>
  <c r="V239" i="544"/>
  <c r="W239" i="544" s="1"/>
  <c r="N239" i="544"/>
  <c r="K239" i="544" a="1"/>
  <c r="K239" i="544" s="1"/>
  <c r="M239" i="544" s="1"/>
  <c r="J239" i="544" a="1"/>
  <c r="J239" i="544" s="1"/>
  <c r="H239" i="544"/>
  <c r="K238" i="544" a="1"/>
  <c r="K238" i="544" s="1"/>
  <c r="M238" i="544" s="1"/>
  <c r="H238" i="544"/>
  <c r="H237" i="544"/>
  <c r="V236" i="544"/>
  <c r="W236" i="544" s="1"/>
  <c r="N236" i="544"/>
  <c r="K236" i="544" a="1"/>
  <c r="K236" i="544" s="1"/>
  <c r="M236" i="544" s="1"/>
  <c r="J236" i="544" a="1"/>
  <c r="J236" i="544" s="1"/>
  <c r="H236" i="544"/>
  <c r="V235" i="544"/>
  <c r="W235" i="544" s="1"/>
  <c r="N235" i="544"/>
  <c r="K235" i="544"/>
  <c r="M235" i="544" s="1"/>
  <c r="K235" i="544" a="1"/>
  <c r="J235" i="544"/>
  <c r="J235" i="544" a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W233" i="544"/>
  <c r="V233" i="544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 a="1"/>
  <c r="K232" i="544" s="1"/>
  <c r="M232" i="544" s="1"/>
  <c r="J232" i="544" a="1"/>
  <c r="J232" i="544" s="1"/>
  <c r="H232" i="544"/>
  <c r="V231" i="544"/>
  <c r="W231" i="544" s="1"/>
  <c r="N231" i="544"/>
  <c r="K231" i="544"/>
  <c r="M231" i="544" s="1"/>
  <c r="K231" i="544" a="1"/>
  <c r="J231" i="544"/>
  <c r="J231" i="544" a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W229" i="544"/>
  <c r="V229" i="544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 a="1"/>
  <c r="K228" i="544" s="1"/>
  <c r="M228" i="544" s="1"/>
  <c r="J228" i="544" a="1"/>
  <c r="J228" i="544" s="1"/>
  <c r="H228" i="544"/>
  <c r="V227" i="544"/>
  <c r="W227" i="544" s="1"/>
  <c r="N227" i="544"/>
  <c r="K227" i="544"/>
  <c r="M227" i="544" s="1"/>
  <c r="K227" i="544" a="1"/>
  <c r="J227" i="544"/>
  <c r="J227" i="544" a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 a="1"/>
  <c r="K224" i="544" s="1"/>
  <c r="M224" i="544" s="1"/>
  <c r="H224" i="544"/>
  <c r="N223" i="544"/>
  <c r="K223" i="544"/>
  <c r="M223" i="544" s="1"/>
  <c r="K223" i="544" a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 a="1"/>
  <c r="K220" i="544" s="1"/>
  <c r="M220" i="544" s="1"/>
  <c r="H220" i="544"/>
  <c r="N219" i="544"/>
  <c r="K219" i="544"/>
  <c r="M219" i="544" s="1"/>
  <c r="K219" i="544" a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W217" i="544"/>
  <c r="V217" i="544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 a="1"/>
  <c r="K216" i="544" s="1"/>
  <c r="M216" i="544" s="1"/>
  <c r="J216" i="544" a="1"/>
  <c r="J216" i="544" s="1"/>
  <c r="H216" i="544"/>
  <c r="W215" i="544"/>
  <c r="V215" i="544"/>
  <c r="N215" i="544"/>
  <c r="K215" i="544"/>
  <c r="M215" i="544" s="1"/>
  <c r="K215" i="544" a="1"/>
  <c r="J215" i="544"/>
  <c r="J215" i="544" a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W213" i="544"/>
  <c r="V213" i="544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 a="1"/>
  <c r="K212" i="544" s="1"/>
  <c r="M212" i="544" s="1"/>
  <c r="J212" i="544" a="1"/>
  <c r="J212" i="544" s="1"/>
  <c r="H212" i="544"/>
  <c r="V211" i="544"/>
  <c r="W211" i="544" s="1"/>
  <c r="N211" i="544"/>
  <c r="K211" i="544"/>
  <c r="M211" i="544" s="1"/>
  <c r="K211" i="544" a="1"/>
  <c r="J211" i="544"/>
  <c r="J211" i="544" a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W209" i="544"/>
  <c r="V209" i="544"/>
  <c r="N209" i="544"/>
  <c r="K209" i="544" a="1"/>
  <c r="K209" i="544" s="1"/>
  <c r="M209" i="544" s="1"/>
  <c r="J209" i="544" a="1"/>
  <c r="J209" i="544" s="1"/>
  <c r="H209" i="544"/>
  <c r="V208" i="544"/>
  <c r="W208" i="544" s="1"/>
  <c r="N208" i="544"/>
  <c r="K208" i="544" a="1"/>
  <c r="K208" i="544" s="1"/>
  <c r="M208" i="544" s="1"/>
  <c r="H208" i="544"/>
  <c r="V207" i="544"/>
  <c r="W207" i="544" s="1"/>
  <c r="N207" i="544"/>
  <c r="K207" i="544"/>
  <c r="M207" i="544" s="1"/>
  <c r="K207" i="544" a="1"/>
  <c r="H207" i="544"/>
  <c r="H206" i="544"/>
  <c r="H205" i="544"/>
  <c r="H204" i="544"/>
  <c r="W203" i="544"/>
  <c r="V203" i="544"/>
  <c r="N203" i="544"/>
  <c r="H203" i="544"/>
  <c r="V202" i="544"/>
  <c r="W202" i="544" s="1"/>
  <c r="N202" i="544"/>
  <c r="H202" i="544"/>
  <c r="V201" i="544"/>
  <c r="W201" i="544" s="1"/>
  <c r="N201" i="544"/>
  <c r="H201" i="544"/>
  <c r="H200" i="544"/>
  <c r="V199" i="544"/>
  <c r="V256" i="544" s="1"/>
  <c r="W256" i="544" s="1"/>
  <c r="N199" i="544"/>
  <c r="K199" i="544" a="1"/>
  <c r="K199" i="544" s="1"/>
  <c r="J199" i="544" a="1"/>
  <c r="J199" i="544" s="1"/>
  <c r="H199" i="544"/>
  <c r="H256" i="544" s="1"/>
  <c r="AA198" i="544"/>
  <c r="AA333" i="544" s="1"/>
  <c r="Z198" i="544"/>
  <c r="Z333" i="544" s="1"/>
  <c r="Y198" i="544"/>
  <c r="Y333" i="544" s="1"/>
  <c r="X198" i="544"/>
  <c r="X333" i="544" s="1"/>
  <c r="U198" i="544"/>
  <c r="U333" i="544" s="1"/>
  <c r="T198" i="544"/>
  <c r="T333" i="544" s="1"/>
  <c r="S198" i="544"/>
  <c r="S333" i="544" s="1"/>
  <c r="R198" i="544"/>
  <c r="R333" i="544" s="1"/>
  <c r="Q198" i="544"/>
  <c r="Q333" i="544" s="1"/>
  <c r="P198" i="544"/>
  <c r="O198" i="544"/>
  <c r="I333" i="544"/>
  <c r="B341" i="544" s="1"/>
  <c r="G198" i="544"/>
  <c r="G333" i="544" s="1"/>
  <c r="V197" i="544"/>
  <c r="W197" i="544" s="1"/>
  <c r="N197" i="544"/>
  <c r="K197" i="544" a="1"/>
  <c r="K197" i="544" s="1"/>
  <c r="M197" i="544" s="1"/>
  <c r="J197" i="544" a="1"/>
  <c r="J197" i="544" s="1"/>
  <c r="H197" i="544"/>
  <c r="V196" i="544"/>
  <c r="W196" i="544" s="1"/>
  <c r="N196" i="544"/>
  <c r="K196" i="544" a="1"/>
  <c r="K196" i="544" s="1"/>
  <c r="M196" i="544" s="1"/>
  <c r="J196" i="544" a="1"/>
  <c r="J196" i="544" s="1"/>
  <c r="H196" i="544"/>
  <c r="K195" i="544"/>
  <c r="M195" i="544" s="1"/>
  <c r="K195" i="544" a="1"/>
  <c r="H195" i="544"/>
  <c r="K194" i="544" a="1"/>
  <c r="K194" i="544" s="1"/>
  <c r="M194" i="544" s="1"/>
  <c r="H194" i="544"/>
  <c r="K193" i="544"/>
  <c r="M193" i="544" s="1"/>
  <c r="K193" i="544" a="1"/>
  <c r="H193" i="544"/>
  <c r="K192" i="544" a="1"/>
  <c r="K192" i="544" s="1"/>
  <c r="M192" i="544" s="1"/>
  <c r="H192" i="544"/>
  <c r="V191" i="544"/>
  <c r="W191" i="544" s="1"/>
  <c r="N191" i="544"/>
  <c r="K191" i="544" a="1"/>
  <c r="K191" i="544" s="1"/>
  <c r="M191" i="544" s="1"/>
  <c r="J191" i="544" a="1"/>
  <c r="J191" i="544" s="1"/>
  <c r="H191" i="544"/>
  <c r="W190" i="544"/>
  <c r="V190" i="544"/>
  <c r="N190" i="544"/>
  <c r="K190" i="544"/>
  <c r="M190" i="544" s="1"/>
  <c r="K190" i="544" a="1"/>
  <c r="J190" i="544"/>
  <c r="J190" i="544" a="1"/>
  <c r="H190" i="544"/>
  <c r="V189" i="544"/>
  <c r="W189" i="544" s="1"/>
  <c r="N189" i="544"/>
  <c r="K189" i="544" a="1"/>
  <c r="K189" i="544" s="1"/>
  <c r="M189" i="544" s="1"/>
  <c r="J189" i="544" a="1"/>
  <c r="J189" i="544" s="1"/>
  <c r="H189" i="544"/>
  <c r="N188" i="544"/>
  <c r="K188" i="544"/>
  <c r="M188" i="544" s="1"/>
  <c r="K188" i="544" a="1"/>
  <c r="J188" i="544"/>
  <c r="J188" i="544" a="1"/>
  <c r="H188" i="544"/>
  <c r="N187" i="544"/>
  <c r="K187" i="544" a="1"/>
  <c r="K187" i="544" s="1"/>
  <c r="M187" i="544" s="1"/>
  <c r="J187" i="544" a="1"/>
  <c r="J187" i="544" s="1"/>
  <c r="H187" i="544"/>
  <c r="V186" i="544"/>
  <c r="W186" i="544" s="1"/>
  <c r="N186" i="544"/>
  <c r="K186" i="544"/>
  <c r="M186" i="544" s="1"/>
  <c r="K186" i="544" a="1"/>
  <c r="J186" i="544"/>
  <c r="J186" i="544" a="1"/>
  <c r="H186" i="544"/>
  <c r="V185" i="544"/>
  <c r="W185" i="544" s="1"/>
  <c r="N185" i="544"/>
  <c r="K185" i="544" a="1"/>
  <c r="K185" i="544" s="1"/>
  <c r="M185" i="544" s="1"/>
  <c r="J185" i="544" a="1"/>
  <c r="J185" i="544" s="1"/>
  <c r="H185" i="544"/>
  <c r="N184" i="544"/>
  <c r="K184" i="544"/>
  <c r="M184" i="544" s="1"/>
  <c r="K184" i="544" a="1"/>
  <c r="H184" i="544"/>
  <c r="N183" i="544"/>
  <c r="K183" i="544" a="1"/>
  <c r="K183" i="544" s="1"/>
  <c r="M183" i="544" s="1"/>
  <c r="H183" i="544"/>
  <c r="W182" i="544"/>
  <c r="V182" i="544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 a="1"/>
  <c r="K179" i="544" s="1"/>
  <c r="M179" i="544" s="1"/>
  <c r="J179" i="544" a="1"/>
  <c r="J179" i="544" s="1"/>
  <c r="H179" i="544"/>
  <c r="V178" i="544"/>
  <c r="W178" i="544" s="1"/>
  <c r="N178" i="544"/>
  <c r="K178" i="544"/>
  <c r="M178" i="544" s="1"/>
  <c r="K178" i="544" a="1"/>
  <c r="J178" i="544"/>
  <c r="J178" i="544" a="1"/>
  <c r="H178" i="544"/>
  <c r="V177" i="544"/>
  <c r="N177" i="544"/>
  <c r="N198" i="544" s="1"/>
  <c r="K177" i="544" a="1"/>
  <c r="K177" i="544" s="1"/>
  <c r="J177" i="544" a="1"/>
  <c r="J177" i="544" s="1"/>
  <c r="H177" i="544"/>
  <c r="X170" i="544"/>
  <c r="Q526" i="544" s="1"/>
  <c r="X169" i="544"/>
  <c r="Q525" i="544" s="1"/>
  <c r="G169" i="544"/>
  <c r="C169" i="544"/>
  <c r="X168" i="544"/>
  <c r="Q524" i="544" s="1"/>
  <c r="I168" i="544"/>
  <c r="E168" i="544"/>
  <c r="K168" i="544" s="1"/>
  <c r="M168" i="544" s="1"/>
  <c r="I167" i="544"/>
  <c r="E167" i="544"/>
  <c r="K167" i="544" s="1"/>
  <c r="M167" i="544" s="1"/>
  <c r="I166" i="544"/>
  <c r="E166" i="544"/>
  <c r="K166" i="544" s="1"/>
  <c r="M166" i="544" s="1"/>
  <c r="X165" i="544"/>
  <c r="Q521" i="544" s="1"/>
  <c r="I165" i="544"/>
  <c r="I169" i="544" s="1"/>
  <c r="E165" i="544"/>
  <c r="E169" i="544" s="1"/>
  <c r="AA162" i="544"/>
  <c r="Z162" i="544"/>
  <c r="Y162" i="544"/>
  <c r="X162" i="544"/>
  <c r="U162" i="544"/>
  <c r="T162" i="544"/>
  <c r="S162" i="544"/>
  <c r="R162" i="544"/>
  <c r="Q162" i="544"/>
  <c r="P162" i="544"/>
  <c r="O162" i="544"/>
  <c r="R170" i="544" s="1"/>
  <c r="I162" i="544"/>
  <c r="G162" i="544"/>
  <c r="C526" i="544" s="1"/>
  <c r="H161" i="544"/>
  <c r="H160" i="544"/>
  <c r="H159" i="544"/>
  <c r="V158" i="544"/>
  <c r="W158" i="544" s="1"/>
  <c r="N158" i="544"/>
  <c r="K158" i="544"/>
  <c r="K158" i="544" a="1"/>
  <c r="J158" i="544" a="1"/>
  <c r="J158" i="544" s="1"/>
  <c r="H158" i="544"/>
  <c r="D158" i="544"/>
  <c r="V157" i="544"/>
  <c r="W157" i="544" s="1"/>
  <c r="N157" i="544"/>
  <c r="K157" i="544" a="1"/>
  <c r="K157" i="544" s="1"/>
  <c r="M157" i="544" s="1"/>
  <c r="J157" i="544" a="1"/>
  <c r="J157" i="544" s="1"/>
  <c r="H157" i="544"/>
  <c r="H156" i="544"/>
  <c r="H155" i="544"/>
  <c r="V154" i="544"/>
  <c r="W154" i="544" s="1"/>
  <c r="N154" i="544"/>
  <c r="K154" i="544" a="1"/>
  <c r="K154" i="544" s="1"/>
  <c r="M154" i="544" s="1"/>
  <c r="J154" i="544" a="1"/>
  <c r="J154" i="544" s="1"/>
  <c r="H154" i="544"/>
  <c r="V153" i="544"/>
  <c r="W153" i="544" s="1"/>
  <c r="N153" i="544"/>
  <c r="K153" i="544"/>
  <c r="M153" i="544" s="1"/>
  <c r="K153" i="544" a="1"/>
  <c r="J153" i="544"/>
  <c r="J153" i="544" a="1"/>
  <c r="H153" i="544"/>
  <c r="H152" i="544"/>
  <c r="W151" i="544"/>
  <c r="V151" i="544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 a="1"/>
  <c r="K150" i="544" s="1"/>
  <c r="M150" i="544" s="1"/>
  <c r="J150" i="544" a="1"/>
  <c r="J150" i="544" s="1"/>
  <c r="H150" i="544"/>
  <c r="V149" i="544"/>
  <c r="W149" i="544" s="1"/>
  <c r="N149" i="544"/>
  <c r="K149" i="544"/>
  <c r="M149" i="544" s="1"/>
  <c r="K149" i="544" a="1"/>
  <c r="J149" i="544"/>
  <c r="J149" i="544" a="1"/>
  <c r="H149" i="544"/>
  <c r="V148" i="544"/>
  <c r="W148" i="544" s="1"/>
  <c r="N148" i="544"/>
  <c r="N162" i="544" s="1"/>
  <c r="K148" i="544" a="1"/>
  <c r="K148" i="544" s="1"/>
  <c r="J148" i="544" a="1"/>
  <c r="J148" i="544" s="1"/>
  <c r="H148" i="544"/>
  <c r="AA147" i="544"/>
  <c r="Z147" i="544"/>
  <c r="Y147" i="544"/>
  <c r="X147" i="544"/>
  <c r="U147" i="544"/>
  <c r="T147" i="544"/>
  <c r="S147" i="544"/>
  <c r="Q147" i="544"/>
  <c r="P147" i="544"/>
  <c r="O147" i="544"/>
  <c r="I147" i="544"/>
  <c r="G147" i="544"/>
  <c r="C525" i="544" s="1"/>
  <c r="V146" i="544"/>
  <c r="W146" i="544" s="1"/>
  <c r="N146" i="544"/>
  <c r="K146" i="544" a="1"/>
  <c r="K146" i="544" s="1"/>
  <c r="M146" i="544" s="1"/>
  <c r="J146" i="544" a="1"/>
  <c r="J146" i="544" s="1"/>
  <c r="H146" i="544"/>
  <c r="K145" i="544" a="1"/>
  <c r="K145" i="544" s="1"/>
  <c r="H145" i="544"/>
  <c r="K144" i="544" a="1"/>
  <c r="K144" i="544" s="1"/>
  <c r="H144" i="544"/>
  <c r="K143" i="544" a="1"/>
  <c r="K143" i="544" s="1"/>
  <c r="H143" i="544"/>
  <c r="W142" i="544"/>
  <c r="V142" i="544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W140" i="544"/>
  <c r="V140" i="544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W138" i="544"/>
  <c r="V138" i="544"/>
  <c r="V147" i="544" s="1"/>
  <c r="W147" i="544" s="1"/>
  <c r="N138" i="544"/>
  <c r="N147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8" i="544" s="1"/>
  <c r="I137" i="544"/>
  <c r="G137" i="544"/>
  <c r="C524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W131" i="544"/>
  <c r="V131" i="544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W127" i="544"/>
  <c r="V127" i="544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W123" i="544"/>
  <c r="V123" i="544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H137" i="544" s="1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7" i="544" s="1"/>
  <c r="I121" i="544"/>
  <c r="G121" i="544"/>
  <c r="C523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W99" i="544"/>
  <c r="V99" i="544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W95" i="544"/>
  <c r="V95" i="544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6" i="544" s="1"/>
  <c r="I86" i="544"/>
  <c r="G86" i="544"/>
  <c r="C522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W75" i="544"/>
  <c r="V75" i="544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W73" i="544"/>
  <c r="V73" i="544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W69" i="544"/>
  <c r="V69" i="544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W65" i="544"/>
  <c r="V65" i="544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W61" i="544"/>
  <c r="V61" i="544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W57" i="544"/>
  <c r="V57" i="544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W48" i="544"/>
  <c r="V48" i="544"/>
  <c r="N48" i="544"/>
  <c r="K48" i="544" a="1"/>
  <c r="K48" i="544" s="1"/>
  <c r="M48" i="544" s="1"/>
  <c r="J48" i="544" a="1"/>
  <c r="J48" i="544" s="1"/>
  <c r="H48" i="544"/>
  <c r="W47" i="544"/>
  <c r="V47" i="544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W42" i="544"/>
  <c r="V42" i="544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3" i="544" s="1"/>
  <c r="Z28" i="544"/>
  <c r="Z163" i="544" s="1"/>
  <c r="Y28" i="544"/>
  <c r="Y163" i="544" s="1"/>
  <c r="X28" i="544"/>
  <c r="X163" i="544" s="1"/>
  <c r="U28" i="544"/>
  <c r="U163" i="544" s="1"/>
  <c r="T28" i="544"/>
  <c r="T163" i="544" s="1"/>
  <c r="S28" i="544"/>
  <c r="S163" i="544" s="1"/>
  <c r="R28" i="544"/>
  <c r="R163" i="544" s="1"/>
  <c r="Q28" i="544"/>
  <c r="Q163" i="544" s="1"/>
  <c r="P28" i="544"/>
  <c r="X166" i="544" s="1"/>
  <c r="O28" i="544"/>
  <c r="O163" i="544" s="1"/>
  <c r="I28" i="544"/>
  <c r="I163" i="544" s="1"/>
  <c r="B171" i="544" s="1"/>
  <c r="G28" i="544"/>
  <c r="C521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W19" i="544"/>
  <c r="V19" i="544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W11" i="544"/>
  <c r="V11" i="544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J307" i="544" l="1" a="1"/>
  <c r="J307" i="544" s="1"/>
  <c r="J317" i="544" a="1"/>
  <c r="J317" i="544" s="1"/>
  <c r="J291" i="544" a="1"/>
  <c r="J291" i="544" s="1"/>
  <c r="J256" i="544" a="1"/>
  <c r="J256" i="544" s="1"/>
  <c r="H368" i="544"/>
  <c r="N368" i="544"/>
  <c r="H426" i="544"/>
  <c r="V426" i="544"/>
  <c r="W426" i="544" s="1"/>
  <c r="H461" i="544"/>
  <c r="V461" i="544"/>
  <c r="W461" i="544" s="1"/>
  <c r="J461" i="544" a="1"/>
  <c r="J461" i="544" s="1"/>
  <c r="R508" i="544"/>
  <c r="N477" i="544"/>
  <c r="R509" i="544"/>
  <c r="H487" i="544"/>
  <c r="K503" i="544"/>
  <c r="R339" i="544"/>
  <c r="R338" i="544"/>
  <c r="N307" i="544"/>
  <c r="N291" i="544"/>
  <c r="W257" i="544"/>
  <c r="N256" i="544"/>
  <c r="N333" i="544" s="1"/>
  <c r="B342" i="544" s="1"/>
  <c r="H198" i="544"/>
  <c r="V198" i="544"/>
  <c r="H317" i="544"/>
  <c r="W317" i="544"/>
  <c r="H333" i="544"/>
  <c r="E340" i="544" s="1"/>
  <c r="H162" i="544"/>
  <c r="J162" i="544" a="1"/>
  <c r="J162" i="544" s="1"/>
  <c r="R169" i="544"/>
  <c r="M147" i="544"/>
  <c r="N137" i="544"/>
  <c r="N121" i="544"/>
  <c r="V121" i="544"/>
  <c r="W121" i="544" s="1"/>
  <c r="H86" i="544"/>
  <c r="V86" i="544"/>
  <c r="W86" i="544" s="1"/>
  <c r="N28" i="544"/>
  <c r="N163" i="544" s="1"/>
  <c r="B172" i="544" s="1"/>
  <c r="E172" i="544" s="1"/>
  <c r="W7" i="544"/>
  <c r="K28" i="544"/>
  <c r="J147" i="544" a="1"/>
  <c r="J147" i="544" s="1"/>
  <c r="H147" i="544"/>
  <c r="H121" i="544"/>
  <c r="K121" i="544"/>
  <c r="M87" i="544"/>
  <c r="M121" i="544" s="1"/>
  <c r="K137" i="544"/>
  <c r="M122" i="544"/>
  <c r="M137" i="544" s="1"/>
  <c r="K524" i="544"/>
  <c r="K198" i="544"/>
  <c r="M177" i="544"/>
  <c r="M198" i="544" s="1"/>
  <c r="K291" i="544"/>
  <c r="M257" i="544"/>
  <c r="M291" i="544" s="1"/>
  <c r="W28" i="544"/>
  <c r="C517" i="544"/>
  <c r="Q522" i="544"/>
  <c r="K86" i="544"/>
  <c r="M29" i="544"/>
  <c r="M86" i="544" s="1"/>
  <c r="K522" i="544"/>
  <c r="K523" i="544"/>
  <c r="K525" i="544"/>
  <c r="K162" i="544"/>
  <c r="M148" i="544"/>
  <c r="M162" i="544" s="1"/>
  <c r="K526" i="544"/>
  <c r="K256" i="544"/>
  <c r="M199" i="544"/>
  <c r="M256" i="544" s="1"/>
  <c r="M7" i="544"/>
  <c r="M28" i="544" s="1"/>
  <c r="C527" i="544"/>
  <c r="E521" i="544" s="1"/>
  <c r="V137" i="544"/>
  <c r="W137" i="544" s="1"/>
  <c r="K147" i="544"/>
  <c r="V162" i="544"/>
  <c r="W162" i="544" s="1"/>
  <c r="G163" i="544"/>
  <c r="P163" i="544"/>
  <c r="X167" i="544" s="1"/>
  <c r="X172" i="544" s="1"/>
  <c r="K165" i="544"/>
  <c r="R165" i="544"/>
  <c r="J333" i="544" a="1"/>
  <c r="J333" i="544" s="1"/>
  <c r="M340" i="544" s="1"/>
  <c r="B340" i="544"/>
  <c r="O333" i="544"/>
  <c r="R335" i="544"/>
  <c r="K307" i="544"/>
  <c r="M292" i="544"/>
  <c r="M307" i="544" s="1"/>
  <c r="K332" i="544"/>
  <c r="M318" i="544"/>
  <c r="M332" i="544" s="1"/>
  <c r="W332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7" i="544"/>
  <c r="W198" i="544" s="1"/>
  <c r="J198" i="544" a="1"/>
  <c r="J198" i="544" s="1"/>
  <c r="X336" i="544"/>
  <c r="P333" i="544"/>
  <c r="X337" i="544" s="1"/>
  <c r="X342" i="544" s="1"/>
  <c r="W199" i="544"/>
  <c r="V307" i="544"/>
  <c r="W307" i="544" s="1"/>
  <c r="K317" i="544"/>
  <c r="V332" i="544"/>
  <c r="K335" i="544"/>
  <c r="K368" i="544"/>
  <c r="W347" i="544"/>
  <c r="W368" i="544" s="1"/>
  <c r="M462" i="544"/>
  <c r="M477" i="544" s="1"/>
  <c r="K477" i="544"/>
  <c r="M347" i="544"/>
  <c r="M368" i="544" s="1"/>
  <c r="K426" i="544"/>
  <c r="M427" i="544"/>
  <c r="M461" i="544" s="1"/>
  <c r="K461" i="544"/>
  <c r="J504" i="544" a="1"/>
  <c r="J504" i="544" s="1"/>
  <c r="M511" i="544" s="1"/>
  <c r="B511" i="544"/>
  <c r="X506" i="544"/>
  <c r="O504" i="544"/>
  <c r="X507" i="544" s="1"/>
  <c r="R506" i="544"/>
  <c r="M369" i="544"/>
  <c r="M426" i="544" s="1"/>
  <c r="W427" i="544"/>
  <c r="V477" i="544"/>
  <c r="W477" i="544" s="1"/>
  <c r="J368" i="544" a="1"/>
  <c r="J368" i="544" s="1"/>
  <c r="K487" i="544"/>
  <c r="M478" i="544"/>
  <c r="M487" i="544" s="1"/>
  <c r="V487" i="544"/>
  <c r="W487" i="544" s="1"/>
  <c r="W503" i="544"/>
  <c r="V503" i="544"/>
  <c r="K506" i="544"/>
  <c r="R531" i="544"/>
  <c r="S531" i="544" a="1"/>
  <c r="S531" i="544" s="1"/>
  <c r="M488" i="544"/>
  <c r="M503" i="544" s="1"/>
  <c r="J533" i="544"/>
  <c r="Q530" i="544"/>
  <c r="R532" i="544"/>
  <c r="S532" i="544" a="1"/>
  <c r="S532" i="544" s="1"/>
  <c r="T530" i="544" a="1"/>
  <c r="T530" i="544" s="1"/>
  <c r="T531" i="544" a="1"/>
  <c r="T531" i="544" s="1"/>
  <c r="T532" i="544" a="1"/>
  <c r="T532" i="544" s="1"/>
  <c r="C533" i="544"/>
  <c r="T533" i="544" s="1" a="1"/>
  <c r="T533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5" i="542" a="1"/>
  <c r="J285" i="542" s="1"/>
  <c r="J315" i="542" a="1"/>
  <c r="J315" i="542" s="1"/>
  <c r="J314" i="542" a="1"/>
  <c r="J314" i="542" s="1"/>
  <c r="J313" i="542" a="1"/>
  <c r="J313" i="542" s="1"/>
  <c r="M315" i="542"/>
  <c r="M314" i="542"/>
  <c r="M313" i="542"/>
  <c r="M285" i="542"/>
  <c r="K315" i="542" a="1"/>
  <c r="K315" i="542" s="1"/>
  <c r="K314" i="542" a="1"/>
  <c r="K314" i="542" s="1"/>
  <c r="K313" i="542" a="1"/>
  <c r="K313" i="542" s="1"/>
  <c r="I285" i="542"/>
  <c r="K285" i="542" a="1"/>
  <c r="K285" i="542" s="1"/>
  <c r="I216" i="542"/>
  <c r="I215" i="542"/>
  <c r="I208" i="542"/>
  <c r="I207" i="542"/>
  <c r="I180" i="542"/>
  <c r="I181" i="542"/>
  <c r="I305" i="542"/>
  <c r="I262" i="542"/>
  <c r="I191" i="542"/>
  <c r="I189" i="542"/>
  <c r="I427" i="542"/>
  <c r="I432" i="542"/>
  <c r="N504" i="544" l="1"/>
  <c r="B513" i="544" s="1"/>
  <c r="E513" i="544" s="1"/>
  <c r="H504" i="544"/>
  <c r="E511" i="544" s="1"/>
  <c r="E342" i="544"/>
  <c r="C518" i="544"/>
  <c r="E526" i="544"/>
  <c r="E525" i="544"/>
  <c r="K163" i="544"/>
  <c r="E171" i="544" s="1"/>
  <c r="I171" i="544" s="1"/>
  <c r="M171" i="544" s="1"/>
  <c r="Z166" i="544"/>
  <c r="Z168" i="544"/>
  <c r="Z170" i="544"/>
  <c r="Z169" i="544"/>
  <c r="H163" i="544"/>
  <c r="E170" i="544" s="1"/>
  <c r="G516" i="544" s="1"/>
  <c r="E523" i="544"/>
  <c r="M163" i="544"/>
  <c r="E524" i="544"/>
  <c r="E522" i="544"/>
  <c r="Z335" i="544" a="1"/>
  <c r="Z335" i="544" s="1"/>
  <c r="Z338" i="544"/>
  <c r="Z339" i="544"/>
  <c r="Z340" i="544"/>
  <c r="Z341" i="544"/>
  <c r="R530" i="544"/>
  <c r="R533" i="544" s="1"/>
  <c r="Q533" i="544"/>
  <c r="S533" i="544" s="1" a="1"/>
  <c r="S533" i="544" s="1"/>
  <c r="S530" i="544" a="1"/>
  <c r="S530" i="544" s="1"/>
  <c r="T506" i="544" a="1"/>
  <c r="T506" i="544" s="1"/>
  <c r="R513" i="544"/>
  <c r="X513" i="544"/>
  <c r="Z506" i="544" s="1" a="1"/>
  <c r="Z506" i="544" s="1"/>
  <c r="V504" i="544"/>
  <c r="M335" i="544"/>
  <c r="K339" i="544"/>
  <c r="M339" i="544" s="1"/>
  <c r="Z336" i="544"/>
  <c r="W333" i="544"/>
  <c r="M165" i="544"/>
  <c r="K169" i="544"/>
  <c r="M169" i="544" s="1"/>
  <c r="J163" i="544" a="1"/>
  <c r="J163" i="544" s="1"/>
  <c r="M170" i="544" s="1"/>
  <c r="B170" i="544"/>
  <c r="C516" i="544" s="1"/>
  <c r="L163" i="544"/>
  <c r="I170" i="544" s="1"/>
  <c r="W163" i="544"/>
  <c r="V333" i="544"/>
  <c r="I342" i="544" s="1"/>
  <c r="M342" i="544" s="1" a="1"/>
  <c r="M342" i="544" s="1"/>
  <c r="K333" i="544"/>
  <c r="G518" i="544"/>
  <c r="M506" i="544"/>
  <c r="K510" i="544"/>
  <c r="M510" i="544" s="1"/>
  <c r="M504" i="544"/>
  <c r="K504" i="544"/>
  <c r="Z337" i="544"/>
  <c r="R342" i="544"/>
  <c r="T335" i="544" s="1" a="1"/>
  <c r="T335" i="544" s="1"/>
  <c r="Z171" i="544"/>
  <c r="Z165" i="544" a="1"/>
  <c r="Z165" i="544" s="1"/>
  <c r="K521" i="544"/>
  <c r="R172" i="544"/>
  <c r="T165" i="544" s="1" a="1"/>
  <c r="T165" i="544" s="1"/>
  <c r="Q523" i="544"/>
  <c r="Z167" i="544"/>
  <c r="V163" i="544"/>
  <c r="I172" i="544" s="1"/>
  <c r="M333" i="544"/>
  <c r="J19" i="542" a="1"/>
  <c r="J19" i="542" s="1"/>
  <c r="M285" i="543"/>
  <c r="K285" i="543" a="1"/>
  <c r="K285" i="543" s="1"/>
  <c r="J238" i="543" a="1"/>
  <c r="J238" i="543" s="1"/>
  <c r="J285" i="543" a="1"/>
  <c r="J285" i="543" s="1"/>
  <c r="I285" i="543"/>
  <c r="I196" i="543"/>
  <c r="I207" i="543"/>
  <c r="I238" i="543"/>
  <c r="I189" i="543"/>
  <c r="G208" i="542"/>
  <c r="Z507" i="544" l="1"/>
  <c r="E527" i="544"/>
  <c r="M172" i="544" a="1"/>
  <c r="M172" i="544" s="1"/>
  <c r="E512" i="544"/>
  <c r="I512" i="544" s="1"/>
  <c r="M512" i="544" s="1"/>
  <c r="L504" i="544"/>
  <c r="I511" i="544" s="1"/>
  <c r="T512" i="544"/>
  <c r="T508" i="544"/>
  <c r="T511" i="544"/>
  <c r="T510" i="544"/>
  <c r="T507" i="544"/>
  <c r="T509" i="544"/>
  <c r="Q527" i="544"/>
  <c r="S523" i="544" s="1"/>
  <c r="K527" i="544"/>
  <c r="T171" i="544"/>
  <c r="T168" i="544"/>
  <c r="T166" i="544"/>
  <c r="T167" i="544"/>
  <c r="T169" i="544"/>
  <c r="T170" i="544"/>
  <c r="T341" i="544"/>
  <c r="T338" i="544"/>
  <c r="T337" i="544"/>
  <c r="T336" i="544"/>
  <c r="T339" i="544"/>
  <c r="T340" i="544"/>
  <c r="E341" i="544"/>
  <c r="L333" i="544"/>
  <c r="I340" i="544" s="1"/>
  <c r="O516" i="544" a="1"/>
  <c r="O516" i="544" s="1"/>
  <c r="I513" i="544"/>
  <c r="M513" i="544" s="1" a="1"/>
  <c r="M513" i="544" s="1"/>
  <c r="W504" i="544"/>
  <c r="Z512" i="544"/>
  <c r="Z510" i="544"/>
  <c r="Z509" i="544"/>
  <c r="Z508" i="544"/>
  <c r="Z511" i="544"/>
  <c r="G37" i="542"/>
  <c r="G207" i="542"/>
  <c r="G218" i="543"/>
  <c r="G196" i="543"/>
  <c r="D532" i="542"/>
  <c r="D530" i="542"/>
  <c r="M525" i="544" l="1"/>
  <c r="M522" i="544"/>
  <c r="M524" i="544"/>
  <c r="M526" i="544"/>
  <c r="M523" i="544"/>
  <c r="I341" i="544"/>
  <c r="M341" i="544" s="1"/>
  <c r="G517" i="544"/>
  <c r="S525" i="544"/>
  <c r="S521" i="544" a="1"/>
  <c r="S521" i="544" s="1"/>
  <c r="S524" i="544"/>
  <c r="S526" i="544"/>
  <c r="S522" i="544"/>
  <c r="M521" i="544" a="1"/>
  <c r="M521" i="544" s="1"/>
  <c r="K518" i="544"/>
  <c r="O518" i="544" s="1" a="1"/>
  <c r="O518" i="544" s="1"/>
  <c r="G305" i="542"/>
  <c r="G285" i="542"/>
  <c r="G189" i="542"/>
  <c r="G181" i="542"/>
  <c r="G215" i="542"/>
  <c r="G180" i="542"/>
  <c r="G196" i="542"/>
  <c r="G191" i="542"/>
  <c r="G427" i="542"/>
  <c r="G432" i="542"/>
  <c r="G45" i="542"/>
  <c r="G115" i="542"/>
  <c r="G92" i="542"/>
  <c r="G11" i="542"/>
  <c r="G48" i="542"/>
  <c r="G135" i="542"/>
  <c r="G68" i="542"/>
  <c r="G19" i="542"/>
  <c r="G21" i="542"/>
  <c r="P533" i="543"/>
  <c r="O533" i="543"/>
  <c r="N533" i="543"/>
  <c r="M533" i="543"/>
  <c r="L533" i="543"/>
  <c r="K533" i="543"/>
  <c r="I533" i="543"/>
  <c r="H533" i="543"/>
  <c r="G533" i="543"/>
  <c r="F533" i="543"/>
  <c r="E533" i="543"/>
  <c r="D533" i="543"/>
  <c r="C532" i="543"/>
  <c r="J532" i="543" s="1"/>
  <c r="Q532" i="543" s="1"/>
  <c r="C531" i="543"/>
  <c r="C530" i="543"/>
  <c r="J530" i="543" s="1"/>
  <c r="G514" i="543"/>
  <c r="N514" i="543" s="1"/>
  <c r="X512" i="543"/>
  <c r="X511" i="543"/>
  <c r="X510" i="543"/>
  <c r="G510" i="543"/>
  <c r="C510" i="543"/>
  <c r="X509" i="543"/>
  <c r="I509" i="543"/>
  <c r="E509" i="543"/>
  <c r="K509" i="543" s="1"/>
  <c r="M509" i="543" s="1"/>
  <c r="X508" i="543"/>
  <c r="I508" i="543"/>
  <c r="E508" i="543"/>
  <c r="K508" i="543" s="1"/>
  <c r="M508" i="543" s="1"/>
  <c r="I507" i="543"/>
  <c r="E507" i="543"/>
  <c r="K507" i="543" s="1"/>
  <c r="M507" i="543" s="1"/>
  <c r="I506" i="543"/>
  <c r="I510" i="543" s="1"/>
  <c r="E506" i="543"/>
  <c r="E510" i="543" s="1"/>
  <c r="AA503" i="543"/>
  <c r="Z503" i="543"/>
  <c r="Y503" i="543"/>
  <c r="X503" i="543"/>
  <c r="U503" i="543"/>
  <c r="T503" i="543"/>
  <c r="S503" i="543"/>
  <c r="R503" i="543"/>
  <c r="Q503" i="543"/>
  <c r="P503" i="543"/>
  <c r="O503" i="543"/>
  <c r="R511" i="543" s="1"/>
  <c r="I503" i="543"/>
  <c r="G503" i="543"/>
  <c r="J503" i="543" s="1" a="1"/>
  <c r="J503" i="543" s="1"/>
  <c r="H502" i="543"/>
  <c r="H501" i="543"/>
  <c r="H500" i="543"/>
  <c r="D499" i="543"/>
  <c r="H499" i="543" s="1"/>
  <c r="V498" i="543"/>
  <c r="W498" i="543" s="1"/>
  <c r="N498" i="543"/>
  <c r="K498" i="543" a="1"/>
  <c r="K498" i="543" s="1"/>
  <c r="M498" i="543" s="1"/>
  <c r="J498" i="543" a="1"/>
  <c r="J498" i="543" s="1"/>
  <c r="H498" i="543"/>
  <c r="H497" i="543"/>
  <c r="H496" i="543"/>
  <c r="V495" i="543"/>
  <c r="W495" i="543" s="1"/>
  <c r="N495" i="543"/>
  <c r="K495" i="543"/>
  <c r="M495" i="543" s="1"/>
  <c r="K495" i="543" a="1"/>
  <c r="J495" i="543"/>
  <c r="J495" i="543" a="1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H493" i="543"/>
  <c r="H492" i="543"/>
  <c r="V491" i="543"/>
  <c r="W491" i="543" s="1"/>
  <c r="N491" i="543"/>
  <c r="K491" i="543" a="1"/>
  <c r="K491" i="543" s="1"/>
  <c r="M491" i="543" s="1"/>
  <c r="J491" i="543" a="1"/>
  <c r="J491" i="543" s="1"/>
  <c r="H491" i="543"/>
  <c r="V490" i="543"/>
  <c r="W490" i="543" s="1"/>
  <c r="N490" i="543"/>
  <c r="K490" i="543" a="1"/>
  <c r="K490" i="543" s="1"/>
  <c r="M490" i="543" s="1"/>
  <c r="J490" i="543" a="1"/>
  <c r="J490" i="543" s="1"/>
  <c r="H490" i="543"/>
  <c r="V489" i="543"/>
  <c r="W489" i="543" s="1"/>
  <c r="N489" i="543"/>
  <c r="K489" i="543"/>
  <c r="M489" i="543" s="1"/>
  <c r="K489" i="543" a="1"/>
  <c r="J489" i="543"/>
  <c r="J489" i="543" a="1"/>
  <c r="H489" i="543"/>
  <c r="V488" i="543"/>
  <c r="V503" i="543" s="1"/>
  <c r="N488" i="543"/>
  <c r="N503" i="543" s="1"/>
  <c r="K488" i="543" a="1"/>
  <c r="K488" i="543" s="1"/>
  <c r="J488" i="543" a="1"/>
  <c r="J488" i="543" s="1"/>
  <c r="H488" i="543"/>
  <c r="H503" i="543" s="1"/>
  <c r="AA487" i="543"/>
  <c r="Z487" i="543"/>
  <c r="Y487" i="543"/>
  <c r="X487" i="543"/>
  <c r="U487" i="543"/>
  <c r="T487" i="543"/>
  <c r="S487" i="543"/>
  <c r="Q487" i="543"/>
  <c r="P487" i="543"/>
  <c r="O487" i="543"/>
  <c r="I487" i="543"/>
  <c r="G487" i="543"/>
  <c r="J487" i="543" s="1" a="1"/>
  <c r="J487" i="543" s="1"/>
  <c r="V486" i="543"/>
  <c r="W486" i="543" s="1"/>
  <c r="N486" i="543"/>
  <c r="K486" i="543" a="1"/>
  <c r="K486" i="543" s="1"/>
  <c r="M486" i="543" s="1"/>
  <c r="J486" i="543" a="1"/>
  <c r="J486" i="543" s="1"/>
  <c r="H486" i="543"/>
  <c r="H485" i="543"/>
  <c r="H484" i="543"/>
  <c r="H483" i="543"/>
  <c r="V482" i="543"/>
  <c r="W482" i="543" s="1"/>
  <c r="N482" i="543"/>
  <c r="K482" i="543"/>
  <c r="M482" i="543" s="1"/>
  <c r="K482" i="543" a="1"/>
  <c r="J482" i="543"/>
  <c r="J482" i="543" a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W480" i="543" s="1"/>
  <c r="N480" i="543"/>
  <c r="K480" i="543" a="1"/>
  <c r="K480" i="543" s="1"/>
  <c r="M480" i="543" s="1"/>
  <c r="J480" i="543" a="1"/>
  <c r="J480" i="543" s="1"/>
  <c r="H480" i="543"/>
  <c r="V479" i="543"/>
  <c r="W479" i="543" s="1"/>
  <c r="N479" i="543"/>
  <c r="K479" i="543" a="1"/>
  <c r="K479" i="543" s="1"/>
  <c r="M479" i="543" s="1"/>
  <c r="J479" i="543" a="1"/>
  <c r="J479" i="543" s="1"/>
  <c r="H479" i="543"/>
  <c r="V478" i="543"/>
  <c r="V487" i="543" s="1"/>
  <c r="W487" i="543" s="1"/>
  <c r="N478" i="543"/>
  <c r="N487" i="543" s="1"/>
  <c r="K478" i="543"/>
  <c r="M478" i="543" s="1"/>
  <c r="K478" i="543" a="1"/>
  <c r="J478" i="543"/>
  <c r="J478" i="543" a="1"/>
  <c r="H478" i="543"/>
  <c r="H487" i="543" s="1"/>
  <c r="AA477" i="543"/>
  <c r="Z477" i="543"/>
  <c r="Y477" i="543"/>
  <c r="X477" i="543"/>
  <c r="U477" i="543"/>
  <c r="T477" i="543"/>
  <c r="S477" i="543"/>
  <c r="Q477" i="543"/>
  <c r="P477" i="543"/>
  <c r="O477" i="543"/>
  <c r="R509" i="543" s="1"/>
  <c r="I477" i="543"/>
  <c r="G477" i="543"/>
  <c r="J477" i="543" s="1" a="1"/>
  <c r="J477" i="543" s="1"/>
  <c r="V476" i="543"/>
  <c r="W476" i="543" s="1"/>
  <c r="N476" i="543"/>
  <c r="K476" i="543" a="1"/>
  <c r="K476" i="543" s="1"/>
  <c r="M476" i="543" s="1"/>
  <c r="J476" i="543" a="1"/>
  <c r="J476" i="543" s="1"/>
  <c r="H476" i="543"/>
  <c r="W475" i="543"/>
  <c r="V475" i="543"/>
  <c r="N475" i="543"/>
  <c r="K475" i="543" a="1"/>
  <c r="K475" i="543" s="1"/>
  <c r="M475" i="543" s="1"/>
  <c r="J475" i="543" a="1"/>
  <c r="J475" i="543" s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/>
  <c r="M473" i="543" s="1"/>
  <c r="K473" i="543" a="1"/>
  <c r="J473" i="543"/>
  <c r="J473" i="543" a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W471" i="543"/>
  <c r="V471" i="543"/>
  <c r="N471" i="543"/>
  <c r="K471" i="543" a="1"/>
  <c r="K471" i="543" s="1"/>
  <c r="M471" i="543" s="1"/>
  <c r="J471" i="543" a="1"/>
  <c r="J471" i="543" s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V469" i="543"/>
  <c r="W469" i="543" s="1"/>
  <c r="N469" i="543"/>
  <c r="K469" i="543"/>
  <c r="M469" i="543" s="1"/>
  <c r="K469" i="543" a="1"/>
  <c r="J469" i="543"/>
  <c r="J469" i="543" a="1"/>
  <c r="H469" i="543"/>
  <c r="V468" i="543"/>
  <c r="W468" i="543" s="1"/>
  <c r="N468" i="543"/>
  <c r="K468" i="543" a="1"/>
  <c r="K468" i="543" s="1"/>
  <c r="M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W464" i="543" s="1"/>
  <c r="N464" i="543"/>
  <c r="M464" i="543"/>
  <c r="K464" i="543" a="1"/>
  <c r="K464" i="543" s="1"/>
  <c r="J464" i="543" a="1"/>
  <c r="J464" i="543" s="1"/>
  <c r="H464" i="543"/>
  <c r="W463" i="543"/>
  <c r="V463" i="543"/>
  <c r="N463" i="543"/>
  <c r="K463" i="543" a="1"/>
  <c r="K463" i="543" s="1"/>
  <c r="M463" i="543" s="1"/>
  <c r="J463" i="543" a="1"/>
  <c r="J463" i="543" s="1"/>
  <c r="H463" i="543"/>
  <c r="V462" i="543"/>
  <c r="N462" i="543"/>
  <c r="M462" i="543"/>
  <c r="K462" i="543" a="1"/>
  <c r="K462" i="543" s="1"/>
  <c r="J462" i="543" a="1"/>
  <c r="J462" i="543" s="1"/>
  <c r="H462" i="543"/>
  <c r="AA461" i="543"/>
  <c r="Z461" i="543"/>
  <c r="Y461" i="543"/>
  <c r="X461" i="543"/>
  <c r="U461" i="543"/>
  <c r="T461" i="543"/>
  <c r="S461" i="543"/>
  <c r="R461" i="543"/>
  <c r="Q461" i="543"/>
  <c r="P461" i="543"/>
  <c r="O461" i="543"/>
  <c r="R508" i="543" s="1"/>
  <c r="I461" i="543"/>
  <c r="G461" i="543"/>
  <c r="V460" i="543"/>
  <c r="W460" i="543" s="1"/>
  <c r="N460" i="543"/>
  <c r="K460" i="543" a="1"/>
  <c r="K460" i="543" s="1"/>
  <c r="M460" i="543" s="1"/>
  <c r="J460" i="543" a="1"/>
  <c r="J460" i="543" s="1"/>
  <c r="H460" i="543"/>
  <c r="W459" i="543"/>
  <c r="V459" i="543"/>
  <c r="N459" i="543"/>
  <c r="K459" i="543" a="1"/>
  <c r="K459" i="543" s="1"/>
  <c r="M459" i="543" s="1"/>
  <c r="J459" i="543" a="1"/>
  <c r="J459" i="543" s="1"/>
  <c r="H459" i="543"/>
  <c r="V458" i="543"/>
  <c r="W458" i="543" s="1"/>
  <c r="N458" i="543"/>
  <c r="K458" i="543" a="1"/>
  <c r="K458" i="543" s="1"/>
  <c r="M458" i="543" s="1"/>
  <c r="J458" i="543" a="1"/>
  <c r="J458" i="543" s="1"/>
  <c r="H458" i="543"/>
  <c r="K457" i="543" a="1"/>
  <c r="K457" i="543" s="1"/>
  <c r="M457" i="543" s="1"/>
  <c r="H457" i="543"/>
  <c r="K456" i="543" a="1"/>
  <c r="K456" i="543" s="1"/>
  <c r="M456" i="543" s="1"/>
  <c r="H456" i="543"/>
  <c r="K455" i="543" a="1"/>
  <c r="K455" i="543" s="1"/>
  <c r="M455" i="543" s="1"/>
  <c r="H455" i="543"/>
  <c r="V454" i="543"/>
  <c r="W454" i="543" s="1"/>
  <c r="N454" i="543"/>
  <c r="K454" i="543"/>
  <c r="M454" i="543" s="1"/>
  <c r="K454" i="543" a="1"/>
  <c r="J454" i="543"/>
  <c r="J454" i="543" a="1"/>
  <c r="H454" i="543"/>
  <c r="V453" i="543"/>
  <c r="W453" i="543" s="1"/>
  <c r="N453" i="543"/>
  <c r="K453" i="543" a="1"/>
  <c r="K453" i="543" s="1"/>
  <c r="M453" i="543" s="1"/>
  <c r="J453" i="543" a="1"/>
  <c r="J453" i="543" s="1"/>
  <c r="H453" i="543"/>
  <c r="N452" i="543"/>
  <c r="K452" i="543" a="1"/>
  <c r="K452" i="543" s="1"/>
  <c r="M452" i="543" s="1"/>
  <c r="H452" i="543"/>
  <c r="N451" i="543"/>
  <c r="K451" i="543" a="1"/>
  <c r="K451" i="543" s="1"/>
  <c r="M451" i="543" s="1"/>
  <c r="H451" i="543"/>
  <c r="N450" i="543"/>
  <c r="K450" i="543"/>
  <c r="M450" i="543" s="1"/>
  <c r="K450" i="543" a="1"/>
  <c r="H450" i="543"/>
  <c r="N449" i="543"/>
  <c r="K449" i="543" a="1"/>
  <c r="K449" i="543" s="1"/>
  <c r="M449" i="543" s="1"/>
  <c r="H449" i="543"/>
  <c r="N448" i="543"/>
  <c r="K448" i="543" a="1"/>
  <c r="K448" i="543" s="1"/>
  <c r="M448" i="543" s="1"/>
  <c r="H448" i="543"/>
  <c r="N447" i="543"/>
  <c r="K447" i="543" a="1"/>
  <c r="K447" i="543" s="1"/>
  <c r="M447" i="543" s="1"/>
  <c r="H447" i="543"/>
  <c r="V446" i="543"/>
  <c r="W446" i="543" s="1"/>
  <c r="N446" i="543"/>
  <c r="K446" i="543"/>
  <c r="M446" i="543" s="1"/>
  <c r="K446" i="543" a="1"/>
  <c r="J446" i="543"/>
  <c r="J446" i="543" a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W444" i="543"/>
  <c r="V444" i="543"/>
  <c r="N444" i="543"/>
  <c r="K444" i="543" a="1"/>
  <c r="K444" i="543" s="1"/>
  <c r="M444" i="543" s="1"/>
  <c r="J444" i="543" a="1"/>
  <c r="J444" i="543" s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/>
  <c r="M442" i="543" s="1"/>
  <c r="K442" i="543" a="1"/>
  <c r="J442" i="543"/>
  <c r="J442" i="543" a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W440" i="543"/>
  <c r="V440" i="543"/>
  <c r="N440" i="543"/>
  <c r="K440" i="543" a="1"/>
  <c r="K440" i="543" s="1"/>
  <c r="M440" i="543" s="1"/>
  <c r="J440" i="543" a="1"/>
  <c r="J440" i="543" s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V438" i="543"/>
  <c r="W438" i="543" s="1"/>
  <c r="N438" i="543"/>
  <c r="K438" i="543"/>
  <c r="M438" i="543" s="1"/>
  <c r="K438" i="543" a="1"/>
  <c r="J438" i="543"/>
  <c r="J438" i="543" a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W436" i="543"/>
  <c r="V436" i="543"/>
  <c r="N436" i="543"/>
  <c r="K436" i="543" a="1"/>
  <c r="K436" i="543" s="1"/>
  <c r="M436" i="543" s="1"/>
  <c r="J436" i="543" a="1"/>
  <c r="J436" i="543" s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N434" i="543"/>
  <c r="K434" i="543"/>
  <c r="M434" i="543" s="1"/>
  <c r="K434" i="543" a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W432" i="543"/>
  <c r="V432" i="543"/>
  <c r="N432" i="543"/>
  <c r="K432" i="543" a="1"/>
  <c r="K432" i="543" s="1"/>
  <c r="M432" i="543" s="1"/>
  <c r="J432" i="543" a="1"/>
  <c r="J432" i="543" s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/>
  <c r="M430" i="543" s="1"/>
  <c r="K430" i="543" a="1"/>
  <c r="J430" i="543"/>
  <c r="J430" i="543" a="1"/>
  <c r="H430" i="543"/>
  <c r="V429" i="543"/>
  <c r="W429" i="543" s="1"/>
  <c r="N429" i="543"/>
  <c r="K429" i="543" a="1"/>
  <c r="K429" i="543" s="1"/>
  <c r="M429" i="543" s="1"/>
  <c r="J429" i="543" a="1"/>
  <c r="J429" i="543" s="1"/>
  <c r="H429" i="543"/>
  <c r="W428" i="543"/>
  <c r="V428" i="543"/>
  <c r="N428" i="543"/>
  <c r="K428" i="543" a="1"/>
  <c r="K428" i="543" s="1"/>
  <c r="M428" i="543" s="1"/>
  <c r="J428" i="543" a="1"/>
  <c r="J428" i="543" s="1"/>
  <c r="H428" i="543"/>
  <c r="V427" i="543"/>
  <c r="V461" i="543" s="1"/>
  <c r="W461" i="543" s="1"/>
  <c r="N427" i="543"/>
  <c r="K427" i="543" a="1"/>
  <c r="K427" i="543" s="1"/>
  <c r="J427" i="543" a="1"/>
  <c r="J427" i="543" s="1"/>
  <c r="H427" i="543"/>
  <c r="AA426" i="543"/>
  <c r="Z426" i="543"/>
  <c r="Y426" i="543"/>
  <c r="X426" i="543"/>
  <c r="U426" i="543"/>
  <c r="T426" i="543"/>
  <c r="S426" i="543"/>
  <c r="R426" i="543"/>
  <c r="Q426" i="543"/>
  <c r="P426" i="543"/>
  <c r="O426" i="543"/>
  <c r="I426" i="543"/>
  <c r="G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K417" i="543"/>
  <c r="M417" i="543" s="1"/>
  <c r="K417" i="543" a="1"/>
  <c r="H417" i="543"/>
  <c r="K416" i="543" a="1"/>
  <c r="K416" i="543" s="1"/>
  <c r="M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V413" i="543"/>
  <c r="W413" i="543" s="1"/>
  <c r="N413" i="543"/>
  <c r="K413" i="543"/>
  <c r="M413" i="543" s="1"/>
  <c r="K413" i="543" a="1"/>
  <c r="J413" i="543" a="1"/>
  <c r="J413" i="543" s="1"/>
  <c r="H413" i="543"/>
  <c r="W412" i="543"/>
  <c r="V412" i="543"/>
  <c r="N412" i="543"/>
  <c r="K412" i="543" a="1"/>
  <c r="K412" i="543" s="1"/>
  <c r="M412" i="543" s="1"/>
  <c r="J412" i="543" a="1"/>
  <c r="J412" i="543" s="1"/>
  <c r="H412" i="543"/>
  <c r="H411" i="543"/>
  <c r="V410" i="543"/>
  <c r="W410" i="543" s="1"/>
  <c r="N410" i="543"/>
  <c r="K410" i="543" a="1"/>
  <c r="K410" i="543" s="1"/>
  <c r="M410" i="543" s="1"/>
  <c r="J410" i="543" a="1"/>
  <c r="J410" i="543" s="1"/>
  <c r="H410" i="543"/>
  <c r="V409" i="543"/>
  <c r="W409" i="543" s="1"/>
  <c r="N409" i="543"/>
  <c r="K409" i="543"/>
  <c r="M409" i="543" s="1"/>
  <c r="K409" i="543" a="1"/>
  <c r="J409" i="543"/>
  <c r="J409" i="543" a="1"/>
  <c r="H409" i="543"/>
  <c r="H408" i="543"/>
  <c r="K407" i="543" a="1"/>
  <c r="K407" i="543" s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/>
  <c r="M405" i="543" s="1"/>
  <c r="K405" i="543" a="1"/>
  <c r="J405" i="543"/>
  <c r="J405" i="543" a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W403" i="543"/>
  <c r="V403" i="543"/>
  <c r="N403" i="543"/>
  <c r="K403" i="543" a="1"/>
  <c r="K403" i="543" s="1"/>
  <c r="M403" i="543" s="1"/>
  <c r="J403" i="543" a="1"/>
  <c r="J403" i="543" s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/>
  <c r="M401" i="543" s="1"/>
  <c r="K401" i="543" a="1"/>
  <c r="J401" i="543"/>
  <c r="J401" i="543" a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W399" i="543"/>
  <c r="V399" i="543"/>
  <c r="N399" i="543"/>
  <c r="K399" i="543" a="1"/>
  <c r="K399" i="543" s="1"/>
  <c r="M399" i="543" s="1"/>
  <c r="J399" i="543" a="1"/>
  <c r="J399" i="543" s="1"/>
  <c r="H399" i="543"/>
  <c r="V398" i="543"/>
  <c r="W398" i="543" s="1"/>
  <c r="N398" i="543"/>
  <c r="K398" i="543" a="1"/>
  <c r="K398" i="543" s="1"/>
  <c r="M398" i="543" s="1"/>
  <c r="J398" i="543" a="1"/>
  <c r="J398" i="543" s="1"/>
  <c r="H398" i="543"/>
  <c r="V397" i="543"/>
  <c r="W397" i="543" s="1"/>
  <c r="N397" i="543"/>
  <c r="K397" i="543"/>
  <c r="M397" i="543" s="1"/>
  <c r="K397" i="543" a="1"/>
  <c r="J397" i="543"/>
  <c r="J397" i="543" a="1"/>
  <c r="H397" i="543"/>
  <c r="K396" i="543" a="1"/>
  <c r="K396" i="543" s="1"/>
  <c r="M396" i="543" s="1"/>
  <c r="H396" i="543"/>
  <c r="K395" i="543" a="1"/>
  <c r="K395" i="543" s="1"/>
  <c r="M395" i="543" s="1"/>
  <c r="H395" i="543"/>
  <c r="K394" i="543" a="1"/>
  <c r="K394" i="543" s="1"/>
  <c r="M394" i="543" s="1"/>
  <c r="H394" i="543"/>
  <c r="K393" i="543" a="1"/>
  <c r="K393" i="543" s="1"/>
  <c r="M393" i="543" s="1"/>
  <c r="H393" i="543"/>
  <c r="N392" i="543"/>
  <c r="K392" i="543" a="1"/>
  <c r="K392" i="543" s="1"/>
  <c r="M392" i="543" s="1"/>
  <c r="H392" i="543"/>
  <c r="N391" i="543"/>
  <c r="K391" i="543" a="1"/>
  <c r="K391" i="543" s="1"/>
  <c r="M391" i="543" s="1"/>
  <c r="H391" i="543"/>
  <c r="N390" i="543"/>
  <c r="K390" i="543"/>
  <c r="M390" i="543" s="1"/>
  <c r="K390" i="543" a="1"/>
  <c r="H390" i="543"/>
  <c r="N389" i="543"/>
  <c r="K389" i="543" a="1"/>
  <c r="K389" i="543" s="1"/>
  <c r="M389" i="543" s="1"/>
  <c r="H389" i="543"/>
  <c r="W388" i="543"/>
  <c r="V388" i="543"/>
  <c r="N388" i="543"/>
  <c r="K388" i="543" a="1"/>
  <c r="K388" i="543" s="1"/>
  <c r="M388" i="543" s="1"/>
  <c r="J388" i="543" a="1"/>
  <c r="J388" i="543" s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/>
  <c r="M386" i="543" s="1"/>
  <c r="K386" i="543" a="1"/>
  <c r="J386" i="543"/>
  <c r="J386" i="543" a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W384" i="543"/>
  <c r="V384" i="543"/>
  <c r="N384" i="543"/>
  <c r="K384" i="543" a="1"/>
  <c r="K384" i="543" s="1"/>
  <c r="M384" i="543" s="1"/>
  <c r="J384" i="543" a="1"/>
  <c r="J384" i="543" s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/>
  <c r="M382" i="543" s="1"/>
  <c r="K382" i="543" a="1"/>
  <c r="J382" i="543"/>
  <c r="J382" i="543" a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W380" i="543"/>
  <c r="V380" i="543"/>
  <c r="N380" i="543"/>
  <c r="K380" i="543" a="1"/>
  <c r="K380" i="543" s="1"/>
  <c r="M380" i="543" s="1"/>
  <c r="J380" i="543" a="1"/>
  <c r="J380" i="543" s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V378" i="543"/>
  <c r="W378" i="543" s="1"/>
  <c r="N378" i="543"/>
  <c r="K378" i="543"/>
  <c r="M378" i="543" s="1"/>
  <c r="K378" i="543" a="1"/>
  <c r="J378" i="543"/>
  <c r="J378" i="543" a="1"/>
  <c r="H378" i="543"/>
  <c r="V377" i="543"/>
  <c r="W377" i="543" s="1"/>
  <c r="N377" i="543"/>
  <c r="K377" i="543" a="1"/>
  <c r="K377" i="543" s="1"/>
  <c r="M377" i="543" s="1"/>
  <c r="J377" i="543" a="1"/>
  <c r="J377" i="543" s="1"/>
  <c r="H377" i="543"/>
  <c r="K376" i="543" a="1"/>
  <c r="K376" i="543" s="1"/>
  <c r="M376" i="543" s="1"/>
  <c r="H376" i="543"/>
  <c r="K375" i="543" a="1"/>
  <c r="K375" i="543" s="1"/>
  <c r="M375" i="543" s="1"/>
  <c r="H375" i="543"/>
  <c r="K374" i="543" a="1"/>
  <c r="K374" i="543" s="1"/>
  <c r="M374" i="543" s="1"/>
  <c r="H374" i="543"/>
  <c r="W373" i="543"/>
  <c r="V373" i="543"/>
  <c r="N373" i="543"/>
  <c r="K373" i="543" a="1"/>
  <c r="K373" i="543" s="1"/>
  <c r="M373" i="543" s="1"/>
  <c r="J373" i="543" a="1"/>
  <c r="J373" i="543" s="1"/>
  <c r="H373" i="543"/>
  <c r="V372" i="543"/>
  <c r="W372" i="543" s="1"/>
  <c r="N372" i="543"/>
  <c r="K372" i="543" a="1"/>
  <c r="K372" i="543" s="1"/>
  <c r="M372" i="543" s="1"/>
  <c r="J372" i="543" a="1"/>
  <c r="J372" i="543" s="1"/>
  <c r="H372" i="543"/>
  <c r="V371" i="543"/>
  <c r="W371" i="543" s="1"/>
  <c r="N371" i="543"/>
  <c r="K371" i="543"/>
  <c r="M371" i="543" s="1"/>
  <c r="K371" i="543" a="1"/>
  <c r="J371" i="543"/>
  <c r="J371" i="543" a="1"/>
  <c r="H371" i="543"/>
  <c r="K370" i="543" a="1"/>
  <c r="K370" i="543" s="1"/>
  <c r="H370" i="543"/>
  <c r="V369" i="543"/>
  <c r="V426" i="543" s="1"/>
  <c r="W426" i="543" s="1"/>
  <c r="N369" i="543"/>
  <c r="K369" i="543"/>
  <c r="K369" i="543" a="1"/>
  <c r="J369" i="543"/>
  <c r="J369" i="543" a="1"/>
  <c r="H369" i="543"/>
  <c r="H426" i="543" s="1"/>
  <c r="AA368" i="543"/>
  <c r="AA504" i="543" s="1"/>
  <c r="Z368" i="543"/>
  <c r="Z504" i="543" s="1"/>
  <c r="Y368" i="543"/>
  <c r="Y504" i="543" s="1"/>
  <c r="X368" i="543"/>
  <c r="X504" i="543" s="1"/>
  <c r="U368" i="543"/>
  <c r="U504" i="543" s="1"/>
  <c r="T368" i="543"/>
  <c r="T504" i="543" s="1"/>
  <c r="S368" i="543"/>
  <c r="S504" i="543" s="1"/>
  <c r="R368" i="543"/>
  <c r="R504" i="543" s="1"/>
  <c r="Q368" i="543"/>
  <c r="Q504" i="543" s="1"/>
  <c r="P368" i="543"/>
  <c r="P504" i="543" s="1"/>
  <c r="O368" i="543"/>
  <c r="I368" i="543"/>
  <c r="I504" i="543" s="1"/>
  <c r="B512" i="543" s="1"/>
  <c r="G368" i="543"/>
  <c r="G504" i="543" s="1"/>
  <c r="V367" i="543"/>
  <c r="W367" i="543" s="1"/>
  <c r="N367" i="543"/>
  <c r="K367" i="543" a="1"/>
  <c r="K367" i="543" s="1"/>
  <c r="M367" i="543" s="1"/>
  <c r="J367" i="543" a="1"/>
  <c r="J367" i="543" s="1"/>
  <c r="H367" i="543"/>
  <c r="V366" i="543"/>
  <c r="W366" i="543" s="1"/>
  <c r="N366" i="543"/>
  <c r="K366" i="543"/>
  <c r="M366" i="543" s="1"/>
  <c r="K366" i="543" a="1"/>
  <c r="J366" i="543"/>
  <c r="J366" i="543" a="1"/>
  <c r="H366" i="543"/>
  <c r="K365" i="543" a="1"/>
  <c r="K365" i="543" s="1"/>
  <c r="M365" i="543" s="1"/>
  <c r="H365" i="543"/>
  <c r="K364" i="543"/>
  <c r="M364" i="543" s="1"/>
  <c r="K364" i="543" a="1"/>
  <c r="H364" i="543"/>
  <c r="K363" i="543" a="1"/>
  <c r="K363" i="543" s="1"/>
  <c r="M363" i="543" s="1"/>
  <c r="H363" i="543"/>
  <c r="K362" i="543" a="1"/>
  <c r="K362" i="543" s="1"/>
  <c r="M362" i="543" s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V360" i="543"/>
  <c r="W360" i="543" s="1"/>
  <c r="N360" i="543"/>
  <c r="K360" i="543"/>
  <c r="M360" i="543" s="1"/>
  <c r="K360" i="543" a="1"/>
  <c r="J360" i="543"/>
  <c r="J360" i="543" a="1"/>
  <c r="H360" i="543"/>
  <c r="V359" i="543"/>
  <c r="W359" i="543" s="1"/>
  <c r="N359" i="543"/>
  <c r="K359" i="543" a="1"/>
  <c r="K359" i="543" s="1"/>
  <c r="M359" i="543" s="1"/>
  <c r="J359" i="543" a="1"/>
  <c r="J359" i="543" s="1"/>
  <c r="H359" i="543"/>
  <c r="H358" i="543"/>
  <c r="H357" i="543"/>
  <c r="W356" i="543"/>
  <c r="V356" i="543"/>
  <c r="N356" i="543"/>
  <c r="K356" i="543" a="1"/>
  <c r="K356" i="543" s="1"/>
  <c r="M356" i="543" s="1"/>
  <c r="J356" i="543" a="1"/>
  <c r="J356" i="543" s="1"/>
  <c r="H356" i="543"/>
  <c r="V355" i="543"/>
  <c r="W355" i="543" s="1"/>
  <c r="N355" i="543"/>
  <c r="K355" i="543" a="1"/>
  <c r="K355" i="543" s="1"/>
  <c r="M355" i="543" s="1"/>
  <c r="J355" i="543" a="1"/>
  <c r="J355" i="543" s="1"/>
  <c r="H355" i="543"/>
  <c r="K354" i="543" a="1"/>
  <c r="K354" i="543" s="1"/>
  <c r="M354" i="543" s="1"/>
  <c r="H354" i="543"/>
  <c r="K353" i="543" a="1"/>
  <c r="K353" i="543" s="1"/>
  <c r="M353" i="543" s="1"/>
  <c r="H353" i="543"/>
  <c r="V352" i="543"/>
  <c r="W352" i="543" s="1"/>
  <c r="N352" i="543"/>
  <c r="K352" i="543"/>
  <c r="M352" i="543" s="1"/>
  <c r="K352" i="543" a="1"/>
  <c r="J352" i="543"/>
  <c r="J352" i="543" a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W350" i="543"/>
  <c r="V350" i="543"/>
  <c r="N350" i="543"/>
  <c r="K350" i="543" a="1"/>
  <c r="K350" i="543" s="1"/>
  <c r="M350" i="543" s="1"/>
  <c r="J350" i="543" a="1"/>
  <c r="J350" i="543" s="1"/>
  <c r="H350" i="543"/>
  <c r="V349" i="543"/>
  <c r="W349" i="543" s="1"/>
  <c r="N349" i="543"/>
  <c r="K349" i="543" a="1"/>
  <c r="K349" i="543" s="1"/>
  <c r="M349" i="543" s="1"/>
  <c r="J349" i="543" a="1"/>
  <c r="J349" i="543" s="1"/>
  <c r="H349" i="543"/>
  <c r="V348" i="543"/>
  <c r="W348" i="543" s="1"/>
  <c r="N348" i="543"/>
  <c r="K348" i="543"/>
  <c r="M348" i="543" s="1"/>
  <c r="K348" i="543" a="1"/>
  <c r="J348" i="543"/>
  <c r="J348" i="543" a="1"/>
  <c r="H348" i="543"/>
  <c r="V347" i="543"/>
  <c r="V368" i="543" s="1"/>
  <c r="N347" i="543"/>
  <c r="N368" i="543" s="1"/>
  <c r="K347" i="543" a="1"/>
  <c r="K347" i="543" s="1"/>
  <c r="J347" i="543" a="1"/>
  <c r="J347" i="543" s="1"/>
  <c r="H347" i="543"/>
  <c r="H368" i="543" s="1"/>
  <c r="X341" i="543"/>
  <c r="X340" i="543"/>
  <c r="X339" i="543"/>
  <c r="G339" i="543"/>
  <c r="C339" i="543"/>
  <c r="X338" i="543"/>
  <c r="I338" i="543"/>
  <c r="E338" i="543"/>
  <c r="K338" i="543" s="1"/>
  <c r="M338" i="543" s="1"/>
  <c r="I337" i="543"/>
  <c r="E337" i="543"/>
  <c r="K337" i="543" s="1"/>
  <c r="M337" i="543" s="1"/>
  <c r="I336" i="543"/>
  <c r="E336" i="543"/>
  <c r="K336" i="543" s="1"/>
  <c r="M336" i="543" s="1"/>
  <c r="X335" i="543"/>
  <c r="I335" i="543"/>
  <c r="I339" i="543" s="1"/>
  <c r="E335" i="543"/>
  <c r="AA332" i="543"/>
  <c r="Z332" i="543"/>
  <c r="Y332" i="543"/>
  <c r="X332" i="543"/>
  <c r="U332" i="543"/>
  <c r="T332" i="543"/>
  <c r="S332" i="543"/>
  <c r="R332" i="543"/>
  <c r="Q332" i="543"/>
  <c r="P332" i="543"/>
  <c r="O332" i="543"/>
  <c r="R340" i="543" s="1"/>
  <c r="I332" i="543"/>
  <c r="G332" i="543"/>
  <c r="K331" i="543" a="1"/>
  <c r="K331" i="543" s="1"/>
  <c r="H331" i="543"/>
  <c r="K330" i="543"/>
  <c r="K330" i="543" a="1"/>
  <c r="H330" i="543"/>
  <c r="K329" i="543" a="1"/>
  <c r="K329" i="543" s="1"/>
  <c r="H329" i="543"/>
  <c r="V328" i="543"/>
  <c r="W328" i="543" s="1"/>
  <c r="N328" i="543"/>
  <c r="K328" i="543" a="1"/>
  <c r="K328" i="543" s="1"/>
  <c r="D328" i="543"/>
  <c r="H328" i="543" s="1"/>
  <c r="H327" i="543"/>
  <c r="K326" i="543" a="1"/>
  <c r="K326" i="543" s="1"/>
  <c r="H326" i="543"/>
  <c r="H325" i="543"/>
  <c r="V324" i="543"/>
  <c r="W324" i="543" s="1"/>
  <c r="N324" i="543"/>
  <c r="K324" i="543" a="1"/>
  <c r="K324" i="543" s="1"/>
  <c r="M324" i="543" s="1"/>
  <c r="J324" i="543" a="1"/>
  <c r="J324" i="543" s="1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W320" i="543" s="1"/>
  <c r="N320" i="543"/>
  <c r="K320" i="543"/>
  <c r="M320" i="543" s="1"/>
  <c r="K320" i="543" a="1"/>
  <c r="J320" i="543"/>
  <c r="J320" i="543" a="1"/>
  <c r="H320" i="543"/>
  <c r="V319" i="543"/>
  <c r="W319" i="543" s="1"/>
  <c r="N319" i="543"/>
  <c r="K319" i="543" a="1"/>
  <c r="K319" i="543" s="1"/>
  <c r="M319" i="543" s="1"/>
  <c r="J319" i="543" a="1"/>
  <c r="J319" i="543" s="1"/>
  <c r="H319" i="543"/>
  <c r="V318" i="543"/>
  <c r="V332" i="543" s="1"/>
  <c r="N318" i="543"/>
  <c r="N332" i="543" s="1"/>
  <c r="K318" i="543" a="1"/>
  <c r="K318" i="543" s="1"/>
  <c r="J318" i="543" a="1"/>
  <c r="J318" i="543" s="1"/>
  <c r="H318" i="543"/>
  <c r="H332" i="543" s="1"/>
  <c r="AA317" i="543"/>
  <c r="Z317" i="543"/>
  <c r="Y317" i="543"/>
  <c r="X317" i="543"/>
  <c r="U317" i="543"/>
  <c r="T317" i="543"/>
  <c r="S317" i="543"/>
  <c r="Q317" i="543"/>
  <c r="P317" i="543"/>
  <c r="O317" i="543"/>
  <c r="R339" i="543" s="1"/>
  <c r="I317" i="543"/>
  <c r="G317" i="543"/>
  <c r="J317" i="543" s="1" a="1"/>
  <c r="J317" i="543" s="1"/>
  <c r="V316" i="543"/>
  <c r="W316" i="543" s="1"/>
  <c r="N316" i="543"/>
  <c r="K316" i="543" a="1"/>
  <c r="K316" i="543" s="1"/>
  <c r="M316" i="543" s="1"/>
  <c r="J316" i="543" a="1"/>
  <c r="J316" i="543" s="1"/>
  <c r="H316" i="543"/>
  <c r="H315" i="543"/>
  <c r="H314" i="543"/>
  <c r="H313" i="543"/>
  <c r="V312" i="543"/>
  <c r="W312" i="543" s="1"/>
  <c r="N312" i="543"/>
  <c r="K312" i="543" a="1"/>
  <c r="K312" i="543" s="1"/>
  <c r="M312" i="543" s="1"/>
  <c r="J312" i="543" a="1"/>
  <c r="J312" i="543" s="1"/>
  <c r="H312" i="543"/>
  <c r="V311" i="543"/>
  <c r="W311" i="543" s="1"/>
  <c r="N311" i="543"/>
  <c r="K311" i="543"/>
  <c r="M311" i="543" s="1"/>
  <c r="K311" i="543" a="1"/>
  <c r="J311" i="543"/>
  <c r="J311" i="543" a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W309" i="543" s="1"/>
  <c r="N309" i="543"/>
  <c r="K309" i="543" a="1"/>
  <c r="K309" i="543" s="1"/>
  <c r="M309" i="543" s="1"/>
  <c r="J309" i="543" a="1"/>
  <c r="J309" i="543" s="1"/>
  <c r="H309" i="543"/>
  <c r="V308" i="543"/>
  <c r="V317" i="543" s="1"/>
  <c r="W317" i="543" s="1"/>
  <c r="N308" i="543"/>
  <c r="N317" i="543" s="1"/>
  <c r="K308" i="543" a="1"/>
  <c r="K308" i="543" s="1"/>
  <c r="J308" i="543" a="1"/>
  <c r="J308" i="543" s="1"/>
  <c r="H308" i="543"/>
  <c r="H317" i="543" s="1"/>
  <c r="AA307" i="543"/>
  <c r="Z307" i="543"/>
  <c r="Y307" i="543"/>
  <c r="X307" i="543"/>
  <c r="U307" i="543"/>
  <c r="T307" i="543"/>
  <c r="S307" i="543"/>
  <c r="Q307" i="543"/>
  <c r="P307" i="543"/>
  <c r="O307" i="543"/>
  <c r="I307" i="543"/>
  <c r="V306" i="543"/>
  <c r="W306" i="543" s="1"/>
  <c r="N306" i="543"/>
  <c r="K306" i="543" a="1"/>
  <c r="K306" i="543" s="1"/>
  <c r="M306" i="543" s="1"/>
  <c r="J306" i="543" a="1"/>
  <c r="J306" i="543" s="1"/>
  <c r="H306" i="543"/>
  <c r="V305" i="543"/>
  <c r="W305" i="543" s="1"/>
  <c r="N305" i="543"/>
  <c r="G305" i="543"/>
  <c r="K305" i="543" s="1" a="1"/>
  <c r="K305" i="543" s="1"/>
  <c r="M305" i="543" s="1"/>
  <c r="V304" i="543"/>
  <c r="W304" i="543" s="1"/>
  <c r="N304" i="543"/>
  <c r="K304" i="543" a="1"/>
  <c r="K304" i="543" s="1"/>
  <c r="M304" i="543" s="1"/>
  <c r="J304" i="543" a="1"/>
  <c r="J304" i="543" s="1"/>
  <c r="H304" i="543"/>
  <c r="V303" i="543"/>
  <c r="W303" i="543" s="1"/>
  <c r="N303" i="543"/>
  <c r="K303" i="543"/>
  <c r="M303" i="543" s="1"/>
  <c r="K303" i="543" a="1"/>
  <c r="J303" i="543"/>
  <c r="J303" i="543" a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W301" i="543"/>
  <c r="V301" i="543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 a="1"/>
  <c r="K300" i="543" s="1"/>
  <c r="M300" i="543" s="1"/>
  <c r="J300" i="543" a="1"/>
  <c r="J300" i="543" s="1"/>
  <c r="H300" i="543"/>
  <c r="V299" i="543"/>
  <c r="W299" i="543" s="1"/>
  <c r="N299" i="543"/>
  <c r="K299" i="543"/>
  <c r="M299" i="543" s="1"/>
  <c r="K299" i="543" a="1"/>
  <c r="J299" i="543"/>
  <c r="J299" i="543" a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W297" i="543"/>
  <c r="V297" i="543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 a="1"/>
  <c r="K296" i="543" s="1"/>
  <c r="M296" i="543" s="1"/>
  <c r="J296" i="543" a="1"/>
  <c r="J296" i="543" s="1"/>
  <c r="H296" i="543"/>
  <c r="V295" i="543"/>
  <c r="W295" i="543" s="1"/>
  <c r="N295" i="543"/>
  <c r="K295" i="543"/>
  <c r="M295" i="543" s="1"/>
  <c r="K295" i="543" a="1"/>
  <c r="J295" i="543"/>
  <c r="J295" i="543" a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W293" i="543"/>
  <c r="V293" i="543"/>
  <c r="N293" i="543"/>
  <c r="K293" i="543" a="1"/>
  <c r="K293" i="543" s="1"/>
  <c r="M293" i="543" s="1"/>
  <c r="J293" i="543" a="1"/>
  <c r="J293" i="543" s="1"/>
  <c r="H293" i="543"/>
  <c r="V292" i="543"/>
  <c r="V307" i="543" s="1"/>
  <c r="N292" i="543"/>
  <c r="K292" i="543" a="1"/>
  <c r="K292" i="543" s="1"/>
  <c r="J292" i="543" a="1"/>
  <c r="J292" i="543" s="1"/>
  <c r="H292" i="543"/>
  <c r="AA291" i="543"/>
  <c r="Z291" i="543"/>
  <c r="Y291" i="543"/>
  <c r="X291" i="543"/>
  <c r="U291" i="543"/>
  <c r="T291" i="543"/>
  <c r="S291" i="543"/>
  <c r="R291" i="543"/>
  <c r="Q291" i="543"/>
  <c r="P291" i="543"/>
  <c r="O291" i="543"/>
  <c r="R337" i="543" s="1"/>
  <c r="I291" i="543"/>
  <c r="G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V288" i="543"/>
  <c r="W288" i="543" s="1"/>
  <c r="N288" i="543"/>
  <c r="K288" i="543" a="1"/>
  <c r="K288" i="543" s="1"/>
  <c r="M288" i="543" s="1"/>
  <c r="J288" i="543" a="1"/>
  <c r="J288" i="543" s="1"/>
  <c r="H288" i="543"/>
  <c r="H287" i="543"/>
  <c r="H286" i="543"/>
  <c r="H285" i="543"/>
  <c r="G285" i="543"/>
  <c r="V284" i="543"/>
  <c r="W284" i="543" s="1"/>
  <c r="N284" i="543"/>
  <c r="K284" i="543"/>
  <c r="M284" i="543" s="1"/>
  <c r="K284" i="543" a="1"/>
  <c r="J284" i="543"/>
  <c r="J284" i="543" a="1"/>
  <c r="H284" i="543"/>
  <c r="V283" i="543"/>
  <c r="W283" i="543" s="1"/>
  <c r="N283" i="543"/>
  <c r="K283" i="543" a="1"/>
  <c r="K283" i="543" s="1"/>
  <c r="M283" i="543" s="1"/>
  <c r="J283" i="543" a="1"/>
  <c r="J283" i="543" s="1"/>
  <c r="H283" i="543"/>
  <c r="N282" i="543"/>
  <c r="K282" i="543" a="1"/>
  <c r="K282" i="543" s="1"/>
  <c r="M282" i="543" s="1"/>
  <c r="H282" i="543"/>
  <c r="N281" i="543"/>
  <c r="K281" i="543" a="1"/>
  <c r="K281" i="543" s="1"/>
  <c r="M281" i="543" s="1"/>
  <c r="H281" i="543"/>
  <c r="N280" i="543"/>
  <c r="K280" i="543"/>
  <c r="M280" i="543" s="1"/>
  <c r="K280" i="543" a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N277" i="543"/>
  <c r="K277" i="543" a="1"/>
  <c r="K277" i="543" s="1"/>
  <c r="M277" i="543" s="1"/>
  <c r="H277" i="543"/>
  <c r="V276" i="543"/>
  <c r="W276" i="543" s="1"/>
  <c r="N276" i="543"/>
  <c r="K276" i="543"/>
  <c r="M276" i="543" s="1"/>
  <c r="K276" i="543" a="1"/>
  <c r="J276" i="543"/>
  <c r="J276" i="543" a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 a="1"/>
  <c r="K273" i="543" s="1"/>
  <c r="M273" i="543" s="1"/>
  <c r="J273" i="543" a="1"/>
  <c r="J273" i="543" s="1"/>
  <c r="H273" i="543"/>
  <c r="V272" i="543"/>
  <c r="W272" i="543" s="1"/>
  <c r="N272" i="543"/>
  <c r="K272" i="543"/>
  <c r="M272" i="543" s="1"/>
  <c r="K272" i="543" a="1"/>
  <c r="J272" i="543"/>
  <c r="J272" i="543" a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W270" i="543"/>
  <c r="V270" i="543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 a="1"/>
  <c r="K269" i="543" s="1"/>
  <c r="M269" i="543" s="1"/>
  <c r="J269" i="543" a="1"/>
  <c r="J269" i="543" s="1"/>
  <c r="H269" i="543"/>
  <c r="V268" i="543"/>
  <c r="W268" i="543" s="1"/>
  <c r="N268" i="543"/>
  <c r="K268" i="543"/>
  <c r="M268" i="543" s="1"/>
  <c r="K268" i="543" a="1"/>
  <c r="J268" i="543"/>
  <c r="J268" i="543" a="1"/>
  <c r="H268" i="543"/>
  <c r="V267" i="543"/>
  <c r="W267" i="543" s="1"/>
  <c r="N267" i="543"/>
  <c r="K267" i="543" a="1"/>
  <c r="K267" i="543" s="1"/>
  <c r="M267" i="543" s="1"/>
  <c r="J267" i="543" a="1"/>
  <c r="J267" i="543" s="1"/>
  <c r="H267" i="543"/>
  <c r="W266" i="543"/>
  <c r="V266" i="543"/>
  <c r="N266" i="543"/>
  <c r="K266" i="543" a="1"/>
  <c r="K266" i="543" s="1"/>
  <c r="M266" i="543" s="1"/>
  <c r="J266" i="543" a="1"/>
  <c r="J266" i="543" s="1"/>
  <c r="H266" i="543"/>
  <c r="V265" i="543"/>
  <c r="W265" i="543" s="1"/>
  <c r="N265" i="543"/>
  <c r="K265" i="543" a="1"/>
  <c r="K265" i="543" s="1"/>
  <c r="M265" i="543" s="1"/>
  <c r="J265" i="543" a="1"/>
  <c r="J265" i="543" s="1"/>
  <c r="H265" i="543"/>
  <c r="N264" i="543"/>
  <c r="K264" i="543"/>
  <c r="M264" i="543" s="1"/>
  <c r="K264" i="543" a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W262" i="543"/>
  <c r="V262" i="543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 a="1"/>
  <c r="K261" i="543" s="1"/>
  <c r="M261" i="543" s="1"/>
  <c r="J261" i="543" a="1"/>
  <c r="J261" i="543" s="1"/>
  <c r="H261" i="543"/>
  <c r="V260" i="543"/>
  <c r="W260" i="543" s="1"/>
  <c r="N260" i="543"/>
  <c r="K260" i="543"/>
  <c r="M260" i="543" s="1"/>
  <c r="K260" i="543" a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W258" i="543" s="1"/>
  <c r="N258" i="543"/>
  <c r="K258" i="543" a="1"/>
  <c r="K258" i="543" s="1"/>
  <c r="M258" i="543" s="1"/>
  <c r="J258" i="543" a="1"/>
  <c r="J258" i="543" s="1"/>
  <c r="H258" i="543"/>
  <c r="V257" i="543"/>
  <c r="V291" i="543" s="1"/>
  <c r="W291" i="543" s="1"/>
  <c r="N257" i="543"/>
  <c r="N291" i="543" s="1"/>
  <c r="K257" i="543" a="1"/>
  <c r="K257" i="543" s="1"/>
  <c r="J257" i="543" a="1"/>
  <c r="J257" i="543" s="1"/>
  <c r="H257" i="543"/>
  <c r="H291" i="543" s="1"/>
  <c r="AA256" i="543"/>
  <c r="Z256" i="543"/>
  <c r="Y256" i="543"/>
  <c r="X256" i="543"/>
  <c r="U256" i="543"/>
  <c r="T256" i="543"/>
  <c r="S256" i="543"/>
  <c r="R256" i="543"/>
  <c r="Q256" i="543"/>
  <c r="P256" i="543"/>
  <c r="O256" i="543"/>
  <c r="R336" i="543" s="1"/>
  <c r="I256" i="543"/>
  <c r="H255" i="543"/>
  <c r="H254" i="543"/>
  <c r="H253" i="543"/>
  <c r="H252" i="543"/>
  <c r="H251" i="543"/>
  <c r="H250" i="543"/>
  <c r="K249" i="543" a="1"/>
  <c r="K249" i="543" s="1"/>
  <c r="M249" i="543" s="1"/>
  <c r="H249" i="543"/>
  <c r="K248" i="543"/>
  <c r="M248" i="543" s="1"/>
  <c r="K248" i="543" a="1"/>
  <c r="H248" i="543"/>
  <c r="K247" i="543" a="1"/>
  <c r="K247" i="543" s="1"/>
  <c r="M247" i="543" s="1"/>
  <c r="H247" i="543"/>
  <c r="K246" i="543"/>
  <c r="M246" i="543" s="1"/>
  <c r="K246" i="543" a="1"/>
  <c r="H246" i="543"/>
  <c r="V245" i="543"/>
  <c r="W245" i="543" s="1"/>
  <c r="N245" i="543"/>
  <c r="K245" i="543" a="1"/>
  <c r="K245" i="543" s="1"/>
  <c r="M245" i="543" s="1"/>
  <c r="J245" i="543" a="1"/>
  <c r="J245" i="543" s="1"/>
  <c r="H245" i="543"/>
  <c r="V244" i="543"/>
  <c r="W244" i="543" s="1"/>
  <c r="N244" i="543"/>
  <c r="K244" i="543"/>
  <c r="M244" i="543" s="1"/>
  <c r="K244" i="543" a="1"/>
  <c r="J244" i="543"/>
  <c r="J244" i="543" a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W242" i="543"/>
  <c r="V242" i="543"/>
  <c r="N242" i="543"/>
  <c r="K242" i="543" a="1"/>
  <c r="K242" i="543" s="1"/>
  <c r="M242" i="543" s="1"/>
  <c r="J242" i="543" a="1"/>
  <c r="J242" i="543" s="1"/>
  <c r="H242" i="543"/>
  <c r="M241" i="543"/>
  <c r="H241" i="543"/>
  <c r="V240" i="543"/>
  <c r="W240" i="543" s="1"/>
  <c r="N240" i="543"/>
  <c r="K240" i="543" a="1"/>
  <c r="K240" i="543" s="1"/>
  <c r="M240" i="543" s="1"/>
  <c r="J240" i="543" a="1"/>
  <c r="J240" i="543" s="1"/>
  <c r="H240" i="543"/>
  <c r="V239" i="543"/>
  <c r="W239" i="543" s="1"/>
  <c r="N239" i="543"/>
  <c r="K239" i="543"/>
  <c r="M239" i="543" s="1"/>
  <c r="K239" i="543" a="1"/>
  <c r="J239" i="543"/>
  <c r="J239" i="543" a="1"/>
  <c r="H239" i="543"/>
  <c r="H238" i="543"/>
  <c r="G238" i="543"/>
  <c r="K238" i="543" s="1" a="1"/>
  <c r="K238" i="543" s="1"/>
  <c r="M238" i="543" s="1"/>
  <c r="H237" i="543"/>
  <c r="V236" i="543"/>
  <c r="W236" i="543" s="1"/>
  <c r="N236" i="543"/>
  <c r="K236" i="543" a="1"/>
  <c r="K236" i="543" s="1"/>
  <c r="M236" i="543" s="1"/>
  <c r="J236" i="543" a="1"/>
  <c r="J236" i="543" s="1"/>
  <c r="H236" i="543"/>
  <c r="V235" i="543"/>
  <c r="W235" i="543" s="1"/>
  <c r="N235" i="543"/>
  <c r="K235" i="543"/>
  <c r="M235" i="543" s="1"/>
  <c r="K235" i="543" a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 a="1"/>
  <c r="K232" i="543" s="1"/>
  <c r="M232" i="543" s="1"/>
  <c r="J232" i="543" a="1"/>
  <c r="J232" i="543" s="1"/>
  <c r="H232" i="543"/>
  <c r="V231" i="543"/>
  <c r="W231" i="543" s="1"/>
  <c r="N231" i="543"/>
  <c r="K231" i="543"/>
  <c r="M231" i="543" s="1"/>
  <c r="K231" i="543" a="1"/>
  <c r="J231" i="543"/>
  <c r="J231" i="543" a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 a="1"/>
  <c r="K228" i="543" s="1"/>
  <c r="M228" i="543" s="1"/>
  <c r="J228" i="543" a="1"/>
  <c r="J228" i="543" s="1"/>
  <c r="H228" i="543"/>
  <c r="V227" i="543"/>
  <c r="W227" i="543" s="1"/>
  <c r="N227" i="543"/>
  <c r="K227" i="543"/>
  <c r="M227" i="543" s="1"/>
  <c r="K227" i="543" a="1"/>
  <c r="J227" i="543"/>
  <c r="J227" i="543" a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N219" i="543"/>
  <c r="K219" i="543" a="1"/>
  <c r="K219" i="543" s="1"/>
  <c r="M219" i="543" s="1"/>
  <c r="H219" i="543"/>
  <c r="V218" i="543"/>
  <c r="W218" i="543" s="1"/>
  <c r="N218" i="543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 a="1"/>
  <c r="K215" i="543" s="1"/>
  <c r="M215" i="543" s="1"/>
  <c r="J215" i="543" a="1"/>
  <c r="J215" i="543" s="1"/>
  <c r="H215" i="543"/>
  <c r="V214" i="543"/>
  <c r="W214" i="543" s="1"/>
  <c r="N214" i="543"/>
  <c r="K214" i="543"/>
  <c r="M214" i="543" s="1"/>
  <c r="K214" i="543" a="1"/>
  <c r="J214" i="543"/>
  <c r="J214" i="543" a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 a="1"/>
  <c r="K211" i="543" s="1"/>
  <c r="M211" i="543" s="1"/>
  <c r="J211" i="543" a="1"/>
  <c r="J211" i="543" s="1"/>
  <c r="H211" i="543"/>
  <c r="V210" i="543"/>
  <c r="W210" i="543" s="1"/>
  <c r="N210" i="543"/>
  <c r="K210" i="543"/>
  <c r="M210" i="543" s="1"/>
  <c r="K210" i="543" a="1"/>
  <c r="J210" i="543"/>
  <c r="J210" i="543" a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K208" i="543" a="1"/>
  <c r="K208" i="543" s="1"/>
  <c r="M208" i="543" s="1"/>
  <c r="J208" i="543" a="1"/>
  <c r="J208" i="543" s="1"/>
  <c r="H208" i="543"/>
  <c r="V207" i="543"/>
  <c r="W207" i="543" s="1"/>
  <c r="N207" i="543"/>
  <c r="G207" i="543"/>
  <c r="G256" i="543" s="1"/>
  <c r="J256" i="543" s="1" a="1"/>
  <c r="J256" i="543" s="1"/>
  <c r="H206" i="543"/>
  <c r="H205" i="543"/>
  <c r="H204" i="543"/>
  <c r="W203" i="543"/>
  <c r="V203" i="543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 a="1"/>
  <c r="K202" i="543" s="1"/>
  <c r="M202" i="543" s="1"/>
  <c r="J202" i="543" a="1"/>
  <c r="J202" i="543" s="1"/>
  <c r="H202" i="543"/>
  <c r="V201" i="543"/>
  <c r="W201" i="543" s="1"/>
  <c r="N201" i="543"/>
  <c r="K201" i="543"/>
  <c r="M201" i="543" s="1"/>
  <c r="K201" i="543" a="1"/>
  <c r="J201" i="543"/>
  <c r="J201" i="543" a="1"/>
  <c r="H201" i="543"/>
  <c r="H200" i="543"/>
  <c r="W199" i="543"/>
  <c r="V199" i="543"/>
  <c r="N199" i="543"/>
  <c r="N256" i="543" s="1"/>
  <c r="K199" i="543" a="1"/>
  <c r="K199" i="543" s="1"/>
  <c r="J199" i="543" a="1"/>
  <c r="J199" i="543" s="1"/>
  <c r="H199" i="543"/>
  <c r="AA198" i="543"/>
  <c r="AA333" i="543" s="1"/>
  <c r="Z198" i="543"/>
  <c r="Z333" i="543" s="1"/>
  <c r="Y198" i="543"/>
  <c r="Y333" i="543" s="1"/>
  <c r="X198" i="543"/>
  <c r="X333" i="543" s="1"/>
  <c r="U198" i="543"/>
  <c r="U333" i="543" s="1"/>
  <c r="T198" i="543"/>
  <c r="T333" i="543" s="1"/>
  <c r="S198" i="543"/>
  <c r="S333" i="543" s="1"/>
  <c r="R198" i="543"/>
  <c r="R333" i="543" s="1"/>
  <c r="Q198" i="543"/>
  <c r="Q333" i="543" s="1"/>
  <c r="P198" i="543"/>
  <c r="O198" i="543"/>
  <c r="I198" i="543"/>
  <c r="I333" i="543" s="1"/>
  <c r="B341" i="543" s="1"/>
  <c r="V197" i="543"/>
  <c r="N197" i="543"/>
  <c r="H197" i="543"/>
  <c r="K197" i="543" a="1"/>
  <c r="K197" i="543" s="1"/>
  <c r="M197" i="543" s="1"/>
  <c r="V196" i="543"/>
  <c r="W196" i="543" s="1"/>
  <c r="N196" i="543"/>
  <c r="K196" i="543" a="1"/>
  <c r="K196" i="543" s="1"/>
  <c r="M196" i="543" s="1"/>
  <c r="J196" i="543" a="1"/>
  <c r="J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K192" i="543" a="1"/>
  <c r="K192" i="543" s="1"/>
  <c r="M192" i="543" s="1"/>
  <c r="H192" i="543"/>
  <c r="W191" i="543"/>
  <c r="V191" i="543"/>
  <c r="N191" i="543"/>
  <c r="K191" i="543" a="1"/>
  <c r="K191" i="543" s="1"/>
  <c r="M191" i="543" s="1"/>
  <c r="J191" i="543" a="1"/>
  <c r="J191" i="543" s="1"/>
  <c r="H191" i="543"/>
  <c r="V190" i="543"/>
  <c r="W190" i="543" s="1"/>
  <c r="N190" i="543"/>
  <c r="K190" i="543" a="1"/>
  <c r="K190" i="543" s="1"/>
  <c r="M190" i="543" s="1"/>
  <c r="J190" i="543" a="1"/>
  <c r="J190" i="543" s="1"/>
  <c r="H190" i="543"/>
  <c r="V189" i="543"/>
  <c r="N189" i="543"/>
  <c r="H189" i="543"/>
  <c r="G189" i="543"/>
  <c r="G198" i="543" s="1"/>
  <c r="N188" i="543"/>
  <c r="K188" i="543" a="1"/>
  <c r="K188" i="543" s="1"/>
  <c r="M188" i="543" s="1"/>
  <c r="J188" i="543" a="1"/>
  <c r="J188" i="543" s="1"/>
  <c r="H188" i="543"/>
  <c r="N187" i="543"/>
  <c r="K187" i="543" a="1"/>
  <c r="K187" i="543" s="1"/>
  <c r="M187" i="543" s="1"/>
  <c r="J187" i="543" a="1"/>
  <c r="J187" i="543" s="1"/>
  <c r="H187" i="543"/>
  <c r="V186" i="543"/>
  <c r="W186" i="543" s="1"/>
  <c r="N186" i="543"/>
  <c r="K186" i="543"/>
  <c r="M186" i="543" s="1"/>
  <c r="K186" i="543" a="1"/>
  <c r="J186" i="543" a="1"/>
  <c r="J186" i="543" s="1"/>
  <c r="H186" i="543"/>
  <c r="V185" i="543"/>
  <c r="W185" i="543" s="1"/>
  <c r="N185" i="543"/>
  <c r="K185" i="543" a="1"/>
  <c r="K185" i="543" s="1"/>
  <c r="M185" i="543" s="1"/>
  <c r="J185" i="543" a="1"/>
  <c r="J185" i="543" s="1"/>
  <c r="H185" i="543"/>
  <c r="N184" i="543"/>
  <c r="K184" i="543"/>
  <c r="M184" i="543" s="1"/>
  <c r="K184" i="543" a="1"/>
  <c r="H184" i="543"/>
  <c r="N183" i="543"/>
  <c r="K183" i="543" a="1"/>
  <c r="K183" i="543" s="1"/>
  <c r="M183" i="543" s="1"/>
  <c r="H183" i="543"/>
  <c r="W182" i="543"/>
  <c r="V182" i="543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 a="1"/>
  <c r="K181" i="543" s="1"/>
  <c r="M181" i="543" s="1"/>
  <c r="J181" i="543" a="1"/>
  <c r="J181" i="543" s="1"/>
  <c r="H181" i="543"/>
  <c r="V180" i="543"/>
  <c r="W180" i="543" s="1"/>
  <c r="N180" i="543"/>
  <c r="K180" i="543"/>
  <c r="M180" i="543" s="1"/>
  <c r="K180" i="543" a="1"/>
  <c r="J180" i="543"/>
  <c r="J180" i="543" a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W178" i="543"/>
  <c r="V178" i="543"/>
  <c r="N178" i="543"/>
  <c r="K178" i="543" a="1"/>
  <c r="K178" i="543" s="1"/>
  <c r="M178" i="543" s="1"/>
  <c r="J178" i="543" a="1"/>
  <c r="J178" i="543" s="1"/>
  <c r="H178" i="543"/>
  <c r="V177" i="543"/>
  <c r="V198" i="543" s="1"/>
  <c r="N177" i="543"/>
  <c r="K177" i="543" a="1"/>
  <c r="K177" i="543" s="1"/>
  <c r="J177" i="543" a="1"/>
  <c r="J177" i="543" s="1"/>
  <c r="H177" i="543"/>
  <c r="H198" i="543" s="1"/>
  <c r="X170" i="543"/>
  <c r="Q526" i="543" s="1"/>
  <c r="X169" i="543"/>
  <c r="Q525" i="543" s="1"/>
  <c r="G169" i="543"/>
  <c r="C169" i="543"/>
  <c r="X168" i="543"/>
  <c r="Q524" i="543" s="1"/>
  <c r="I168" i="543"/>
  <c r="E168" i="543"/>
  <c r="K168" i="543" s="1"/>
  <c r="M168" i="543" s="1"/>
  <c r="I167" i="543"/>
  <c r="E167" i="543"/>
  <c r="K167" i="543" s="1"/>
  <c r="M167" i="543" s="1"/>
  <c r="I166" i="543"/>
  <c r="E166" i="543"/>
  <c r="K166" i="543" s="1"/>
  <c r="M166" i="543" s="1"/>
  <c r="X165" i="543"/>
  <c r="Q521" i="543" s="1"/>
  <c r="I165" i="543"/>
  <c r="I169" i="543" s="1"/>
  <c r="E165" i="543"/>
  <c r="K165" i="543" s="1"/>
  <c r="AA162" i="543"/>
  <c r="Z162" i="543"/>
  <c r="Y162" i="543"/>
  <c r="X162" i="543"/>
  <c r="U162" i="543"/>
  <c r="T162" i="543"/>
  <c r="S162" i="543"/>
  <c r="R162" i="543"/>
  <c r="Q162" i="543"/>
  <c r="P162" i="543"/>
  <c r="O162" i="543"/>
  <c r="R170" i="543" s="1"/>
  <c r="I162" i="543"/>
  <c r="G162" i="543"/>
  <c r="C526" i="543" s="1"/>
  <c r="H161" i="543"/>
  <c r="H160" i="543"/>
  <c r="H159" i="543"/>
  <c r="V158" i="543"/>
  <c r="W158" i="543" s="1"/>
  <c r="N158" i="543"/>
  <c r="K158" i="543"/>
  <c r="K158" i="543" a="1"/>
  <c r="J158" i="543" a="1"/>
  <c r="J158" i="543" s="1"/>
  <c r="H158" i="543"/>
  <c r="D158" i="543"/>
  <c r="V157" i="543"/>
  <c r="W157" i="543" s="1"/>
  <c r="N157" i="543"/>
  <c r="K157" i="543" a="1"/>
  <c r="K157" i="543" s="1"/>
  <c r="M157" i="543" s="1"/>
  <c r="J157" i="543" a="1"/>
  <c r="J157" i="543" s="1"/>
  <c r="H157" i="543"/>
  <c r="H156" i="543"/>
  <c r="H155" i="543"/>
  <c r="V154" i="543"/>
  <c r="W154" i="543" s="1"/>
  <c r="N154" i="543"/>
  <c r="K154" i="543" a="1"/>
  <c r="K154" i="543" s="1"/>
  <c r="M154" i="543" s="1"/>
  <c r="J154" i="543" a="1"/>
  <c r="J154" i="543" s="1"/>
  <c r="H154" i="543"/>
  <c r="V153" i="543"/>
  <c r="W153" i="543" s="1"/>
  <c r="N153" i="543"/>
  <c r="K153" i="543"/>
  <c r="M153" i="543" s="1"/>
  <c r="K153" i="543" a="1"/>
  <c r="J153" i="543"/>
  <c r="J153" i="543" a="1"/>
  <c r="H153" i="543"/>
  <c r="H152" i="543"/>
  <c r="W151" i="543"/>
  <c r="V151" i="543"/>
  <c r="N151" i="543"/>
  <c r="K151" i="543" a="1"/>
  <c r="K151" i="543" s="1"/>
  <c r="M151" i="543" s="1"/>
  <c r="J151" i="543" a="1"/>
  <c r="J151" i="543" s="1"/>
  <c r="H151" i="543"/>
  <c r="V150" i="543"/>
  <c r="W150" i="543" s="1"/>
  <c r="N150" i="543"/>
  <c r="K150" i="543"/>
  <c r="M150" i="543" s="1"/>
  <c r="K150" i="543" a="1"/>
  <c r="J150" i="543"/>
  <c r="J150" i="543" a="1"/>
  <c r="H150" i="543"/>
  <c r="V149" i="543"/>
  <c r="W149" i="543" s="1"/>
  <c r="N149" i="543"/>
  <c r="K149" i="543" a="1"/>
  <c r="K149" i="543" s="1"/>
  <c r="M149" i="543" s="1"/>
  <c r="J149" i="543" a="1"/>
  <c r="J149" i="543" s="1"/>
  <c r="H149" i="543"/>
  <c r="V148" i="543"/>
  <c r="V162" i="543" s="1"/>
  <c r="W162" i="543" s="1"/>
  <c r="N148" i="543"/>
  <c r="N162" i="543" s="1"/>
  <c r="K148" i="543"/>
  <c r="K148" i="543" a="1"/>
  <c r="J148" i="543"/>
  <c r="J148" i="543" a="1"/>
  <c r="H148" i="543"/>
  <c r="H162" i="543" s="1"/>
  <c r="AA147" i="543"/>
  <c r="Z147" i="543"/>
  <c r="Y147" i="543"/>
  <c r="X147" i="543"/>
  <c r="U147" i="543"/>
  <c r="T147" i="543"/>
  <c r="S147" i="543"/>
  <c r="Q147" i="543"/>
  <c r="P147" i="543"/>
  <c r="O147" i="543"/>
  <c r="R169" i="543" s="1"/>
  <c r="I147" i="543"/>
  <c r="G147" i="543"/>
  <c r="C525" i="543" s="1"/>
  <c r="V146" i="543"/>
  <c r="W146" i="543" s="1"/>
  <c r="N146" i="543"/>
  <c r="K146" i="543" a="1"/>
  <c r="K146" i="543" s="1"/>
  <c r="M146" i="543" s="1"/>
  <c r="J146" i="543" a="1"/>
  <c r="J146" i="543" s="1"/>
  <c r="H146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N147" i="543" s="1"/>
  <c r="K138" i="543" a="1"/>
  <c r="K138" i="543" s="1"/>
  <c r="J138" i="543" a="1"/>
  <c r="J138" i="543" s="1"/>
  <c r="H138" i="543"/>
  <c r="H147" i="543" s="1"/>
  <c r="AA137" i="543"/>
  <c r="Z137" i="543"/>
  <c r="Y137" i="543"/>
  <c r="X137" i="543"/>
  <c r="U137" i="543"/>
  <c r="T137" i="543"/>
  <c r="S137" i="543"/>
  <c r="Q137" i="543"/>
  <c r="P137" i="543"/>
  <c r="O137" i="543"/>
  <c r="R168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W132" i="543"/>
  <c r="V132" i="543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W124" i="543"/>
  <c r="V124" i="543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V137" i="543" s="1"/>
  <c r="W137" i="543" s="1"/>
  <c r="N122" i="543"/>
  <c r="K122" i="543"/>
  <c r="M122" i="543" s="1"/>
  <c r="K122" i="543" a="1"/>
  <c r="J122" i="543"/>
  <c r="J122" i="543" a="1"/>
  <c r="H122" i="543"/>
  <c r="H137" i="543" s="1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3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W103" i="543"/>
  <c r="V103" i="543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W99" i="543"/>
  <c r="V99" i="543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W95" i="543"/>
  <c r="V95" i="543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W92" i="543"/>
  <c r="V92" i="543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N121" i="543" s="1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6" i="543" s="1"/>
  <c r="I86" i="543"/>
  <c r="G86" i="543"/>
  <c r="C522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W75" i="543"/>
  <c r="V75" i="543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W73" i="543"/>
  <c r="V73" i="543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W69" i="543"/>
  <c r="V69" i="543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W65" i="543"/>
  <c r="V65" i="543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W61" i="543"/>
  <c r="V61" i="543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W57" i="543"/>
  <c r="V57" i="543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W45" i="543"/>
  <c r="V45" i="543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W41" i="543"/>
  <c r="V41" i="543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W37" i="543"/>
  <c r="V37" i="543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W31" i="543"/>
  <c r="V31" i="543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3" i="543" s="1"/>
  <c r="Z28" i="543"/>
  <c r="Z163" i="543" s="1"/>
  <c r="Y28" i="543"/>
  <c r="Y163" i="543" s="1"/>
  <c r="X28" i="543"/>
  <c r="X163" i="543" s="1"/>
  <c r="U28" i="543"/>
  <c r="U163" i="543" s="1"/>
  <c r="T28" i="543"/>
  <c r="T163" i="543" s="1"/>
  <c r="S28" i="543"/>
  <c r="S163" i="543" s="1"/>
  <c r="R28" i="543"/>
  <c r="R163" i="543" s="1"/>
  <c r="Q28" i="543"/>
  <c r="Q163" i="543" s="1"/>
  <c r="P28" i="543"/>
  <c r="X166" i="543" s="1"/>
  <c r="O28" i="543"/>
  <c r="R165" i="543" s="1"/>
  <c r="I28" i="543"/>
  <c r="I163" i="543" s="1"/>
  <c r="B171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W26" i="543"/>
  <c r="V26" i="543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W19" i="543"/>
  <c r="V19" i="543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W9" i="543"/>
  <c r="V9" i="543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S527" i="544" l="1"/>
  <c r="K517" i="544"/>
  <c r="O517" i="544" s="1"/>
  <c r="K516" i="544"/>
  <c r="J291" i="543" a="1"/>
  <c r="J291" i="543" s="1"/>
  <c r="J531" i="543"/>
  <c r="Q531" i="543" s="1"/>
  <c r="D531" i="542"/>
  <c r="H28" i="543"/>
  <c r="V28" i="543"/>
  <c r="H86" i="543"/>
  <c r="V86" i="543"/>
  <c r="W86" i="543" s="1"/>
  <c r="H121" i="543"/>
  <c r="V121" i="543"/>
  <c r="W121" i="543" s="1"/>
  <c r="R167" i="543"/>
  <c r="N137" i="543"/>
  <c r="N163" i="543" s="1"/>
  <c r="B172" i="543" s="1"/>
  <c r="E172" i="543" s="1"/>
  <c r="W122" i="543"/>
  <c r="W148" i="543"/>
  <c r="J162" i="543" a="1"/>
  <c r="J162" i="543" s="1"/>
  <c r="M137" i="543"/>
  <c r="K162" i="543"/>
  <c r="N426" i="543"/>
  <c r="W369" i="543"/>
  <c r="J426" i="543" a="1"/>
  <c r="J426" i="543" s="1"/>
  <c r="R507" i="543"/>
  <c r="H477" i="543"/>
  <c r="K477" i="543"/>
  <c r="W478" i="543"/>
  <c r="K426" i="543"/>
  <c r="M487" i="543"/>
  <c r="W318" i="543"/>
  <c r="W332" i="543" s="1"/>
  <c r="N307" i="543"/>
  <c r="N198" i="543"/>
  <c r="N333" i="543" s="1"/>
  <c r="B342" i="543" s="1"/>
  <c r="E342" i="543" s="1"/>
  <c r="K28" i="543"/>
  <c r="M7" i="543"/>
  <c r="M28" i="543" s="1"/>
  <c r="W28" i="543"/>
  <c r="K521" i="543"/>
  <c r="R172" i="543"/>
  <c r="K522" i="543"/>
  <c r="K524" i="543"/>
  <c r="K147" i="543"/>
  <c r="M138" i="543"/>
  <c r="M147" i="543" s="1"/>
  <c r="K525" i="543"/>
  <c r="T169" i="543"/>
  <c r="K526" i="543"/>
  <c r="T170" i="543"/>
  <c r="J198" i="543" a="1"/>
  <c r="J198" i="543" s="1"/>
  <c r="W7" i="543"/>
  <c r="C517" i="543"/>
  <c r="Q522" i="543"/>
  <c r="M86" i="543"/>
  <c r="M87" i="543"/>
  <c r="M121" i="543" s="1"/>
  <c r="K121" i="543"/>
  <c r="K523" i="543"/>
  <c r="T167" i="543"/>
  <c r="K169" i="543"/>
  <c r="M165" i="543"/>
  <c r="M177" i="543"/>
  <c r="J86" i="543" a="1"/>
  <c r="J86" i="543" s="1"/>
  <c r="K86" i="543"/>
  <c r="W87" i="543"/>
  <c r="J121" i="543" a="1"/>
  <c r="J121" i="543" s="1"/>
  <c r="K137" i="543"/>
  <c r="V147" i="543"/>
  <c r="W147" i="543" s="1"/>
  <c r="O163" i="543"/>
  <c r="E169" i="543"/>
  <c r="W177" i="543"/>
  <c r="J189" i="543" a="1"/>
  <c r="J189" i="543" s="1"/>
  <c r="K189" i="543" a="1"/>
  <c r="K189" i="543" s="1"/>
  <c r="M189" i="543" s="1"/>
  <c r="W197" i="543"/>
  <c r="X336" i="543"/>
  <c r="P333" i="543"/>
  <c r="X337" i="543" s="1"/>
  <c r="J207" i="543" a="1"/>
  <c r="J207" i="543" s="1"/>
  <c r="K207" i="543" a="1"/>
  <c r="K207" i="543" s="1"/>
  <c r="M207" i="543" s="1"/>
  <c r="J218" i="543" a="1"/>
  <c r="J218" i="543" s="1"/>
  <c r="K218" i="543" a="1"/>
  <c r="K218" i="543" s="1"/>
  <c r="M218" i="543" s="1"/>
  <c r="M257" i="543"/>
  <c r="M291" i="543" s="1"/>
  <c r="K291" i="543"/>
  <c r="M308" i="543"/>
  <c r="M317" i="543" s="1"/>
  <c r="K317" i="543"/>
  <c r="C521" i="543"/>
  <c r="J147" i="543" a="1"/>
  <c r="J147" i="543" s="1"/>
  <c r="M148" i="543"/>
  <c r="M162" i="543" s="1"/>
  <c r="G163" i="543"/>
  <c r="P163" i="543"/>
  <c r="X167" i="543" s="1"/>
  <c r="X172" i="543" s="1"/>
  <c r="W189" i="543"/>
  <c r="J197" i="543" a="1"/>
  <c r="J197" i="543" s="1"/>
  <c r="O333" i="543"/>
  <c r="R335" i="543"/>
  <c r="M199" i="543"/>
  <c r="V256" i="543"/>
  <c r="W256" i="543" s="1"/>
  <c r="H207" i="543"/>
  <c r="H256" i="543" s="1"/>
  <c r="K307" i="543"/>
  <c r="M292" i="543"/>
  <c r="M307" i="543" s="1"/>
  <c r="K332" i="543"/>
  <c r="W257" i="543"/>
  <c r="W292" i="543"/>
  <c r="H305" i="543"/>
  <c r="H307" i="543" s="1"/>
  <c r="G307" i="543"/>
  <c r="J307" i="543" s="1" a="1"/>
  <c r="J307" i="543" s="1"/>
  <c r="R338" i="543"/>
  <c r="W308" i="543"/>
  <c r="M318" i="543"/>
  <c r="M332" i="543" s="1"/>
  <c r="E339" i="543"/>
  <c r="K335" i="543"/>
  <c r="M347" i="543"/>
  <c r="M368" i="543" s="1"/>
  <c r="K368" i="543"/>
  <c r="J305" i="543" a="1"/>
  <c r="J305" i="543" s="1"/>
  <c r="K461" i="543"/>
  <c r="M427" i="543"/>
  <c r="M461" i="543" s="1"/>
  <c r="W347" i="543"/>
  <c r="W368" i="543" s="1"/>
  <c r="J368" i="543" a="1"/>
  <c r="J368" i="543" s="1"/>
  <c r="M477" i="543"/>
  <c r="W462" i="543"/>
  <c r="V477" i="543"/>
  <c r="W477" i="543" s="1"/>
  <c r="B511" i="543"/>
  <c r="J504" i="543" a="1"/>
  <c r="J504" i="543" s="1"/>
  <c r="M511" i="543" s="1"/>
  <c r="X506" i="543"/>
  <c r="O504" i="543"/>
  <c r="X507" i="543" s="1"/>
  <c r="R506" i="543"/>
  <c r="M369" i="543"/>
  <c r="M426" i="543" s="1"/>
  <c r="H461" i="543"/>
  <c r="H504" i="543" s="1"/>
  <c r="E511" i="543" s="1"/>
  <c r="N461" i="543"/>
  <c r="N504" i="543" s="1"/>
  <c r="B513" i="543" s="1"/>
  <c r="W427" i="543"/>
  <c r="J461" i="543" a="1"/>
  <c r="J461" i="543" s="1"/>
  <c r="N477" i="543"/>
  <c r="K503" i="543"/>
  <c r="M488" i="543"/>
  <c r="M503" i="543" s="1"/>
  <c r="K487" i="543"/>
  <c r="R531" i="543"/>
  <c r="S531" i="543" a="1"/>
  <c r="S531" i="543" s="1"/>
  <c r="R510" i="543"/>
  <c r="W488" i="543"/>
  <c r="W503" i="543" s="1"/>
  <c r="K506" i="543"/>
  <c r="J533" i="543"/>
  <c r="Q530" i="543"/>
  <c r="R532" i="543"/>
  <c r="S532" i="543" a="1"/>
  <c r="S532" i="543" s="1"/>
  <c r="T530" i="543" a="1"/>
  <c r="T530" i="543" s="1"/>
  <c r="T531" i="543" a="1"/>
  <c r="T531" i="543" s="1"/>
  <c r="T532" i="543" a="1"/>
  <c r="T532" i="543" s="1"/>
  <c r="C533" i="543"/>
  <c r="T533" i="543" s="1" a="1"/>
  <c r="T533" i="543" s="1"/>
  <c r="X342" i="543" l="1"/>
  <c r="Z340" i="543" s="1"/>
  <c r="H163" i="543"/>
  <c r="E170" i="543" s="1"/>
  <c r="M256" i="543"/>
  <c r="E513" i="543"/>
  <c r="C518" i="543"/>
  <c r="G518" i="543" s="1"/>
  <c r="H333" i="543"/>
  <c r="E340" i="543" s="1"/>
  <c r="R530" i="543"/>
  <c r="R533" i="543" s="1"/>
  <c r="Q533" i="543"/>
  <c r="S533" i="543" s="1" a="1"/>
  <c r="S533" i="543" s="1"/>
  <c r="S530" i="543" a="1"/>
  <c r="S530" i="543" s="1"/>
  <c r="K510" i="543"/>
  <c r="M510" i="543" s="1"/>
  <c r="M506" i="543"/>
  <c r="K504" i="543"/>
  <c r="K339" i="543"/>
  <c r="M339" i="543" s="1"/>
  <c r="M335" i="543"/>
  <c r="Z165" i="543" a="1"/>
  <c r="Z165" i="543" s="1"/>
  <c r="Z171" i="543"/>
  <c r="Q523" i="543"/>
  <c r="Z167" i="543"/>
  <c r="C524" i="543"/>
  <c r="Z336" i="543"/>
  <c r="W198" i="543"/>
  <c r="Z169" i="543"/>
  <c r="Z168" i="543"/>
  <c r="V333" i="543"/>
  <c r="I342" i="543" s="1"/>
  <c r="M198" i="543"/>
  <c r="M333" i="543" s="1"/>
  <c r="G333" i="543"/>
  <c r="K527" i="543"/>
  <c r="M526" i="543" s="1"/>
  <c r="T171" i="543"/>
  <c r="W163" i="543"/>
  <c r="M163" i="543"/>
  <c r="R513" i="543"/>
  <c r="T506" i="543" s="1" a="1"/>
  <c r="T506" i="543" s="1"/>
  <c r="X513" i="543"/>
  <c r="Z507" i="543" s="1"/>
  <c r="V504" i="543"/>
  <c r="M504" i="543"/>
  <c r="Z338" i="543"/>
  <c r="Z335" i="543" a="1"/>
  <c r="Z335" i="543" s="1"/>
  <c r="W307" i="543"/>
  <c r="R342" i="543"/>
  <c r="T335" i="543" s="1" a="1"/>
  <c r="T335" i="543" s="1"/>
  <c r="B170" i="543"/>
  <c r="J163" i="543" a="1"/>
  <c r="J163" i="543" s="1"/>
  <c r="M170" i="543" s="1"/>
  <c r="C527" i="543"/>
  <c r="E521" i="543" s="1"/>
  <c r="K256" i="543"/>
  <c r="Z337" i="543"/>
  <c r="Z170" i="543"/>
  <c r="K198" i="543"/>
  <c r="M169" i="543"/>
  <c r="Z166" i="543"/>
  <c r="T168" i="543"/>
  <c r="T166" i="543"/>
  <c r="T165" i="543" a="1"/>
  <c r="T165" i="543" s="1"/>
  <c r="M521" i="543" a="1"/>
  <c r="M521" i="543" s="1"/>
  <c r="V163" i="543"/>
  <c r="I172" i="543" s="1"/>
  <c r="K163" i="543"/>
  <c r="E171" i="543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5" i="489"/>
  <c r="G484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G358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5" i="489"/>
  <c r="G314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42"/>
  <c r="O533" i="542"/>
  <c r="N533" i="542"/>
  <c r="M533" i="542"/>
  <c r="L533" i="542"/>
  <c r="K533" i="542"/>
  <c r="I533" i="542"/>
  <c r="H533" i="542"/>
  <c r="G533" i="542"/>
  <c r="F533" i="542"/>
  <c r="E533" i="542"/>
  <c r="D533" i="542"/>
  <c r="C532" i="542"/>
  <c r="J532" i="542" s="1"/>
  <c r="Q532" i="542" s="1"/>
  <c r="C531" i="542"/>
  <c r="J531" i="542" s="1"/>
  <c r="Q531" i="542" s="1"/>
  <c r="C530" i="542"/>
  <c r="J530" i="542" s="1"/>
  <c r="G514" i="542"/>
  <c r="N514" i="542" s="1"/>
  <c r="X512" i="542"/>
  <c r="X511" i="542"/>
  <c r="X510" i="542"/>
  <c r="G510" i="542"/>
  <c r="C510" i="542"/>
  <c r="X509" i="542"/>
  <c r="I509" i="542"/>
  <c r="E509" i="542"/>
  <c r="K509" i="542" s="1"/>
  <c r="M509" i="542" s="1"/>
  <c r="X508" i="542"/>
  <c r="I508" i="542"/>
  <c r="E508" i="542"/>
  <c r="K508" i="542" s="1"/>
  <c r="M508" i="542" s="1"/>
  <c r="I507" i="542"/>
  <c r="E507" i="542"/>
  <c r="K507" i="542" s="1"/>
  <c r="M507" i="542" s="1"/>
  <c r="I506" i="542"/>
  <c r="I510" i="542" s="1"/>
  <c r="E506" i="542"/>
  <c r="K506" i="542" s="1"/>
  <c r="AA503" i="542"/>
  <c r="Z503" i="542"/>
  <c r="Y503" i="542"/>
  <c r="X503" i="542"/>
  <c r="U503" i="542"/>
  <c r="T503" i="542"/>
  <c r="S503" i="542"/>
  <c r="R503" i="542"/>
  <c r="Q503" i="542"/>
  <c r="P503" i="542"/>
  <c r="O503" i="542"/>
  <c r="R511" i="542" s="1"/>
  <c r="I503" i="542"/>
  <c r="G503" i="542"/>
  <c r="J503" i="542" s="1" a="1"/>
  <c r="J503" i="542" s="1"/>
  <c r="H502" i="542"/>
  <c r="H501" i="542"/>
  <c r="H500" i="542"/>
  <c r="D499" i="542"/>
  <c r="H499" i="542" s="1"/>
  <c r="V498" i="542"/>
  <c r="W498" i="542" s="1"/>
  <c r="N498" i="542"/>
  <c r="K498" i="542" a="1"/>
  <c r="K498" i="542" s="1"/>
  <c r="M498" i="542" s="1"/>
  <c r="J498" i="542" a="1"/>
  <c r="J498" i="542" s="1"/>
  <c r="H498" i="542"/>
  <c r="H497" i="542"/>
  <c r="H496" i="542"/>
  <c r="V495" i="542"/>
  <c r="W495" i="542" s="1"/>
  <c r="N495" i="542"/>
  <c r="K495" i="542"/>
  <c r="M495" i="542" s="1"/>
  <c r="K495" i="542" a="1"/>
  <c r="J495" i="542"/>
  <c r="J495" i="542" a="1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H493" i="542"/>
  <c r="H492" i="542"/>
  <c r="V491" i="542"/>
  <c r="W491" i="542" s="1"/>
  <c r="N491" i="542"/>
  <c r="K491" i="542" a="1"/>
  <c r="K491" i="542" s="1"/>
  <c r="M491" i="542" s="1"/>
  <c r="J491" i="542" a="1"/>
  <c r="J491" i="542" s="1"/>
  <c r="H491" i="542"/>
  <c r="V490" i="542"/>
  <c r="W490" i="542" s="1"/>
  <c r="N490" i="542"/>
  <c r="K490" i="542" a="1"/>
  <c r="K490" i="542" s="1"/>
  <c r="M490" i="542" s="1"/>
  <c r="J490" i="542" a="1"/>
  <c r="J490" i="542" s="1"/>
  <c r="H490" i="542"/>
  <c r="V489" i="542"/>
  <c r="W489" i="542" s="1"/>
  <c r="N489" i="542"/>
  <c r="K489" i="542"/>
  <c r="M489" i="542" s="1"/>
  <c r="K489" i="542" a="1"/>
  <c r="J489" i="542"/>
  <c r="J489" i="542" a="1"/>
  <c r="H489" i="542"/>
  <c r="V488" i="542"/>
  <c r="N488" i="542"/>
  <c r="N503" i="542" s="1"/>
  <c r="K488" i="542" a="1"/>
  <c r="K488" i="542" s="1"/>
  <c r="J488" i="542" a="1"/>
  <c r="J488" i="542" s="1"/>
  <c r="H488" i="542"/>
  <c r="H503" i="542" s="1"/>
  <c r="AA487" i="542"/>
  <c r="Z487" i="542"/>
  <c r="Y487" i="542"/>
  <c r="X487" i="542"/>
  <c r="U487" i="542"/>
  <c r="T487" i="542"/>
  <c r="S487" i="542"/>
  <c r="Q487" i="542"/>
  <c r="P487" i="542"/>
  <c r="O487" i="542"/>
  <c r="I487" i="542"/>
  <c r="G487" i="542"/>
  <c r="J487" i="542" s="1" a="1"/>
  <c r="J487" i="542" s="1"/>
  <c r="V486" i="542"/>
  <c r="W486" i="542" s="1"/>
  <c r="N486" i="542"/>
  <c r="K486" i="542"/>
  <c r="M486" i="542" s="1"/>
  <c r="K486" i="542" a="1"/>
  <c r="J486" i="542"/>
  <c r="J486" i="542" a="1"/>
  <c r="H486" i="542"/>
  <c r="H485" i="542"/>
  <c r="H484" i="542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K480" i="542"/>
  <c r="M480" i="542" s="1"/>
  <c r="K480" i="542" a="1"/>
  <c r="J480" i="542"/>
  <c r="J480" i="542" a="1"/>
  <c r="H480" i="542"/>
  <c r="V479" i="542"/>
  <c r="W479" i="542" s="1"/>
  <c r="N479" i="542"/>
  <c r="K479" i="542" a="1"/>
  <c r="K479" i="542" s="1"/>
  <c r="M479" i="542" s="1"/>
  <c r="J479" i="542" a="1"/>
  <c r="J479" i="542" s="1"/>
  <c r="H479" i="542"/>
  <c r="W478" i="542"/>
  <c r="V478" i="542"/>
  <c r="V487" i="542" s="1"/>
  <c r="W487" i="542" s="1"/>
  <c r="N478" i="542"/>
  <c r="N487" i="542" s="1"/>
  <c r="K478" i="542" a="1"/>
  <c r="K478" i="542" s="1"/>
  <c r="M478" i="542" s="1"/>
  <c r="J478" i="542" a="1"/>
  <c r="J478" i="542" s="1"/>
  <c r="H478" i="542"/>
  <c r="H487" i="542" s="1"/>
  <c r="AA477" i="542"/>
  <c r="Z477" i="542"/>
  <c r="Y477" i="542"/>
  <c r="X477" i="542"/>
  <c r="U477" i="542"/>
  <c r="T477" i="542"/>
  <c r="S477" i="542"/>
  <c r="Q477" i="542"/>
  <c r="P477" i="542"/>
  <c r="O477" i="542"/>
  <c r="I477" i="542"/>
  <c r="G477" i="542"/>
  <c r="J477" i="542" s="1" a="1"/>
  <c r="J477" i="542" s="1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/>
  <c r="M473" i="542" s="1"/>
  <c r="K473" i="542" a="1"/>
  <c r="J473" i="542"/>
  <c r="J473" i="542" a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W471" i="542"/>
  <c r="V471" i="542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/>
  <c r="M469" i="542" s="1"/>
  <c r="K469" i="542" a="1"/>
  <c r="J469" i="542"/>
  <c r="J469" i="542" a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W467" i="542"/>
  <c r="V467" i="542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/>
  <c r="M465" i="542" s="1"/>
  <c r="K465" i="542" a="1"/>
  <c r="J465" i="542"/>
  <c r="J465" i="542" a="1"/>
  <c r="H465" i="542"/>
  <c r="V464" i="542"/>
  <c r="W464" i="542" s="1"/>
  <c r="N464" i="542"/>
  <c r="K464" i="542" a="1"/>
  <c r="K464" i="542" s="1"/>
  <c r="M464" i="542" s="1"/>
  <c r="J464" i="542" a="1"/>
  <c r="J464" i="542" s="1"/>
  <c r="H464" i="542"/>
  <c r="W463" i="542"/>
  <c r="V463" i="542"/>
  <c r="N463" i="542"/>
  <c r="K463" i="542" a="1"/>
  <c r="K463" i="542" s="1"/>
  <c r="M463" i="542" s="1"/>
  <c r="J463" i="542" a="1"/>
  <c r="J463" i="542" s="1"/>
  <c r="H463" i="542"/>
  <c r="V462" i="542"/>
  <c r="N462" i="542"/>
  <c r="K462" i="542" a="1"/>
  <c r="K462" i="542" s="1"/>
  <c r="J462" i="542" a="1"/>
  <c r="J462" i="542" s="1"/>
  <c r="H462" i="542"/>
  <c r="H477" i="542" s="1"/>
  <c r="AA461" i="542"/>
  <c r="Z461" i="542"/>
  <c r="Y461" i="542"/>
  <c r="X461" i="542"/>
  <c r="U461" i="542"/>
  <c r="T461" i="542"/>
  <c r="S461" i="542"/>
  <c r="R461" i="542"/>
  <c r="Q461" i="542"/>
  <c r="P461" i="542"/>
  <c r="O461" i="542"/>
  <c r="R508" i="542" s="1"/>
  <c r="I461" i="542"/>
  <c r="G461" i="542"/>
  <c r="V460" i="542"/>
  <c r="W460" i="542" s="1"/>
  <c r="N460" i="542"/>
  <c r="K460" i="542" a="1"/>
  <c r="K460" i="542" s="1"/>
  <c r="M460" i="542" s="1"/>
  <c r="J460" i="542" a="1"/>
  <c r="J460" i="542" s="1"/>
  <c r="H460" i="542"/>
  <c r="V459" i="542"/>
  <c r="W459" i="542" s="1"/>
  <c r="N459" i="542"/>
  <c r="K459" i="542" a="1"/>
  <c r="K459" i="542" s="1"/>
  <c r="M459" i="542" s="1"/>
  <c r="J459" i="542" a="1"/>
  <c r="J459" i="542" s="1"/>
  <c r="H459" i="542"/>
  <c r="V458" i="542"/>
  <c r="W458" i="542" s="1"/>
  <c r="N458" i="542"/>
  <c r="K458" i="542" a="1"/>
  <c r="K458" i="542" s="1"/>
  <c r="M458" i="542" s="1"/>
  <c r="J458" i="542" a="1"/>
  <c r="J458" i="542" s="1"/>
  <c r="H458" i="542"/>
  <c r="K457" i="542" a="1"/>
  <c r="K457" i="542" s="1"/>
  <c r="M457" i="542" s="1"/>
  <c r="H457" i="542"/>
  <c r="K456" i="542"/>
  <c r="M456" i="542" s="1"/>
  <c r="K456" i="542" a="1"/>
  <c r="H456" i="542"/>
  <c r="K455" i="542" a="1"/>
  <c r="K455" i="542" s="1"/>
  <c r="M455" i="542" s="1"/>
  <c r="H455" i="542"/>
  <c r="V454" i="542"/>
  <c r="W454" i="542" s="1"/>
  <c r="N454" i="542"/>
  <c r="K454" i="542" a="1"/>
  <c r="K454" i="542" s="1"/>
  <c r="M454" i="542" s="1"/>
  <c r="J454" i="542" a="1"/>
  <c r="J454" i="542" s="1"/>
  <c r="H454" i="542"/>
  <c r="V453" i="542"/>
  <c r="W453" i="542" s="1"/>
  <c r="N453" i="542"/>
  <c r="K453" i="542"/>
  <c r="M453" i="542" s="1"/>
  <c r="K453" i="542" a="1"/>
  <c r="J453" i="542"/>
  <c r="J453" i="542" a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/>
  <c r="M449" i="542" s="1"/>
  <c r="K449" i="542" a="1"/>
  <c r="H449" i="542"/>
  <c r="N448" i="542"/>
  <c r="K448" i="542" a="1"/>
  <c r="K448" i="542" s="1"/>
  <c r="M448" i="542" s="1"/>
  <c r="H448" i="542"/>
  <c r="N447" i="542"/>
  <c r="K447" i="542" a="1"/>
  <c r="K447" i="542" s="1"/>
  <c r="M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/>
  <c r="M445" i="542" s="1"/>
  <c r="K445" i="542" a="1"/>
  <c r="J445" i="542"/>
  <c r="J445" i="542" a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W443" i="542"/>
  <c r="V443" i="542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/>
  <c r="M441" i="542" s="1"/>
  <c r="K441" i="542" a="1"/>
  <c r="J441" i="542"/>
  <c r="J441" i="542" a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W439" i="542"/>
  <c r="V439" i="542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/>
  <c r="M437" i="542" s="1"/>
  <c r="K437" i="542" a="1"/>
  <c r="J437" i="542"/>
  <c r="J437" i="542" a="1"/>
  <c r="H437" i="542"/>
  <c r="V436" i="542"/>
  <c r="W436" i="542" s="1"/>
  <c r="N436" i="542"/>
  <c r="K436" i="542" a="1"/>
  <c r="K436" i="542" s="1"/>
  <c r="M436" i="542" s="1"/>
  <c r="J436" i="542" a="1"/>
  <c r="J436" i="542" s="1"/>
  <c r="H436" i="542"/>
  <c r="W435" i="542"/>
  <c r="V435" i="542"/>
  <c r="N435" i="542"/>
  <c r="K435" i="542" a="1"/>
  <c r="K435" i="542" s="1"/>
  <c r="M435" i="542" s="1"/>
  <c r="J435" i="542" a="1"/>
  <c r="J435" i="542" s="1"/>
  <c r="H435" i="542"/>
  <c r="N434" i="542"/>
  <c r="K434" i="542" a="1"/>
  <c r="K434" i="542" s="1"/>
  <c r="M434" i="542" s="1"/>
  <c r="H434" i="542"/>
  <c r="V433" i="542"/>
  <c r="W433" i="542" s="1"/>
  <c r="N433" i="542"/>
  <c r="K433" i="542"/>
  <c r="M433" i="542" s="1"/>
  <c r="K433" i="542" a="1"/>
  <c r="J433" i="542"/>
  <c r="J433" i="542" a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W431" i="542"/>
  <c r="V431" i="542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/>
  <c r="M429" i="542" s="1"/>
  <c r="K429" i="542" a="1"/>
  <c r="J429" i="542"/>
  <c r="J429" i="542" a="1"/>
  <c r="H429" i="542"/>
  <c r="V428" i="542"/>
  <c r="W428" i="542" s="1"/>
  <c r="N428" i="542"/>
  <c r="K428" i="542" a="1"/>
  <c r="K428" i="542" s="1"/>
  <c r="M428" i="542" s="1"/>
  <c r="J428" i="542" a="1"/>
  <c r="J428" i="542" s="1"/>
  <c r="H428" i="542"/>
  <c r="W427" i="542"/>
  <c r="V427" i="542"/>
  <c r="N427" i="542"/>
  <c r="N461" i="542" s="1"/>
  <c r="K427" i="542" a="1"/>
  <c r="K427" i="542" s="1"/>
  <c r="M427" i="542" s="1"/>
  <c r="J427" i="542" a="1"/>
  <c r="J427" i="542" s="1"/>
  <c r="H427" i="542"/>
  <c r="AA426" i="542"/>
  <c r="Z426" i="542"/>
  <c r="Y426" i="542"/>
  <c r="X426" i="542"/>
  <c r="U426" i="542"/>
  <c r="T426" i="542"/>
  <c r="S426" i="542"/>
  <c r="R426" i="542"/>
  <c r="Q426" i="542"/>
  <c r="P426" i="542"/>
  <c r="O426" i="542"/>
  <c r="R507" i="542" s="1"/>
  <c r="I426" i="542"/>
  <c r="G426" i="542"/>
  <c r="J426" i="542" s="1" a="1"/>
  <c r="J426" i="542" s="1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K417" i="542" a="1"/>
  <c r="K417" i="542" s="1"/>
  <c r="M417" i="542" s="1"/>
  <c r="H417" i="542"/>
  <c r="K416" i="542" a="1"/>
  <c r="K416" i="542" s="1"/>
  <c r="M416" i="542" s="1"/>
  <c r="H416" i="542"/>
  <c r="W415" i="542"/>
  <c r="V415" i="542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V413" i="542"/>
  <c r="W413" i="542" s="1"/>
  <c r="N413" i="542"/>
  <c r="K413" i="542"/>
  <c r="M413" i="542" s="1"/>
  <c r="K413" i="542" a="1"/>
  <c r="J413" i="542"/>
  <c r="J413" i="542" a="1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H411" i="542"/>
  <c r="V410" i="542"/>
  <c r="W410" i="542" s="1"/>
  <c r="N410" i="542"/>
  <c r="K410" i="542" a="1"/>
  <c r="K410" i="542" s="1"/>
  <c r="M410" i="542" s="1"/>
  <c r="J410" i="542" a="1"/>
  <c r="J410" i="542" s="1"/>
  <c r="H410" i="542"/>
  <c r="W409" i="542"/>
  <c r="V409" i="542"/>
  <c r="N409" i="542"/>
  <c r="K409" i="542" a="1"/>
  <c r="K409" i="542" s="1"/>
  <c r="M409" i="542" s="1"/>
  <c r="J409" i="542" a="1"/>
  <c r="J409" i="542" s="1"/>
  <c r="H409" i="542"/>
  <c r="H408" i="542"/>
  <c r="K407" i="542" a="1"/>
  <c r="K407" i="542" s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/>
  <c r="M405" i="542" s="1"/>
  <c r="K405" i="542" a="1"/>
  <c r="J405" i="542"/>
  <c r="J405" i="542" a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W403" i="542"/>
  <c r="V403" i="542"/>
  <c r="N403" i="542"/>
  <c r="K403" i="542" a="1"/>
  <c r="K403" i="542" s="1"/>
  <c r="M403" i="542" s="1"/>
  <c r="J403" i="542" a="1"/>
  <c r="J403" i="542" s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V401" i="542"/>
  <c r="W401" i="542" s="1"/>
  <c r="N401" i="542"/>
  <c r="K401" i="542"/>
  <c r="M401" i="542" s="1"/>
  <c r="K401" i="542" a="1"/>
  <c r="J401" i="542"/>
  <c r="J401" i="542" a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W399" i="542"/>
  <c r="V399" i="542"/>
  <c r="N399" i="542"/>
  <c r="K399" i="542" a="1"/>
  <c r="K399" i="542" s="1"/>
  <c r="M399" i="542" s="1"/>
  <c r="J399" i="542" a="1"/>
  <c r="J399" i="542" s="1"/>
  <c r="H399" i="542"/>
  <c r="V398" i="542"/>
  <c r="W398" i="542" s="1"/>
  <c r="N398" i="542"/>
  <c r="K398" i="542" a="1"/>
  <c r="K398" i="542" s="1"/>
  <c r="M398" i="542" s="1"/>
  <c r="J398" i="542" a="1"/>
  <c r="J398" i="542" s="1"/>
  <c r="H398" i="542"/>
  <c r="V397" i="542"/>
  <c r="W397" i="542" s="1"/>
  <c r="N397" i="542"/>
  <c r="K397" i="542"/>
  <c r="M397" i="542" s="1"/>
  <c r="K397" i="542" a="1"/>
  <c r="J397" i="542"/>
  <c r="J397" i="542" a="1"/>
  <c r="H397" i="542"/>
  <c r="K396" i="542" a="1"/>
  <c r="K396" i="542" s="1"/>
  <c r="M396" i="542" s="1"/>
  <c r="H396" i="542"/>
  <c r="K395" i="542"/>
  <c r="M395" i="542" s="1"/>
  <c r="K395" i="542" a="1"/>
  <c r="H395" i="542"/>
  <c r="K394" i="542" a="1"/>
  <c r="K394" i="542" s="1"/>
  <c r="M394" i="542" s="1"/>
  <c r="H394" i="542"/>
  <c r="K393" i="542" a="1"/>
  <c r="K393" i="542" s="1"/>
  <c r="M393" i="542" s="1"/>
  <c r="H393" i="542"/>
  <c r="N392" i="542"/>
  <c r="K392" i="542"/>
  <c r="M392" i="542" s="1"/>
  <c r="K392" i="542" a="1"/>
  <c r="H392" i="542"/>
  <c r="N391" i="542"/>
  <c r="K391" i="542" a="1"/>
  <c r="K391" i="542" s="1"/>
  <c r="M391" i="542" s="1"/>
  <c r="H391" i="542"/>
  <c r="N390" i="542"/>
  <c r="K390" i="542" a="1"/>
  <c r="K390" i="542" s="1"/>
  <c r="M390" i="542" s="1"/>
  <c r="H390" i="542"/>
  <c r="N389" i="542"/>
  <c r="K389" i="542" a="1"/>
  <c r="K389" i="542" s="1"/>
  <c r="M389" i="542" s="1"/>
  <c r="H389" i="542"/>
  <c r="W388" i="542"/>
  <c r="V388" i="542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/>
  <c r="M386" i="542" s="1"/>
  <c r="K386" i="542" a="1"/>
  <c r="J386" i="542"/>
  <c r="J386" i="542" a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W384" i="542"/>
  <c r="V384" i="542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/>
  <c r="M382" i="542" s="1"/>
  <c r="K382" i="542" a="1"/>
  <c r="J382" i="542"/>
  <c r="J382" i="542" a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W380" i="542"/>
  <c r="V380" i="542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V378" i="542"/>
  <c r="W378" i="542" s="1"/>
  <c r="N378" i="542"/>
  <c r="K378" i="542"/>
  <c r="M378" i="542" s="1"/>
  <c r="K378" i="542" a="1"/>
  <c r="J378" i="542"/>
  <c r="J378" i="542" a="1"/>
  <c r="H378" i="542"/>
  <c r="V377" i="542"/>
  <c r="W377" i="542" s="1"/>
  <c r="N377" i="542"/>
  <c r="K377" i="542" a="1"/>
  <c r="K377" i="542" s="1"/>
  <c r="M377" i="542" s="1"/>
  <c r="J377" i="542" a="1"/>
  <c r="J377" i="542" s="1"/>
  <c r="H377" i="542"/>
  <c r="K376" i="542" a="1"/>
  <c r="K376" i="542" s="1"/>
  <c r="M376" i="542" s="1"/>
  <c r="H376" i="542"/>
  <c r="K375" i="542" a="1"/>
  <c r="K375" i="542" s="1"/>
  <c r="M375" i="542" s="1"/>
  <c r="H375" i="542"/>
  <c r="K374" i="542" a="1"/>
  <c r="K374" i="542" s="1"/>
  <c r="M374" i="542" s="1"/>
  <c r="H374" i="542"/>
  <c r="W373" i="542"/>
  <c r="V373" i="542"/>
  <c r="N373" i="542"/>
  <c r="K373" i="542" a="1"/>
  <c r="K373" i="542" s="1"/>
  <c r="M373" i="542" s="1"/>
  <c r="J373" i="542" a="1"/>
  <c r="J373" i="542" s="1"/>
  <c r="H373" i="542"/>
  <c r="V372" i="542"/>
  <c r="W372" i="542" s="1"/>
  <c r="N372" i="542"/>
  <c r="K372" i="542" a="1"/>
  <c r="K372" i="542" s="1"/>
  <c r="M372" i="542" s="1"/>
  <c r="J372" i="542" a="1"/>
  <c r="J372" i="542" s="1"/>
  <c r="H372" i="542"/>
  <c r="V371" i="542"/>
  <c r="W371" i="542" s="1"/>
  <c r="N371" i="542"/>
  <c r="K371" i="542"/>
  <c r="M371" i="542" s="1"/>
  <c r="K371" i="542" a="1"/>
  <c r="J371" i="542"/>
  <c r="J371" i="542" a="1"/>
  <c r="H371" i="542"/>
  <c r="K370" i="542" a="1"/>
  <c r="K370" i="542" s="1"/>
  <c r="H370" i="542"/>
  <c r="V369" i="542"/>
  <c r="V426" i="542" s="1"/>
  <c r="W426" i="542" s="1"/>
  <c r="N369" i="542"/>
  <c r="K369" i="542"/>
  <c r="K369" i="542" a="1"/>
  <c r="J369" i="542"/>
  <c r="J369" i="542" a="1"/>
  <c r="H369" i="542"/>
  <c r="H426" i="542" s="1"/>
  <c r="AA368" i="542"/>
  <c r="AA504" i="542" s="1"/>
  <c r="Z368" i="542"/>
  <c r="Z504" i="542" s="1"/>
  <c r="Y368" i="542"/>
  <c r="Y504" i="542" s="1"/>
  <c r="X368" i="542"/>
  <c r="X504" i="542" s="1"/>
  <c r="U368" i="542"/>
  <c r="U504" i="542" s="1"/>
  <c r="T368" i="542"/>
  <c r="T504" i="542" s="1"/>
  <c r="S368" i="542"/>
  <c r="S504" i="542" s="1"/>
  <c r="R368" i="542"/>
  <c r="R504" i="542" s="1"/>
  <c r="Q368" i="542"/>
  <c r="Q504" i="542" s="1"/>
  <c r="P368" i="542"/>
  <c r="P504" i="542" s="1"/>
  <c r="O368" i="542"/>
  <c r="I368" i="542"/>
  <c r="I504" i="542" s="1"/>
  <c r="B512" i="542" s="1"/>
  <c r="G368" i="542"/>
  <c r="G504" i="542" s="1"/>
  <c r="V367" i="542"/>
  <c r="W367" i="542" s="1"/>
  <c r="N367" i="542"/>
  <c r="K367" i="542" a="1"/>
  <c r="K367" i="542" s="1"/>
  <c r="M367" i="542" s="1"/>
  <c r="J367" i="542" a="1"/>
  <c r="J367" i="542" s="1"/>
  <c r="H367" i="542"/>
  <c r="V366" i="542"/>
  <c r="W366" i="542" s="1"/>
  <c r="N366" i="542"/>
  <c r="K366" i="542"/>
  <c r="M366" i="542" s="1"/>
  <c r="K366" i="542" a="1"/>
  <c r="J366" i="542"/>
  <c r="J366" i="542" a="1"/>
  <c r="H366" i="542"/>
  <c r="K365" i="542" a="1"/>
  <c r="K365" i="542" s="1"/>
  <c r="M365" i="542" s="1"/>
  <c r="H365" i="542"/>
  <c r="K364" i="542" a="1"/>
  <c r="K364" i="542" s="1"/>
  <c r="M364" i="542" s="1"/>
  <c r="H364" i="542"/>
  <c r="K363" i="542" a="1"/>
  <c r="K363" i="542" s="1"/>
  <c r="M363" i="542" s="1"/>
  <c r="H363" i="542"/>
  <c r="K362" i="542" a="1"/>
  <c r="K362" i="542" s="1"/>
  <c r="M362" i="542" s="1"/>
  <c r="H362" i="542"/>
  <c r="W361" i="542"/>
  <c r="V361" i="542"/>
  <c r="N361" i="542"/>
  <c r="K361" i="542" a="1"/>
  <c r="K361" i="542" s="1"/>
  <c r="M361" i="542" s="1"/>
  <c r="J361" i="542" a="1"/>
  <c r="J361" i="542" s="1"/>
  <c r="H361" i="542"/>
  <c r="V360" i="542"/>
  <c r="W360" i="542" s="1"/>
  <c r="N360" i="542"/>
  <c r="K360" i="542" a="1"/>
  <c r="K360" i="542" s="1"/>
  <c r="M360" i="542" s="1"/>
  <c r="J360" i="542" a="1"/>
  <c r="J360" i="542" s="1"/>
  <c r="H360" i="542"/>
  <c r="V359" i="542"/>
  <c r="W359" i="542" s="1"/>
  <c r="N359" i="542"/>
  <c r="K359" i="542"/>
  <c r="M359" i="542" s="1"/>
  <c r="K359" i="542" a="1"/>
  <c r="J359" i="542"/>
  <c r="J359" i="542" a="1"/>
  <c r="H359" i="542"/>
  <c r="H358" i="542"/>
  <c r="H357" i="542"/>
  <c r="V356" i="542"/>
  <c r="W356" i="542" s="1"/>
  <c r="N356" i="542"/>
  <c r="K356" i="542" a="1"/>
  <c r="K356" i="542" s="1"/>
  <c r="M356" i="542" s="1"/>
  <c r="J356" i="542" a="1"/>
  <c r="J356" i="542" s="1"/>
  <c r="H356" i="542"/>
  <c r="W355" i="542"/>
  <c r="V355" i="542"/>
  <c r="N355" i="542"/>
  <c r="K355" i="542" a="1"/>
  <c r="K355" i="542" s="1"/>
  <c r="M355" i="542" s="1"/>
  <c r="J355" i="542" a="1"/>
  <c r="J355" i="542" s="1"/>
  <c r="H355" i="542"/>
  <c r="K354" i="542"/>
  <c r="M354" i="542" s="1"/>
  <c r="K354" i="542" a="1"/>
  <c r="H354" i="542"/>
  <c r="K353" i="542" a="1"/>
  <c r="K353" i="542" s="1"/>
  <c r="M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W351" i="542"/>
  <c r="V351" i="542"/>
  <c r="N351" i="542"/>
  <c r="K351" i="542" a="1"/>
  <c r="K351" i="542" s="1"/>
  <c r="M351" i="542" s="1"/>
  <c r="J351" i="542" a="1"/>
  <c r="J351" i="542" s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V349" i="542"/>
  <c r="W349" i="542" s="1"/>
  <c r="N349" i="542"/>
  <c r="K349" i="542"/>
  <c r="M349" i="542" s="1"/>
  <c r="K349" i="542" a="1"/>
  <c r="J349" i="542"/>
  <c r="J349" i="542" a="1"/>
  <c r="H349" i="542"/>
  <c r="V348" i="542"/>
  <c r="W348" i="542" s="1"/>
  <c r="N348" i="542"/>
  <c r="K348" i="542" a="1"/>
  <c r="K348" i="542" s="1"/>
  <c r="M348" i="542" s="1"/>
  <c r="J348" i="542" a="1"/>
  <c r="J348" i="542" s="1"/>
  <c r="H348" i="542"/>
  <c r="W347" i="542"/>
  <c r="V347" i="542"/>
  <c r="N347" i="542"/>
  <c r="N368" i="542" s="1"/>
  <c r="K347" i="542" a="1"/>
  <c r="K347" i="542" s="1"/>
  <c r="M347" i="542" s="1"/>
  <c r="J347" i="542" a="1"/>
  <c r="J347" i="542" s="1"/>
  <c r="H347" i="542"/>
  <c r="X341" i="542"/>
  <c r="X340" i="542"/>
  <c r="X339" i="542"/>
  <c r="G339" i="542"/>
  <c r="C339" i="542"/>
  <c r="X338" i="542"/>
  <c r="I338" i="542"/>
  <c r="E338" i="542"/>
  <c r="K338" i="542" s="1"/>
  <c r="M338" i="542" s="1"/>
  <c r="I337" i="542"/>
  <c r="E337" i="542"/>
  <c r="K337" i="542" s="1"/>
  <c r="M337" i="542" s="1"/>
  <c r="I336" i="542"/>
  <c r="E336" i="542"/>
  <c r="K336" i="542" s="1"/>
  <c r="M336" i="542" s="1"/>
  <c r="X335" i="542"/>
  <c r="I335" i="542"/>
  <c r="I339" i="542" s="1"/>
  <c r="E335" i="542"/>
  <c r="E339" i="542" s="1"/>
  <c r="AA332" i="542"/>
  <c r="Z332" i="542"/>
  <c r="Y332" i="542"/>
  <c r="X332" i="542"/>
  <c r="U332" i="542"/>
  <c r="T332" i="542"/>
  <c r="S332" i="542"/>
  <c r="R332" i="542"/>
  <c r="Q332" i="542"/>
  <c r="P332" i="542"/>
  <c r="O332" i="542"/>
  <c r="I332" i="542"/>
  <c r="G332" i="542"/>
  <c r="K331" i="542" a="1"/>
  <c r="K331" i="542" s="1"/>
  <c r="H331" i="542"/>
  <c r="K330" i="542"/>
  <c r="K330" i="542" a="1"/>
  <c r="H330" i="542"/>
  <c r="K329" i="542" a="1"/>
  <c r="K329" i="542" s="1"/>
  <c r="H329" i="542"/>
  <c r="V328" i="542"/>
  <c r="W328" i="542" s="1"/>
  <c r="N328" i="542"/>
  <c r="K328" i="542" a="1"/>
  <c r="K328" i="542" s="1"/>
  <c r="D328" i="542"/>
  <c r="H328" i="542" s="1"/>
  <c r="H327" i="542"/>
  <c r="K326" i="542" a="1"/>
  <c r="K326" i="542" s="1"/>
  <c r="H326" i="542"/>
  <c r="H325" i="542"/>
  <c r="V324" i="542"/>
  <c r="W324" i="542" s="1"/>
  <c r="N324" i="542"/>
  <c r="K324" i="542" a="1"/>
  <c r="K324" i="542" s="1"/>
  <c r="M324" i="542" s="1"/>
  <c r="J324" i="542" a="1"/>
  <c r="J324" i="542" s="1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W320" i="542" s="1"/>
  <c r="N320" i="542"/>
  <c r="K320" i="542" a="1"/>
  <c r="K320" i="542" s="1"/>
  <c r="M320" i="542" s="1"/>
  <c r="J320" i="542" a="1"/>
  <c r="J320" i="542" s="1"/>
  <c r="H320" i="542"/>
  <c r="V319" i="542"/>
  <c r="W319" i="542" s="1"/>
  <c r="N319" i="542"/>
  <c r="K319" i="542" a="1"/>
  <c r="K319" i="542" s="1"/>
  <c r="M319" i="542" s="1"/>
  <c r="J319" i="542" a="1"/>
  <c r="J319" i="542" s="1"/>
  <c r="H319" i="542"/>
  <c r="V318" i="542"/>
  <c r="N318" i="542"/>
  <c r="N332" i="542" s="1"/>
  <c r="K318" i="542" a="1"/>
  <c r="K318" i="542" s="1"/>
  <c r="J318" i="542" a="1"/>
  <c r="J318" i="542" s="1"/>
  <c r="H318" i="542"/>
  <c r="AA317" i="542"/>
  <c r="Z317" i="542"/>
  <c r="Y317" i="542"/>
  <c r="X317" i="542"/>
  <c r="U317" i="542"/>
  <c r="T317" i="542"/>
  <c r="S317" i="542"/>
  <c r="Q317" i="542"/>
  <c r="P317" i="542"/>
  <c r="O317" i="542"/>
  <c r="R339" i="542" s="1"/>
  <c r="I317" i="542"/>
  <c r="G317" i="542"/>
  <c r="V316" i="542"/>
  <c r="W316" i="542" s="1"/>
  <c r="N316" i="542"/>
  <c r="K316" i="542" a="1"/>
  <c r="K316" i="542" s="1"/>
  <c r="M316" i="542" s="1"/>
  <c r="J316" i="542" a="1"/>
  <c r="J316" i="542" s="1"/>
  <c r="H316" i="542"/>
  <c r="H315" i="542"/>
  <c r="H314" i="542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/>
  <c r="M311" i="542" s="1"/>
  <c r="K311" i="542" a="1"/>
  <c r="J311" i="542"/>
  <c r="J311" i="542" a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M309" i="542" s="1"/>
  <c r="J309" i="542" a="1"/>
  <c r="J309" i="542" s="1"/>
  <c r="H309" i="542"/>
  <c r="V308" i="542"/>
  <c r="W308" i="542" s="1"/>
  <c r="N308" i="542"/>
  <c r="N317" i="542" s="1"/>
  <c r="K308" i="542" a="1"/>
  <c r="K308" i="542" s="1"/>
  <c r="J308" i="542" a="1"/>
  <c r="J308" i="542" s="1"/>
  <c r="H308" i="542"/>
  <c r="AA307" i="542"/>
  <c r="Z307" i="542"/>
  <c r="Y307" i="542"/>
  <c r="X307" i="542"/>
  <c r="U307" i="542"/>
  <c r="T307" i="542"/>
  <c r="S307" i="542"/>
  <c r="Q307" i="542"/>
  <c r="P307" i="542"/>
  <c r="O307" i="542"/>
  <c r="I307" i="542"/>
  <c r="G307" i="542"/>
  <c r="V306" i="542"/>
  <c r="W306" i="542" s="1"/>
  <c r="N306" i="542"/>
  <c r="K306" i="542"/>
  <c r="M306" i="542" s="1"/>
  <c r="K306" i="542" a="1"/>
  <c r="J306" i="542"/>
  <c r="J306" i="542" a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W304" i="542"/>
  <c r="V304" i="542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/>
  <c r="M302" i="542" s="1"/>
  <c r="K302" i="542" a="1"/>
  <c r="J302" i="542"/>
  <c r="J302" i="542" a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W300" i="542"/>
  <c r="V300" i="542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/>
  <c r="M298" i="542" s="1"/>
  <c r="K298" i="542" a="1"/>
  <c r="J298" i="542"/>
  <c r="J298" i="542" a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W296" i="542"/>
  <c r="V296" i="542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/>
  <c r="M294" i="542" s="1"/>
  <c r="K294" i="542" a="1"/>
  <c r="J294" i="542"/>
  <c r="J294" i="542" a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W292" i="542"/>
  <c r="V292" i="542"/>
  <c r="N292" i="542"/>
  <c r="N307" i="542" s="1"/>
  <c r="K292" i="542" a="1"/>
  <c r="K292" i="542" s="1"/>
  <c r="M292" i="542" s="1"/>
  <c r="M307" i="542" s="1"/>
  <c r="J292" i="542" a="1"/>
  <c r="J292" i="542" s="1"/>
  <c r="H292" i="542"/>
  <c r="AA291" i="542"/>
  <c r="Z291" i="542"/>
  <c r="Y291" i="542"/>
  <c r="X291" i="542"/>
  <c r="U291" i="542"/>
  <c r="T291" i="542"/>
  <c r="S291" i="542"/>
  <c r="R291" i="542"/>
  <c r="Q291" i="542"/>
  <c r="P291" i="542"/>
  <c r="O291" i="542"/>
  <c r="I291" i="542"/>
  <c r="G291" i="542"/>
  <c r="V290" i="542"/>
  <c r="W290" i="542" s="1"/>
  <c r="N290" i="542"/>
  <c r="K290" i="542"/>
  <c r="M290" i="542" s="1"/>
  <c r="K290" i="542" a="1"/>
  <c r="J290" i="542"/>
  <c r="J290" i="542" a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W288" i="542"/>
  <c r="V288" i="542"/>
  <c r="N288" i="542"/>
  <c r="K288" i="542" a="1"/>
  <c r="K288" i="542" s="1"/>
  <c r="M288" i="542" s="1"/>
  <c r="J288" i="542" a="1"/>
  <c r="J288" i="542" s="1"/>
  <c r="H288" i="542"/>
  <c r="H287" i="542"/>
  <c r="H286" i="542"/>
  <c r="H285" i="542"/>
  <c r="V284" i="542"/>
  <c r="W284" i="542" s="1"/>
  <c r="N284" i="542"/>
  <c r="K284" i="542"/>
  <c r="M284" i="542" s="1"/>
  <c r="K284" i="542" a="1"/>
  <c r="J284" i="542"/>
  <c r="J284" i="542" a="1"/>
  <c r="H284" i="542"/>
  <c r="V283" i="542"/>
  <c r="W283" i="542" s="1"/>
  <c r="N283" i="542"/>
  <c r="K283" i="542" a="1"/>
  <c r="K283" i="542" s="1"/>
  <c r="M283" i="542" s="1"/>
  <c r="J283" i="542" a="1"/>
  <c r="J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/>
  <c r="M280" i="542" s="1"/>
  <c r="K280" i="542" a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N277" i="542"/>
  <c r="K277" i="542" a="1"/>
  <c r="K277" i="542" s="1"/>
  <c r="M277" i="542" s="1"/>
  <c r="H277" i="542"/>
  <c r="V276" i="542"/>
  <c r="W276" i="542" s="1"/>
  <c r="N276" i="542"/>
  <c r="K276" i="542"/>
  <c r="M276" i="542" s="1"/>
  <c r="K276" i="542" a="1"/>
  <c r="J276" i="542"/>
  <c r="J276" i="542" a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/>
  <c r="M272" i="542" s="1"/>
  <c r="K272" i="542" a="1"/>
  <c r="J272" i="542"/>
  <c r="J272" i="542" a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W270" i="542"/>
  <c r="V270" i="542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/>
  <c r="M268" i="542" s="1"/>
  <c r="K268" i="542" a="1"/>
  <c r="J268" i="542"/>
  <c r="J268" i="542" a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W266" i="542"/>
  <c r="V266" i="542"/>
  <c r="N266" i="542"/>
  <c r="K266" i="542" a="1"/>
  <c r="K266" i="542" s="1"/>
  <c r="M266" i="542" s="1"/>
  <c r="J266" i="542" a="1"/>
  <c r="J266" i="542" s="1"/>
  <c r="H266" i="542"/>
  <c r="V265" i="542"/>
  <c r="W265" i="542" s="1"/>
  <c r="N265" i="542"/>
  <c r="K265" i="542" a="1"/>
  <c r="K265" i="542" s="1"/>
  <c r="M265" i="542" s="1"/>
  <c r="J265" i="542" a="1"/>
  <c r="J265" i="542" s="1"/>
  <c r="H265" i="542"/>
  <c r="N264" i="542"/>
  <c r="K264" i="542"/>
  <c r="M264" i="542" s="1"/>
  <c r="K264" i="542" a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W262" i="542"/>
  <c r="V262" i="542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/>
  <c r="M260" i="542" s="1"/>
  <c r="K260" i="542" a="1"/>
  <c r="J260" i="542"/>
  <c r="J260" i="542" a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M258" i="542" s="1"/>
  <c r="J258" i="542" a="1"/>
  <c r="J258" i="542" s="1"/>
  <c r="H258" i="542"/>
  <c r="V257" i="542"/>
  <c r="W257" i="542" s="1"/>
  <c r="N257" i="542"/>
  <c r="K257" i="542" a="1"/>
  <c r="K257" i="542" s="1"/>
  <c r="J257" i="542" a="1"/>
  <c r="J257" i="542" s="1"/>
  <c r="H257" i="542"/>
  <c r="H291" i="542" s="1"/>
  <c r="AA256" i="542"/>
  <c r="Z256" i="542"/>
  <c r="Y256" i="542"/>
  <c r="X256" i="542"/>
  <c r="U256" i="542"/>
  <c r="T256" i="542"/>
  <c r="S256" i="542"/>
  <c r="R256" i="542"/>
  <c r="Q256" i="542"/>
  <c r="P256" i="542"/>
  <c r="O256" i="542"/>
  <c r="I256" i="542"/>
  <c r="G256" i="542"/>
  <c r="H255" i="542"/>
  <c r="H254" i="542"/>
  <c r="H253" i="542"/>
  <c r="H252" i="542"/>
  <c r="H251" i="542"/>
  <c r="H250" i="542"/>
  <c r="K249" i="542" a="1"/>
  <c r="K249" i="542" s="1"/>
  <c r="M249" i="542" s="1"/>
  <c r="H249" i="542"/>
  <c r="K248" i="542"/>
  <c r="M248" i="542" s="1"/>
  <c r="K248" i="542" a="1"/>
  <c r="H248" i="542"/>
  <c r="K247" i="542" a="1"/>
  <c r="K247" i="542" s="1"/>
  <c r="M247" i="542" s="1"/>
  <c r="H247" i="542"/>
  <c r="K246" i="542"/>
  <c r="M246" i="542" s="1"/>
  <c r="K246" i="542" a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/>
  <c r="M244" i="542" s="1"/>
  <c r="K244" i="542" a="1"/>
  <c r="J244" i="542"/>
  <c r="J244" i="542" a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W242" i="542"/>
  <c r="V242" i="542"/>
  <c r="N242" i="542"/>
  <c r="K242" i="542" a="1"/>
  <c r="K242" i="542" s="1"/>
  <c r="M242" i="542" s="1"/>
  <c r="J242" i="542" a="1"/>
  <c r="J242" i="542" s="1"/>
  <c r="H242" i="542"/>
  <c r="M241" i="542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V239" i="542"/>
  <c r="W239" i="542" s="1"/>
  <c r="N239" i="542"/>
  <c r="N239" i="489" s="1"/>
  <c r="K239" i="542"/>
  <c r="M239" i="542" s="1"/>
  <c r="K239" i="542" a="1"/>
  <c r="J239" i="542"/>
  <c r="J239" i="542" a="1"/>
  <c r="H239" i="542"/>
  <c r="K238" i="542" a="1"/>
  <c r="K238" i="542" s="1"/>
  <c r="M238" i="542" s="1"/>
  <c r="H238" i="542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/>
  <c r="M234" i="542" s="1"/>
  <c r="K234" i="542" a="1"/>
  <c r="J234" i="542"/>
  <c r="J234" i="542" a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W232" i="542"/>
  <c r="V232" i="542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/>
  <c r="M230" i="542" s="1"/>
  <c r="K230" i="542" a="1"/>
  <c r="J230" i="542"/>
  <c r="J230" i="542" a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W228" i="542"/>
  <c r="V228" i="542"/>
  <c r="N228" i="542"/>
  <c r="K228" i="542" a="1"/>
  <c r="K228" i="542" s="1"/>
  <c r="M228" i="542" s="1"/>
  <c r="J228" i="542" a="1"/>
  <c r="J228" i="542" s="1"/>
  <c r="H228" i="542"/>
  <c r="V227" i="542"/>
  <c r="W227" i="542" s="1"/>
  <c r="N227" i="542"/>
  <c r="K227" i="542" a="1"/>
  <c r="K227" i="542" s="1"/>
  <c r="M227" i="542" s="1"/>
  <c r="J227" i="542" a="1"/>
  <c r="J227" i="542" s="1"/>
  <c r="H227" i="542"/>
  <c r="N226" i="542"/>
  <c r="K226" i="542"/>
  <c r="M226" i="542" s="1"/>
  <c r="K226" i="542" a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/>
  <c r="M222" i="542" s="1"/>
  <c r="K222" i="542" a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N219" i="542"/>
  <c r="K219" i="542" a="1"/>
  <c r="K219" i="542" s="1"/>
  <c r="M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N217" i="489" s="1"/>
  <c r="K217" i="542" a="1"/>
  <c r="K217" i="542" s="1"/>
  <c r="M217" i="542" s="1"/>
  <c r="J217" i="542" a="1"/>
  <c r="J217" i="542" s="1"/>
  <c r="H217" i="542"/>
  <c r="W216" i="542"/>
  <c r="V216" i="542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W214" i="542"/>
  <c r="V214" i="542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N212" i="489" s="1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N208" i="489" s="1"/>
  <c r="K208" i="542" a="1"/>
  <c r="K208" i="542" s="1"/>
  <c r="M208" i="542" s="1"/>
  <c r="J208" i="542" a="1"/>
  <c r="J208" i="542" s="1"/>
  <c r="H208" i="542"/>
  <c r="V207" i="542"/>
  <c r="W207" i="542" s="1"/>
  <c r="N207" i="542"/>
  <c r="K207" i="542" a="1"/>
  <c r="K207" i="542" s="1"/>
  <c r="M207" i="542" s="1"/>
  <c r="J207" i="542" a="1"/>
  <c r="J207" i="542" s="1"/>
  <c r="H207" i="542"/>
  <c r="H206" i="542"/>
  <c r="H205" i="542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V201" i="542"/>
  <c r="W201" i="542" s="1"/>
  <c r="N201" i="542"/>
  <c r="K201" i="542" a="1"/>
  <c r="K201" i="542" s="1"/>
  <c r="M201" i="542" s="1"/>
  <c r="J201" i="542" a="1"/>
  <c r="J201" i="542" s="1"/>
  <c r="H201" i="542"/>
  <c r="H200" i="542"/>
  <c r="V199" i="542"/>
  <c r="V256" i="542" s="1"/>
  <c r="W256" i="542" s="1"/>
  <c r="N199" i="542"/>
  <c r="K199" i="542" a="1"/>
  <c r="K199" i="542" s="1"/>
  <c r="J199" i="542" a="1"/>
  <c r="J199" i="542" s="1"/>
  <c r="H199" i="542"/>
  <c r="AA198" i="542"/>
  <c r="AA333" i="542" s="1"/>
  <c r="Z198" i="542"/>
  <c r="Y198" i="542"/>
  <c r="Y333" i="542" s="1"/>
  <c r="X198" i="542"/>
  <c r="U198" i="542"/>
  <c r="U333" i="542" s="1"/>
  <c r="T198" i="542"/>
  <c r="S198" i="542"/>
  <c r="S333" i="542" s="1"/>
  <c r="R198" i="542"/>
  <c r="Q198" i="542"/>
  <c r="Q333" i="542" s="1"/>
  <c r="P198" i="542"/>
  <c r="O198" i="542"/>
  <c r="I198" i="542"/>
  <c r="G198" i="542"/>
  <c r="G333" i="542" s="1"/>
  <c r="V197" i="542"/>
  <c r="W197" i="542" s="1"/>
  <c r="N197" i="542"/>
  <c r="K197" i="542" a="1"/>
  <c r="K197" i="542" s="1"/>
  <c r="M197" i="542" s="1"/>
  <c r="J197" i="542" a="1"/>
  <c r="J197" i="542" s="1"/>
  <c r="H197" i="542"/>
  <c r="W196" i="542"/>
  <c r="V196" i="542"/>
  <c r="N196" i="542"/>
  <c r="K196" i="542" a="1"/>
  <c r="K196" i="542" s="1"/>
  <c r="M196" i="542" s="1"/>
  <c r="J196" i="542" a="1"/>
  <c r="J196" i="542" s="1"/>
  <c r="H196" i="542"/>
  <c r="K195" i="542" a="1"/>
  <c r="K195" i="542" s="1"/>
  <c r="M195" i="542" s="1"/>
  <c r="H195" i="542"/>
  <c r="K194" i="542"/>
  <c r="M194" i="542" s="1"/>
  <c r="K194" i="542" a="1"/>
  <c r="H194" i="542"/>
  <c r="K193" i="542" a="1"/>
  <c r="K193" i="542" s="1"/>
  <c r="M193" i="542" s="1"/>
  <c r="H193" i="542"/>
  <c r="K192" i="542"/>
  <c r="M192" i="542" s="1"/>
  <c r="K192" i="542" a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W190" i="542"/>
  <c r="V190" i="542"/>
  <c r="N190" i="542"/>
  <c r="N190" i="489" s="1"/>
  <c r="K190" i="542" a="1"/>
  <c r="K190" i="542" s="1"/>
  <c r="M190" i="542" s="1"/>
  <c r="J190" i="542" a="1"/>
  <c r="J190" i="542" s="1"/>
  <c r="H190" i="542"/>
  <c r="V189" i="542"/>
  <c r="W189" i="542" s="1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N187" i="542"/>
  <c r="K187" i="542" a="1"/>
  <c r="K187" i="542" s="1"/>
  <c r="M187" i="542" s="1"/>
  <c r="J187" i="542" a="1"/>
  <c r="J187" i="542" s="1"/>
  <c r="H187" i="542"/>
  <c r="W186" i="542"/>
  <c r="V186" i="542"/>
  <c r="N186" i="542"/>
  <c r="N186" i="489" s="1"/>
  <c r="K186" i="542" a="1"/>
  <c r="K186" i="542" s="1"/>
  <c r="M186" i="542" s="1"/>
  <c r="J186" i="542" a="1"/>
  <c r="J186" i="542" s="1"/>
  <c r="H186" i="542"/>
  <c r="V185" i="542"/>
  <c r="W185" i="542" s="1"/>
  <c r="N185" i="542"/>
  <c r="K185" i="542" a="1"/>
  <c r="K185" i="542" s="1"/>
  <c r="M185" i="542" s="1"/>
  <c r="J185" i="542" a="1"/>
  <c r="J185" i="542" s="1"/>
  <c r="H185" i="542"/>
  <c r="N184" i="542"/>
  <c r="K184" i="542"/>
  <c r="M184" i="542" s="1"/>
  <c r="K184" i="542" a="1"/>
  <c r="H184" i="542"/>
  <c r="N183" i="542"/>
  <c r="K183" i="542" a="1"/>
  <c r="K183" i="542" s="1"/>
  <c r="M183" i="542" s="1"/>
  <c r="H183" i="542"/>
  <c r="W182" i="542"/>
  <c r="V182" i="542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W180" i="542"/>
  <c r="V180" i="542"/>
  <c r="N180" i="542"/>
  <c r="K180" i="542"/>
  <c r="M180" i="542" s="1"/>
  <c r="K180" i="542" a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W178" i="542" s="1"/>
  <c r="N178" i="542"/>
  <c r="K178" i="542" a="1"/>
  <c r="K178" i="542" s="1"/>
  <c r="M178" i="542" s="1"/>
  <c r="J178" i="542" a="1"/>
  <c r="J178" i="542" s="1"/>
  <c r="H178" i="542"/>
  <c r="V177" i="542"/>
  <c r="V198" i="542" s="1"/>
  <c r="N177" i="542"/>
  <c r="K177" i="542" a="1"/>
  <c r="K177" i="542" s="1"/>
  <c r="J177" i="542" a="1"/>
  <c r="J177" i="542" s="1"/>
  <c r="H177" i="542"/>
  <c r="X170" i="542"/>
  <c r="Q526" i="542" s="1"/>
  <c r="X169" i="542"/>
  <c r="Q525" i="542" s="1"/>
  <c r="G169" i="542"/>
  <c r="C169" i="542"/>
  <c r="X168" i="542"/>
  <c r="Q524" i="542" s="1"/>
  <c r="I168" i="542"/>
  <c r="E168" i="542"/>
  <c r="K168" i="542" s="1"/>
  <c r="M168" i="542" s="1"/>
  <c r="I167" i="542"/>
  <c r="E167" i="542"/>
  <c r="K167" i="542" s="1"/>
  <c r="M167" i="542" s="1"/>
  <c r="I166" i="542"/>
  <c r="E166" i="542"/>
  <c r="K166" i="542" s="1"/>
  <c r="M166" i="542" s="1"/>
  <c r="X165" i="542"/>
  <c r="Q521" i="542" s="1"/>
  <c r="I165" i="542"/>
  <c r="I169" i="542" s="1"/>
  <c r="E165" i="542"/>
  <c r="E169" i="542" s="1"/>
  <c r="AA162" i="542"/>
  <c r="Z162" i="542"/>
  <c r="Y162" i="542"/>
  <c r="X162" i="542"/>
  <c r="U162" i="542"/>
  <c r="T162" i="542"/>
  <c r="S162" i="542"/>
  <c r="R162" i="542"/>
  <c r="Q162" i="542"/>
  <c r="P162" i="542"/>
  <c r="O162" i="542"/>
  <c r="R170" i="542" s="1"/>
  <c r="I162" i="542"/>
  <c r="G162" i="542"/>
  <c r="C526" i="542" s="1"/>
  <c r="H161" i="542"/>
  <c r="H160" i="542"/>
  <c r="H159" i="542"/>
  <c r="V158" i="542"/>
  <c r="W158" i="542" s="1"/>
  <c r="N158" i="542"/>
  <c r="K158" i="542"/>
  <c r="K158" i="542" a="1"/>
  <c r="J158" i="542" a="1"/>
  <c r="J158" i="542" s="1"/>
  <c r="H158" i="542"/>
  <c r="D158" i="542"/>
  <c r="V157" i="542"/>
  <c r="W157" i="542" s="1"/>
  <c r="N157" i="542"/>
  <c r="K157" i="542" a="1"/>
  <c r="K157" i="542" s="1"/>
  <c r="M157" i="542" s="1"/>
  <c r="J157" i="542" a="1"/>
  <c r="J157" i="542" s="1"/>
  <c r="H157" i="542"/>
  <c r="H156" i="542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V153" i="542"/>
  <c r="W153" i="542" s="1"/>
  <c r="N153" i="542"/>
  <c r="K153" i="542"/>
  <c r="M153" i="542" s="1"/>
  <c r="K153" i="542" a="1"/>
  <c r="J153" i="542"/>
  <c r="J153" i="542" a="1"/>
  <c r="H153" i="542"/>
  <c r="H152" i="542"/>
  <c r="W151" i="542"/>
  <c r="V151" i="542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N150" i="489" s="1"/>
  <c r="K150" i="542" a="1"/>
  <c r="K150" i="542" s="1"/>
  <c r="M150" i="542" s="1"/>
  <c r="J150" i="542" a="1"/>
  <c r="J150" i="542" s="1"/>
  <c r="H150" i="542"/>
  <c r="V149" i="542"/>
  <c r="W149" i="542" s="1"/>
  <c r="N149" i="542"/>
  <c r="K149" i="542"/>
  <c r="M149" i="542" s="1"/>
  <c r="K149" i="542" a="1"/>
  <c r="J149" i="542"/>
  <c r="J149" i="542" a="1"/>
  <c r="H149" i="542"/>
  <c r="V148" i="542"/>
  <c r="W148" i="542" s="1"/>
  <c r="N148" i="542"/>
  <c r="N162" i="542" s="1"/>
  <c r="K148" i="542" a="1"/>
  <c r="K148" i="542" s="1"/>
  <c r="J148" i="542" a="1"/>
  <c r="J148" i="542" s="1"/>
  <c r="H148" i="542"/>
  <c r="AA147" i="542"/>
  <c r="Z147" i="542"/>
  <c r="Y147" i="542"/>
  <c r="X147" i="542"/>
  <c r="U147" i="542"/>
  <c r="T147" i="542"/>
  <c r="S147" i="542"/>
  <c r="Q147" i="542"/>
  <c r="P147" i="542"/>
  <c r="O147" i="542"/>
  <c r="I147" i="542"/>
  <c r="G147" i="542"/>
  <c r="C525" i="542" s="1"/>
  <c r="V146" i="542"/>
  <c r="W146" i="542" s="1"/>
  <c r="N146" i="542"/>
  <c r="K146" i="542"/>
  <c r="M146" i="542" s="1"/>
  <c r="K146" i="542" a="1"/>
  <c r="J146" i="542"/>
  <c r="J146" i="542" a="1"/>
  <c r="H146" i="542"/>
  <c r="K145" i="542" a="1"/>
  <c r="K145" i="542" s="1"/>
  <c r="H145" i="542"/>
  <c r="K144" i="542" a="1"/>
  <c r="K144" i="542" s="1"/>
  <c r="H144" i="542"/>
  <c r="K143" i="542" a="1"/>
  <c r="K143" i="542" s="1"/>
  <c r="H143" i="542"/>
  <c r="W142" i="542"/>
  <c r="V142" i="542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W138" i="542"/>
  <c r="V138" i="542"/>
  <c r="N138" i="542"/>
  <c r="N147" i="542" s="1"/>
  <c r="K138" i="542" a="1"/>
  <c r="K138" i="542" s="1"/>
  <c r="M138" i="542" s="1"/>
  <c r="M147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4" i="542" s="1"/>
  <c r="V136" i="542"/>
  <c r="W136" i="542" s="1"/>
  <c r="N136" i="542"/>
  <c r="N136" i="489" s="1"/>
  <c r="K136" i="542" a="1"/>
  <c r="K136" i="542" s="1"/>
  <c r="M136" i="542" s="1"/>
  <c r="J136" i="542" a="1"/>
  <c r="J136" i="542" s="1"/>
  <c r="H136" i="542"/>
  <c r="W135" i="542"/>
  <c r="V135" i="542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W131" i="542"/>
  <c r="V131" i="542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W127" i="542"/>
  <c r="V127" i="542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W123" i="542"/>
  <c r="V123" i="542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H137" i="542" s="1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7" i="542" s="1"/>
  <c r="I121" i="542"/>
  <c r="G121" i="542"/>
  <c r="C523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N114" i="508" s="1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H111" i="489" s="1"/>
  <c r="N110" i="542"/>
  <c r="K110" i="542" a="1"/>
  <c r="K110" i="542" s="1"/>
  <c r="M110" i="542" s="1"/>
  <c r="H110" i="542"/>
  <c r="N109" i="542"/>
  <c r="N109" i="489" s="1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H107" i="489" s="1"/>
  <c r="V106" i="542"/>
  <c r="W106" i="542" s="1"/>
  <c r="N106" i="542"/>
  <c r="N106" i="508" s="1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H103" i="489" s="1"/>
  <c r="V102" i="542"/>
  <c r="W102" i="542" s="1"/>
  <c r="N102" i="542"/>
  <c r="N102" i="508" s="1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W99" i="542"/>
  <c r="V99" i="542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W95" i="542"/>
  <c r="V95" i="542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W92" i="542"/>
  <c r="V92" i="542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W90" i="542"/>
  <c r="V90" i="542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N121" i="542" s="1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6" i="542" s="1"/>
  <c r="I86" i="542"/>
  <c r="G86" i="542"/>
  <c r="C522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W69" i="542"/>
  <c r="V69" i="542"/>
  <c r="N69" i="542"/>
  <c r="N69" i="489" s="1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W65" i="542"/>
  <c r="V65" i="542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W57" i="542"/>
  <c r="V57" i="542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W48" i="542"/>
  <c r="V48" i="542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N38" i="489" s="1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3" i="542" s="1"/>
  <c r="Z28" i="542"/>
  <c r="Z163" i="542" s="1"/>
  <c r="Y28" i="542"/>
  <c r="Y163" i="542" s="1"/>
  <c r="X28" i="542"/>
  <c r="X163" i="542" s="1"/>
  <c r="U28" i="542"/>
  <c r="U163" i="542" s="1"/>
  <c r="T28" i="542"/>
  <c r="T163" i="542" s="1"/>
  <c r="S28" i="542"/>
  <c r="S163" i="542" s="1"/>
  <c r="R28" i="542"/>
  <c r="R163" i="542" s="1"/>
  <c r="Q28" i="542"/>
  <c r="Q163" i="542" s="1"/>
  <c r="P28" i="542"/>
  <c r="X166" i="542" s="1"/>
  <c r="O28" i="542"/>
  <c r="O163" i="542" s="1"/>
  <c r="I28" i="542"/>
  <c r="I163" i="542" s="1"/>
  <c r="B171" i="542" s="1"/>
  <c r="G28" i="542"/>
  <c r="C521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W21" i="542"/>
  <c r="V21" i="542"/>
  <c r="N21" i="542"/>
  <c r="K21" i="542" a="1"/>
  <c r="K21" i="542" s="1"/>
  <c r="M21" i="542" s="1"/>
  <c r="J21" i="542" a="1"/>
  <c r="J21" i="542" s="1"/>
  <c r="H21" i="542"/>
  <c r="W20" i="542"/>
  <c r="V20" i="542"/>
  <c r="N20" i="542"/>
  <c r="N20" i="489" s="1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N16" i="489" s="1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W12" i="542"/>
  <c r="V12" i="542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N10" i="489" s="1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W8" i="542"/>
  <c r="V8" i="542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3" i="541"/>
  <c r="O533" i="541"/>
  <c r="N533" i="541"/>
  <c r="M533" i="541"/>
  <c r="L533" i="541"/>
  <c r="K533" i="541"/>
  <c r="I533" i="541"/>
  <c r="H533" i="541"/>
  <c r="G533" i="541"/>
  <c r="F533" i="541"/>
  <c r="E533" i="541"/>
  <c r="D533" i="541"/>
  <c r="C532" i="541"/>
  <c r="C531" i="541"/>
  <c r="C530" i="541"/>
  <c r="G514" i="541"/>
  <c r="N514" i="541" s="1"/>
  <c r="X512" i="541"/>
  <c r="X511" i="541"/>
  <c r="X510" i="541"/>
  <c r="G510" i="541"/>
  <c r="C510" i="541"/>
  <c r="X509" i="541"/>
  <c r="I509" i="541"/>
  <c r="E509" i="541"/>
  <c r="K509" i="541" s="1"/>
  <c r="M509" i="541" s="1"/>
  <c r="X508" i="541"/>
  <c r="I508" i="541"/>
  <c r="E508" i="541"/>
  <c r="K508" i="541" s="1"/>
  <c r="M508" i="541" s="1"/>
  <c r="I507" i="541"/>
  <c r="E507" i="541"/>
  <c r="K507" i="541" s="1"/>
  <c r="M507" i="541" s="1"/>
  <c r="I506" i="541"/>
  <c r="I510" i="541" s="1"/>
  <c r="E506" i="541"/>
  <c r="E510" i="541" s="1"/>
  <c r="AA503" i="541"/>
  <c r="Z503" i="541"/>
  <c r="Y503" i="541"/>
  <c r="X503" i="541"/>
  <c r="U503" i="541"/>
  <c r="T503" i="541"/>
  <c r="S503" i="541"/>
  <c r="R503" i="541"/>
  <c r="Q503" i="541"/>
  <c r="P503" i="541"/>
  <c r="O503" i="541"/>
  <c r="R511" i="541" s="1"/>
  <c r="I503" i="541"/>
  <c r="G503" i="541"/>
  <c r="J503" i="541" s="1" a="1"/>
  <c r="J503" i="541" s="1"/>
  <c r="H502" i="541"/>
  <c r="H501" i="541"/>
  <c r="H500" i="541"/>
  <c r="D499" i="541"/>
  <c r="H499" i="541" s="1"/>
  <c r="V498" i="541"/>
  <c r="W498" i="541" s="1"/>
  <c r="N498" i="541"/>
  <c r="K498" i="541" a="1"/>
  <c r="K498" i="541" s="1"/>
  <c r="M498" i="541" s="1"/>
  <c r="J498" i="541" a="1"/>
  <c r="J498" i="541" s="1"/>
  <c r="H498" i="541"/>
  <c r="H497" i="541"/>
  <c r="H496" i="541"/>
  <c r="V495" i="541"/>
  <c r="W495" i="541" s="1"/>
  <c r="N495" i="541"/>
  <c r="K495" i="541"/>
  <c r="M495" i="541" s="1"/>
  <c r="K495" i="541" a="1"/>
  <c r="J495" i="541"/>
  <c r="J495" i="541" a="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H493" i="541"/>
  <c r="H492" i="541"/>
  <c r="V491" i="541"/>
  <c r="W491" i="541" s="1"/>
  <c r="N491" i="541"/>
  <c r="K491" i="541" a="1"/>
  <c r="K491" i="541" s="1"/>
  <c r="M491" i="541" s="1"/>
  <c r="J491" i="541" a="1"/>
  <c r="J491" i="541" s="1"/>
  <c r="H491" i="541"/>
  <c r="V490" i="541"/>
  <c r="W490" i="541" s="1"/>
  <c r="N490" i="541"/>
  <c r="K490" i="541" a="1"/>
  <c r="K490" i="541" s="1"/>
  <c r="M490" i="541" s="1"/>
  <c r="J490" i="541" a="1"/>
  <c r="J490" i="541" s="1"/>
  <c r="H490" i="541"/>
  <c r="V489" i="541"/>
  <c r="W489" i="541" s="1"/>
  <c r="N489" i="541"/>
  <c r="K489" i="541"/>
  <c r="M489" i="541" s="1"/>
  <c r="K489" i="541" a="1"/>
  <c r="J489" i="541"/>
  <c r="J489" i="541" a="1"/>
  <c r="H489" i="541"/>
  <c r="V488" i="541"/>
  <c r="N488" i="541"/>
  <c r="N503" i="541" s="1"/>
  <c r="K488" i="541" a="1"/>
  <c r="K488" i="541" s="1"/>
  <c r="J488" i="541" a="1"/>
  <c r="J488" i="541" s="1"/>
  <c r="H488" i="541"/>
  <c r="H503" i="541" s="1"/>
  <c r="AA487" i="541"/>
  <c r="Z487" i="541"/>
  <c r="Y487" i="541"/>
  <c r="X487" i="541"/>
  <c r="U487" i="541"/>
  <c r="T487" i="541"/>
  <c r="S487" i="541"/>
  <c r="Q487" i="541"/>
  <c r="P487" i="541"/>
  <c r="O487" i="541"/>
  <c r="I487" i="541"/>
  <c r="G487" i="541"/>
  <c r="J487" i="541" s="1" a="1"/>
  <c r="J487" i="541" s="1"/>
  <c r="V486" i="541"/>
  <c r="W486" i="541" s="1"/>
  <c r="N486" i="541"/>
  <c r="K486" i="541" a="1"/>
  <c r="K486" i="541" s="1"/>
  <c r="M486" i="541" s="1"/>
  <c r="J486" i="541" a="1"/>
  <c r="J486" i="541" s="1"/>
  <c r="H486" i="541"/>
  <c r="H485" i="541"/>
  <c r="H484" i="541"/>
  <c r="H483" i="541"/>
  <c r="V482" i="541"/>
  <c r="W482" i="541" s="1"/>
  <c r="N482" i="541"/>
  <c r="K482" i="541" a="1"/>
  <c r="K482" i="541" s="1"/>
  <c r="M482" i="541" s="1"/>
  <c r="J482" i="541" a="1"/>
  <c r="J482" i="541" s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W480" i="541" s="1"/>
  <c r="N480" i="541"/>
  <c r="K480" i="541"/>
  <c r="M480" i="541" s="1"/>
  <c r="K480" i="541" a="1"/>
  <c r="J480" i="541"/>
  <c r="J480" i="541" a="1"/>
  <c r="H480" i="541"/>
  <c r="V479" i="541"/>
  <c r="W479" i="541" s="1"/>
  <c r="N479" i="541"/>
  <c r="K479" i="541" a="1"/>
  <c r="K479" i="541" s="1"/>
  <c r="M479" i="541" s="1"/>
  <c r="J479" i="541" a="1"/>
  <c r="J479" i="541" s="1"/>
  <c r="H479" i="541"/>
  <c r="W478" i="541"/>
  <c r="V478" i="541"/>
  <c r="V487" i="541" s="1"/>
  <c r="W487" i="541" s="1"/>
  <c r="N478" i="541"/>
  <c r="N487" i="541" s="1"/>
  <c r="K478" i="541" a="1"/>
  <c r="K478" i="541" s="1"/>
  <c r="M478" i="541" s="1"/>
  <c r="J478" i="541" a="1"/>
  <c r="J478" i="541" s="1"/>
  <c r="H478" i="541"/>
  <c r="H487" i="541" s="1"/>
  <c r="AA477" i="541"/>
  <c r="Z477" i="541"/>
  <c r="Y477" i="541"/>
  <c r="X477" i="541"/>
  <c r="U477" i="541"/>
  <c r="T477" i="541"/>
  <c r="S477" i="541"/>
  <c r="Q477" i="541"/>
  <c r="P477" i="541"/>
  <c r="O477" i="541"/>
  <c r="R509" i="541" s="1"/>
  <c r="I477" i="541"/>
  <c r="G477" i="541"/>
  <c r="J477" i="541" s="1" a="1"/>
  <c r="J477" i="541" s="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/>
  <c r="M473" i="541" s="1"/>
  <c r="K473" i="541" a="1"/>
  <c r="J473" i="541"/>
  <c r="J473" i="541" a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W471" i="541"/>
  <c r="V471" i="54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W469" i="541"/>
  <c r="V469" i="54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W467" i="541"/>
  <c r="V467" i="54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W465" i="541"/>
  <c r="V465" i="541"/>
  <c r="N465" i="541"/>
  <c r="K465" i="541" a="1"/>
  <c r="K465" i="541" s="1"/>
  <c r="M465" i="541" s="1"/>
  <c r="J465" i="541" a="1"/>
  <c r="J465" i="541" s="1"/>
  <c r="H465" i="541"/>
  <c r="V464" i="541"/>
  <c r="W464" i="541" s="1"/>
  <c r="N464" i="541"/>
  <c r="M464" i="541"/>
  <c r="K464" i="541" a="1"/>
  <c r="K464" i="541" s="1"/>
  <c r="J464" i="541" a="1"/>
  <c r="J464" i="541" s="1"/>
  <c r="H464" i="541"/>
  <c r="W463" i="541"/>
  <c r="V463" i="541"/>
  <c r="N463" i="541"/>
  <c r="K463" i="541" a="1"/>
  <c r="K463" i="541" s="1"/>
  <c r="M463" i="541" s="1"/>
  <c r="J463" i="541" a="1"/>
  <c r="J463" i="541" s="1"/>
  <c r="H463" i="541"/>
  <c r="V462" i="541"/>
  <c r="N462" i="541"/>
  <c r="M462" i="541"/>
  <c r="K462" i="541" a="1"/>
  <c r="K462" i="541" s="1"/>
  <c r="J462" i="541" a="1"/>
  <c r="J462" i="541" s="1"/>
  <c r="H462" i="541"/>
  <c r="H477" i="541" s="1"/>
  <c r="AA461" i="541"/>
  <c r="Z461" i="541"/>
  <c r="Y461" i="541"/>
  <c r="X461" i="541"/>
  <c r="U461" i="541"/>
  <c r="T461" i="541"/>
  <c r="S461" i="541"/>
  <c r="R461" i="541"/>
  <c r="Q461" i="541"/>
  <c r="P461" i="541"/>
  <c r="O461" i="541"/>
  <c r="R508" i="541" s="1"/>
  <c r="I461" i="541"/>
  <c r="G461" i="541"/>
  <c r="V460" i="541"/>
  <c r="W460" i="541" s="1"/>
  <c r="N460" i="541"/>
  <c r="K460" i="541" a="1"/>
  <c r="K460" i="541" s="1"/>
  <c r="M460" i="541" s="1"/>
  <c r="J460" i="541" a="1"/>
  <c r="J460" i="541" s="1"/>
  <c r="H460" i="541"/>
  <c r="V459" i="541"/>
  <c r="W459" i="541" s="1"/>
  <c r="N459" i="541"/>
  <c r="K459" i="541"/>
  <c r="M459" i="541" s="1"/>
  <c r="K459" i="541" a="1"/>
  <c r="J459" i="541"/>
  <c r="J459" i="541" a="1"/>
  <c r="H459" i="541"/>
  <c r="V458" i="541"/>
  <c r="W458" i="541" s="1"/>
  <c r="N458" i="541"/>
  <c r="K458" i="541" a="1"/>
  <c r="K458" i="541" s="1"/>
  <c r="M458" i="541" s="1"/>
  <c r="J458" i="541" a="1"/>
  <c r="J458" i="541" s="1"/>
  <c r="H458" i="541"/>
  <c r="K457" i="541" a="1"/>
  <c r="K457" i="541" s="1"/>
  <c r="M457" i="541" s="1"/>
  <c r="H457" i="541"/>
  <c r="K456" i="541" a="1"/>
  <c r="K456" i="541" s="1"/>
  <c r="M456" i="541" s="1"/>
  <c r="H456" i="541"/>
  <c r="K455" i="541" a="1"/>
  <c r="K455" i="541" s="1"/>
  <c r="M455" i="541" s="1"/>
  <c r="H455" i="541"/>
  <c r="W454" i="541"/>
  <c r="V454" i="541"/>
  <c r="N454" i="541"/>
  <c r="K454" i="541" a="1"/>
  <c r="K454" i="541" s="1"/>
  <c r="M454" i="541" s="1"/>
  <c r="J454" i="541" a="1"/>
  <c r="J454" i="541" s="1"/>
  <c r="H454" i="541"/>
  <c r="V453" i="541"/>
  <c r="W453" i="541" s="1"/>
  <c r="N453" i="541"/>
  <c r="K453" i="541" a="1"/>
  <c r="K453" i="541" s="1"/>
  <c r="M453" i="541" s="1"/>
  <c r="J453" i="541" a="1"/>
  <c r="J453" i="541" s="1"/>
  <c r="H453" i="541"/>
  <c r="N452" i="541"/>
  <c r="K452" i="541"/>
  <c r="M452" i="541" s="1"/>
  <c r="K452" i="541" a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N448" i="541"/>
  <c r="K448" i="541"/>
  <c r="M448" i="541" s="1"/>
  <c r="K448" i="541" a="1"/>
  <c r="H448" i="541"/>
  <c r="N447" i="541"/>
  <c r="K447" i="541" a="1"/>
  <c r="K447" i="541" s="1"/>
  <c r="M447" i="541" s="1"/>
  <c r="H447" i="541"/>
  <c r="W446" i="541"/>
  <c r="V446" i="541"/>
  <c r="N446" i="541"/>
  <c r="K446" i="541" a="1"/>
  <c r="K446" i="541" s="1"/>
  <c r="M446" i="541" s="1"/>
  <c r="J446" i="541" a="1"/>
  <c r="J446" i="541" s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/>
  <c r="M444" i="541" s="1"/>
  <c r="K444" i="541" a="1"/>
  <c r="J444" i="541"/>
  <c r="J444" i="541" a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W442" i="541"/>
  <c r="V442" i="541"/>
  <c r="N442" i="541"/>
  <c r="K442" i="541" a="1"/>
  <c r="K442" i="541" s="1"/>
  <c r="M442" i="541" s="1"/>
  <c r="J442" i="541" a="1"/>
  <c r="J442" i="541" s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V440" i="541"/>
  <c r="W440" i="541" s="1"/>
  <c r="N440" i="541"/>
  <c r="K440" i="541"/>
  <c r="M440" i="541" s="1"/>
  <c r="K440" i="541" a="1"/>
  <c r="J440" i="541"/>
  <c r="J440" i="541" a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W438" i="541"/>
  <c r="V438" i="54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V436" i="541"/>
  <c r="W436" i="541" s="1"/>
  <c r="N436" i="541"/>
  <c r="K436" i="541"/>
  <c r="M436" i="541" s="1"/>
  <c r="K436" i="541" a="1"/>
  <c r="J436" i="541"/>
  <c r="J436" i="541" a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N434" i="541"/>
  <c r="K434" i="541" a="1"/>
  <c r="K434" i="541" s="1"/>
  <c r="M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W432" i="541"/>
  <c r="V432" i="54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W429" i="541" s="1"/>
  <c r="N429" i="541"/>
  <c r="K429" i="541" a="1"/>
  <c r="K429" i="541" s="1"/>
  <c r="M429" i="541" s="1"/>
  <c r="J429" i="541" a="1"/>
  <c r="J429" i="541" s="1"/>
  <c r="H429" i="541"/>
  <c r="V428" i="541"/>
  <c r="W428" i="541" s="1"/>
  <c r="N428" i="541"/>
  <c r="K428" i="541"/>
  <c r="M428" i="541" s="1"/>
  <c r="K428" i="541" a="1"/>
  <c r="J428" i="541"/>
  <c r="J428" i="541" a="1"/>
  <c r="H428" i="541"/>
  <c r="V427" i="541"/>
  <c r="N427" i="541"/>
  <c r="K427" i="541" a="1"/>
  <c r="K427" i="541" s="1"/>
  <c r="J427" i="541" a="1"/>
  <c r="J427" i="541" s="1"/>
  <c r="H427" i="541"/>
  <c r="AA426" i="541"/>
  <c r="Z426" i="541"/>
  <c r="Y426" i="541"/>
  <c r="X426" i="541"/>
  <c r="U426" i="541"/>
  <c r="T426" i="541"/>
  <c r="S426" i="541"/>
  <c r="R426" i="541"/>
  <c r="Q426" i="541"/>
  <c r="P426" i="541"/>
  <c r="O426" i="541"/>
  <c r="R507" i="541" s="1"/>
  <c r="I426" i="541"/>
  <c r="G426" i="541"/>
  <c r="J426" i="541" s="1" a="1"/>
  <c r="J426" i="541" s="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K417" i="541" a="1"/>
  <c r="K417" i="541" s="1"/>
  <c r="M417" i="541" s="1"/>
  <c r="H417" i="541"/>
  <c r="K416" i="541"/>
  <c r="M416" i="541" s="1"/>
  <c r="K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/>
  <c r="M414" i="541" s="1"/>
  <c r="K414" i="541" a="1"/>
  <c r="J414" i="541"/>
  <c r="J414" i="541" a="1"/>
  <c r="H414" i="541"/>
  <c r="V413" i="541"/>
  <c r="W413" i="541" s="1"/>
  <c r="N413" i="541"/>
  <c r="K413" i="541" a="1"/>
  <c r="K413" i="541" s="1"/>
  <c r="M413" i="541" s="1"/>
  <c r="J413" i="541" a="1"/>
  <c r="J413" i="541" s="1"/>
  <c r="H413" i="541"/>
  <c r="W412" i="541"/>
  <c r="V412" i="541"/>
  <c r="N412" i="541"/>
  <c r="K412" i="541" a="1"/>
  <c r="K412" i="541" s="1"/>
  <c r="M412" i="541" s="1"/>
  <c r="J412" i="541" a="1"/>
  <c r="J412" i="541" s="1"/>
  <c r="H412" i="541"/>
  <c r="H411" i="541"/>
  <c r="V410" i="541"/>
  <c r="W410" i="541" s="1"/>
  <c r="N410" i="541"/>
  <c r="K410" i="541"/>
  <c r="M410" i="541" s="1"/>
  <c r="K410" i="541" a="1"/>
  <c r="J410" i="541"/>
  <c r="J410" i="541" a="1"/>
  <c r="H410" i="541"/>
  <c r="V409" i="541"/>
  <c r="W409" i="541" s="1"/>
  <c r="N409" i="541"/>
  <c r="K409" i="541" a="1"/>
  <c r="K409" i="541" s="1"/>
  <c r="M409" i="541" s="1"/>
  <c r="J409" i="541" a="1"/>
  <c r="J409" i="541" s="1"/>
  <c r="H409" i="541"/>
  <c r="H408" i="541"/>
  <c r="K407" i="541" a="1"/>
  <c r="K407" i="541" s="1"/>
  <c r="H407" i="541"/>
  <c r="V406" i="541"/>
  <c r="W406" i="541" s="1"/>
  <c r="N406" i="541"/>
  <c r="K406" i="541"/>
  <c r="M406" i="541" s="1"/>
  <c r="K406" i="541" a="1"/>
  <c r="J406" i="541"/>
  <c r="J406" i="541" a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W404" i="541"/>
  <c r="V404" i="54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/>
  <c r="M402" i="541" s="1"/>
  <c r="K402" i="541" a="1"/>
  <c r="J402" i="541"/>
  <c r="J402" i="541" a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W400" i="541"/>
  <c r="V400" i="541"/>
  <c r="N400" i="541"/>
  <c r="K400" i="541" a="1"/>
  <c r="K400" i="541" s="1"/>
  <c r="M400" i="541" s="1"/>
  <c r="J400" i="541" a="1"/>
  <c r="J400" i="541" s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V398" i="541"/>
  <c r="W398" i="541" s="1"/>
  <c r="N398" i="541"/>
  <c r="K398" i="541"/>
  <c r="M398" i="541" s="1"/>
  <c r="K398" i="541" a="1"/>
  <c r="J398" i="541"/>
  <c r="J398" i="541" a="1"/>
  <c r="H398" i="541"/>
  <c r="V397" i="541"/>
  <c r="W397" i="541" s="1"/>
  <c r="N397" i="541"/>
  <c r="K397" i="541" a="1"/>
  <c r="K397" i="541" s="1"/>
  <c r="M397" i="541" s="1"/>
  <c r="J397" i="541" a="1"/>
  <c r="J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K394" i="541" a="1"/>
  <c r="K394" i="541" s="1"/>
  <c r="M394" i="541" s="1"/>
  <c r="H394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N390" i="541"/>
  <c r="K390" i="541"/>
  <c r="M390" i="541" s="1"/>
  <c r="K390" i="541" a="1"/>
  <c r="H390" i="541"/>
  <c r="N389" i="541"/>
  <c r="K389" i="541" a="1"/>
  <c r="K389" i="541" s="1"/>
  <c r="M389" i="541" s="1"/>
  <c r="H389" i="541"/>
  <c r="W388" i="541"/>
  <c r="V388" i="541"/>
  <c r="N388" i="541"/>
  <c r="K388" i="541" a="1"/>
  <c r="K388" i="541" s="1"/>
  <c r="M388" i="541" s="1"/>
  <c r="J388" i="541" a="1"/>
  <c r="J388" i="541" s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/>
  <c r="M386" i="541" s="1"/>
  <c r="K386" i="541" a="1"/>
  <c r="J386" i="541"/>
  <c r="J386" i="541" a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W384" i="541"/>
  <c r="V384" i="541"/>
  <c r="N384" i="541"/>
  <c r="K384" i="541" a="1"/>
  <c r="K384" i="541" s="1"/>
  <c r="M384" i="541" s="1"/>
  <c r="J384" i="541" a="1"/>
  <c r="J384" i="541" s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/>
  <c r="M382" i="541" s="1"/>
  <c r="K382" i="541" a="1"/>
  <c r="J382" i="541"/>
  <c r="J382" i="541" a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W380" i="541"/>
  <c r="V380" i="54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V378" i="541"/>
  <c r="W378" i="541" s="1"/>
  <c r="N378" i="541"/>
  <c r="K378" i="541"/>
  <c r="M378" i="541" s="1"/>
  <c r="K378" i="541" a="1"/>
  <c r="J378" i="541"/>
  <c r="J378" i="541" a="1"/>
  <c r="H378" i="541"/>
  <c r="V377" i="541"/>
  <c r="W377" i="541" s="1"/>
  <c r="N377" i="541"/>
  <c r="K377" i="541" a="1"/>
  <c r="K377" i="541" s="1"/>
  <c r="M377" i="541" s="1"/>
  <c r="J377" i="541" a="1"/>
  <c r="J377" i="541" s="1"/>
  <c r="H377" i="541"/>
  <c r="K376" i="541" a="1"/>
  <c r="K376" i="541" s="1"/>
  <c r="M376" i="541" s="1"/>
  <c r="H376" i="541"/>
  <c r="K375" i="541" a="1"/>
  <c r="K375" i="541" s="1"/>
  <c r="M375" i="541" s="1"/>
  <c r="H375" i="541"/>
  <c r="K374" i="541" a="1"/>
  <c r="K374" i="541" s="1"/>
  <c r="M374" i="541" s="1"/>
  <c r="H374" i="541"/>
  <c r="W373" i="541"/>
  <c r="V373" i="541"/>
  <c r="N373" i="541"/>
  <c r="K373" i="541" a="1"/>
  <c r="K373" i="541" s="1"/>
  <c r="M373" i="541" s="1"/>
  <c r="J373" i="541" a="1"/>
  <c r="J373" i="541" s="1"/>
  <c r="H373" i="541"/>
  <c r="V372" i="541"/>
  <c r="W372" i="541" s="1"/>
  <c r="N372" i="541"/>
  <c r="K372" i="541" a="1"/>
  <c r="K372" i="541" s="1"/>
  <c r="M372" i="541" s="1"/>
  <c r="J372" i="541" a="1"/>
  <c r="J372" i="541" s="1"/>
  <c r="H372" i="541"/>
  <c r="V371" i="541"/>
  <c r="W371" i="541" s="1"/>
  <c r="N371" i="541"/>
  <c r="K371" i="541"/>
  <c r="M371" i="541" s="1"/>
  <c r="K371" i="541" a="1"/>
  <c r="J371" i="541"/>
  <c r="J371" i="541" a="1"/>
  <c r="H371" i="541"/>
  <c r="K370" i="541" a="1"/>
  <c r="K370" i="541" s="1"/>
  <c r="H370" i="541"/>
  <c r="V369" i="541"/>
  <c r="V426" i="541" s="1"/>
  <c r="W426" i="541" s="1"/>
  <c r="N369" i="541"/>
  <c r="K369" i="541"/>
  <c r="K369" i="541" a="1"/>
  <c r="J369" i="541"/>
  <c r="J369" i="541" a="1"/>
  <c r="H369" i="541"/>
  <c r="H426" i="541" s="1"/>
  <c r="AA368" i="541"/>
  <c r="AA504" i="541" s="1"/>
  <c r="Z368" i="541"/>
  <c r="Z504" i="541" s="1"/>
  <c r="Y368" i="541"/>
  <c r="Y504" i="541" s="1"/>
  <c r="X368" i="541"/>
  <c r="X504" i="541" s="1"/>
  <c r="U368" i="541"/>
  <c r="U504" i="541" s="1"/>
  <c r="T368" i="541"/>
  <c r="T504" i="541" s="1"/>
  <c r="S368" i="541"/>
  <c r="S504" i="541" s="1"/>
  <c r="R368" i="541"/>
  <c r="R504" i="541" s="1"/>
  <c r="Q368" i="541"/>
  <c r="Q504" i="541" s="1"/>
  <c r="P368" i="541"/>
  <c r="P504" i="541" s="1"/>
  <c r="O368" i="541"/>
  <c r="I368" i="541"/>
  <c r="I504" i="541" s="1"/>
  <c r="B512" i="541" s="1"/>
  <c r="G368" i="541"/>
  <c r="G504" i="541" s="1"/>
  <c r="V367" i="541"/>
  <c r="W367" i="541" s="1"/>
  <c r="N367" i="541"/>
  <c r="K367" i="541" a="1"/>
  <c r="K367" i="541" s="1"/>
  <c r="M367" i="541" s="1"/>
  <c r="J367" i="541" a="1"/>
  <c r="J367" i="541" s="1"/>
  <c r="H367" i="541"/>
  <c r="V366" i="541"/>
  <c r="W366" i="541" s="1"/>
  <c r="N366" i="541"/>
  <c r="K366" i="541"/>
  <c r="M366" i="541" s="1"/>
  <c r="K366" i="541" a="1"/>
  <c r="J366" i="541"/>
  <c r="J366" i="541" a="1"/>
  <c r="H366" i="541"/>
  <c r="K365" i="541" a="1"/>
  <c r="K365" i="541" s="1"/>
  <c r="M365" i="541" s="1"/>
  <c r="H365" i="541"/>
  <c r="K364" i="541"/>
  <c r="M364" i="541" s="1"/>
  <c r="K364" i="541" a="1"/>
  <c r="H364" i="541"/>
  <c r="K363" i="541" a="1"/>
  <c r="K363" i="541" s="1"/>
  <c r="M363" i="541" s="1"/>
  <c r="H363" i="541"/>
  <c r="K362" i="541" a="1"/>
  <c r="K362" i="541" s="1"/>
  <c r="M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V360" i="541"/>
  <c r="W360" i="541" s="1"/>
  <c r="N360" i="541"/>
  <c r="K360" i="541"/>
  <c r="M360" i="541" s="1"/>
  <c r="K360" i="541" a="1"/>
  <c r="J360" i="541"/>
  <c r="J360" i="541" a="1"/>
  <c r="H360" i="541"/>
  <c r="V359" i="541"/>
  <c r="W359" i="541" s="1"/>
  <c r="N359" i="541"/>
  <c r="K359" i="541" a="1"/>
  <c r="K359" i="541" s="1"/>
  <c r="M359" i="541" s="1"/>
  <c r="J359" i="541" a="1"/>
  <c r="J359" i="541" s="1"/>
  <c r="H359" i="541"/>
  <c r="H358" i="541"/>
  <c r="H357" i="541"/>
  <c r="W356" i="541"/>
  <c r="V356" i="541"/>
  <c r="N356" i="541"/>
  <c r="K356" i="541" a="1"/>
  <c r="K356" i="541" s="1"/>
  <c r="M356" i="541" s="1"/>
  <c r="J356" i="541" a="1"/>
  <c r="J356" i="541" s="1"/>
  <c r="H356" i="541"/>
  <c r="V355" i="541"/>
  <c r="W355" i="541" s="1"/>
  <c r="N355" i="541"/>
  <c r="K355" i="541" a="1"/>
  <c r="K355" i="541" s="1"/>
  <c r="M355" i="541" s="1"/>
  <c r="J355" i="541" a="1"/>
  <c r="J355" i="541" s="1"/>
  <c r="H355" i="541"/>
  <c r="K354" i="541" a="1"/>
  <c r="K354" i="541" s="1"/>
  <c r="M354" i="541" s="1"/>
  <c r="H354" i="541"/>
  <c r="K353" i="541" a="1"/>
  <c r="K353" i="541" s="1"/>
  <c r="M353" i="541" s="1"/>
  <c r="H353" i="541"/>
  <c r="V352" i="541"/>
  <c r="W352" i="541" s="1"/>
  <c r="N352" i="541"/>
  <c r="K352" i="541"/>
  <c r="M352" i="541" s="1"/>
  <c r="K352" i="541" a="1"/>
  <c r="J352" i="541"/>
  <c r="J352" i="541" a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W350" i="541"/>
  <c r="V350" i="541"/>
  <c r="N350" i="541"/>
  <c r="K350" i="541" a="1"/>
  <c r="K350" i="541" s="1"/>
  <c r="M350" i="541" s="1"/>
  <c r="J350" i="541" a="1"/>
  <c r="J350" i="541" s="1"/>
  <c r="H350" i="541"/>
  <c r="V349" i="541"/>
  <c r="W349" i="541" s="1"/>
  <c r="N349" i="541"/>
  <c r="K349" i="541" a="1"/>
  <c r="K349" i="541" s="1"/>
  <c r="M349" i="541" s="1"/>
  <c r="J349" i="541" a="1"/>
  <c r="J349" i="541" s="1"/>
  <c r="H349" i="541"/>
  <c r="V348" i="541"/>
  <c r="W348" i="541" s="1"/>
  <c r="N348" i="541"/>
  <c r="K348" i="541"/>
  <c r="M348" i="541" s="1"/>
  <c r="K348" i="541" a="1"/>
  <c r="J348" i="541"/>
  <c r="J348" i="541" a="1"/>
  <c r="H348" i="541"/>
  <c r="V347" i="541"/>
  <c r="N347" i="541"/>
  <c r="N368" i="541" s="1"/>
  <c r="K347" i="541" a="1"/>
  <c r="K347" i="541" s="1"/>
  <c r="J347" i="541" a="1"/>
  <c r="J347" i="541" s="1"/>
  <c r="H347" i="541"/>
  <c r="X341" i="541"/>
  <c r="X340" i="541"/>
  <c r="X339" i="541"/>
  <c r="G339" i="541"/>
  <c r="C339" i="541"/>
  <c r="X338" i="541"/>
  <c r="I338" i="541"/>
  <c r="E338" i="541"/>
  <c r="K338" i="541" s="1"/>
  <c r="M338" i="541" s="1"/>
  <c r="I337" i="541"/>
  <c r="E337" i="541"/>
  <c r="K337" i="541" s="1"/>
  <c r="M337" i="541" s="1"/>
  <c r="I336" i="541"/>
  <c r="E336" i="541"/>
  <c r="K336" i="541" s="1"/>
  <c r="M336" i="541" s="1"/>
  <c r="X335" i="541"/>
  <c r="I335" i="541"/>
  <c r="I339" i="541" s="1"/>
  <c r="E335" i="541"/>
  <c r="E339" i="541" s="1"/>
  <c r="AA332" i="541"/>
  <c r="Z332" i="541"/>
  <c r="Y332" i="541"/>
  <c r="X332" i="541"/>
  <c r="U332" i="541"/>
  <c r="T332" i="541"/>
  <c r="S332" i="541"/>
  <c r="R332" i="541"/>
  <c r="Q332" i="541"/>
  <c r="P332" i="541"/>
  <c r="O332" i="541"/>
  <c r="R340" i="541" s="1"/>
  <c r="I332" i="541"/>
  <c r="G332" i="541"/>
  <c r="K331" i="541" a="1"/>
  <c r="K331" i="541" s="1"/>
  <c r="H331" i="541"/>
  <c r="K330" i="541" a="1"/>
  <c r="K330" i="541" s="1"/>
  <c r="H330" i="541"/>
  <c r="K329" i="541"/>
  <c r="K329" i="541" a="1"/>
  <c r="H329" i="541"/>
  <c r="V328" i="541"/>
  <c r="W328" i="541" s="1"/>
  <c r="N328" i="541"/>
  <c r="K328" i="541" a="1"/>
  <c r="K328" i="541" s="1"/>
  <c r="H328" i="541"/>
  <c r="D328" i="541"/>
  <c r="H327" i="541"/>
  <c r="K326" i="541" a="1"/>
  <c r="K326" i="541" s="1"/>
  <c r="H326" i="541"/>
  <c r="H325" i="541"/>
  <c r="V324" i="541"/>
  <c r="W324" i="541" s="1"/>
  <c r="N324" i="541"/>
  <c r="K324" i="541" a="1"/>
  <c r="K324" i="541" s="1"/>
  <c r="M324" i="541" s="1"/>
  <c r="J324" i="541" a="1"/>
  <c r="J324" i="541" s="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H322" i="541"/>
  <c r="V321" i="541"/>
  <c r="W321" i="541" s="1"/>
  <c r="N321" i="541"/>
  <c r="K321" i="541"/>
  <c r="M321" i="541" s="1"/>
  <c r="K321" i="541" a="1"/>
  <c r="J321" i="541"/>
  <c r="J321" i="541" a="1"/>
  <c r="H321" i="541"/>
  <c r="V320" i="541"/>
  <c r="W320" i="541" s="1"/>
  <c r="N320" i="541"/>
  <c r="K320" i="541" a="1"/>
  <c r="K320" i="541" s="1"/>
  <c r="M320" i="541" s="1"/>
  <c r="J320" i="541" a="1"/>
  <c r="J320" i="541" s="1"/>
  <c r="H320" i="541"/>
  <c r="V319" i="541"/>
  <c r="W319" i="541" s="1"/>
  <c r="N319" i="541"/>
  <c r="K319" i="541" a="1"/>
  <c r="K319" i="541" s="1"/>
  <c r="M319" i="541" s="1"/>
  <c r="J319" i="541" a="1"/>
  <c r="J319" i="541" s="1"/>
  <c r="H319" i="541"/>
  <c r="V318" i="541"/>
  <c r="W318" i="541" s="1"/>
  <c r="N318" i="541"/>
  <c r="N332" i="541" s="1"/>
  <c r="K318" i="541" a="1"/>
  <c r="K318" i="541" s="1"/>
  <c r="J318" i="541" a="1"/>
  <c r="J318" i="541" s="1"/>
  <c r="H318" i="541"/>
  <c r="H332" i="541" s="1"/>
  <c r="AA317" i="541"/>
  <c r="Z317" i="541"/>
  <c r="Y317" i="541"/>
  <c r="X317" i="541"/>
  <c r="U317" i="541"/>
  <c r="T317" i="541"/>
  <c r="S317" i="541"/>
  <c r="Q317" i="541"/>
  <c r="P317" i="541"/>
  <c r="O317" i="541"/>
  <c r="R339" i="541" s="1"/>
  <c r="I317" i="541"/>
  <c r="G317" i="541"/>
  <c r="V316" i="541"/>
  <c r="W316" i="541" s="1"/>
  <c r="N316" i="541"/>
  <c r="K316" i="541"/>
  <c r="M316" i="541" s="1"/>
  <c r="K316" i="541" a="1"/>
  <c r="J316" i="541"/>
  <c r="J316" i="541" a="1"/>
  <c r="H316" i="541"/>
  <c r="H315" i="541"/>
  <c r="H314" i="541"/>
  <c r="H313" i="541"/>
  <c r="W312" i="541"/>
  <c r="V312" i="54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/>
  <c r="M310" i="541" s="1"/>
  <c r="K310" i="541" a="1"/>
  <c r="J310" i="541"/>
  <c r="J310" i="541" a="1"/>
  <c r="H310" i="541"/>
  <c r="V309" i="541"/>
  <c r="W309" i="541" s="1"/>
  <c r="N309" i="541"/>
  <c r="K309" i="541" a="1"/>
  <c r="K309" i="541" s="1"/>
  <c r="M309" i="541" s="1"/>
  <c r="J309" i="541" a="1"/>
  <c r="J309" i="541" s="1"/>
  <c r="H309" i="541"/>
  <c r="W308" i="541"/>
  <c r="V308" i="541"/>
  <c r="V317" i="541" s="1"/>
  <c r="N308" i="541"/>
  <c r="N317" i="541" s="1"/>
  <c r="K308" i="541" a="1"/>
  <c r="K308" i="541" s="1"/>
  <c r="M308" i="541" s="1"/>
  <c r="J308" i="541" a="1"/>
  <c r="J308" i="541" s="1"/>
  <c r="H308" i="541"/>
  <c r="AA307" i="541"/>
  <c r="Z307" i="541"/>
  <c r="Y307" i="541"/>
  <c r="X307" i="541"/>
  <c r="U307" i="541"/>
  <c r="T307" i="541"/>
  <c r="S307" i="541"/>
  <c r="Q307" i="541"/>
  <c r="P307" i="541"/>
  <c r="O307" i="541"/>
  <c r="I307" i="541"/>
  <c r="G307" i="541"/>
  <c r="V306" i="541"/>
  <c r="W306" i="541" s="1"/>
  <c r="N306" i="541"/>
  <c r="K306" i="541" a="1"/>
  <c r="K306" i="541" s="1"/>
  <c r="M306" i="541" s="1"/>
  <c r="J306" i="541" a="1"/>
  <c r="J306" i="541" s="1"/>
  <c r="H306" i="541"/>
  <c r="W305" i="541"/>
  <c r="V305" i="54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/>
  <c r="M303" i="541" s="1"/>
  <c r="K303" i="541" a="1"/>
  <c r="J303" i="541"/>
  <c r="J303" i="541" a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W301" i="541"/>
  <c r="V301" i="54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/>
  <c r="M299" i="541" s="1"/>
  <c r="K299" i="541" a="1"/>
  <c r="J299" i="541"/>
  <c r="J299" i="541" a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W297" i="541"/>
  <c r="V297" i="54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/>
  <c r="M295" i="541" s="1"/>
  <c r="K295" i="541" a="1"/>
  <c r="J295" i="541"/>
  <c r="J295" i="541" a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W293" i="541"/>
  <c r="V293" i="541"/>
  <c r="N293" i="541"/>
  <c r="K293" i="541" a="1"/>
  <c r="K293" i="541" s="1"/>
  <c r="M293" i="541" s="1"/>
  <c r="J293" i="541" a="1"/>
  <c r="J293" i="541" s="1"/>
  <c r="H293" i="541"/>
  <c r="V292" i="541"/>
  <c r="W292" i="541" s="1"/>
  <c r="N292" i="541"/>
  <c r="K292" i="541" a="1"/>
  <c r="K292" i="541" s="1"/>
  <c r="J292" i="541" a="1"/>
  <c r="J292" i="541" s="1"/>
  <c r="H292" i="541"/>
  <c r="AA291" i="541"/>
  <c r="Z291" i="541"/>
  <c r="Y291" i="541"/>
  <c r="X291" i="541"/>
  <c r="U291" i="541"/>
  <c r="T291" i="541"/>
  <c r="S291" i="541"/>
  <c r="R291" i="541"/>
  <c r="Q291" i="541"/>
  <c r="P291" i="541"/>
  <c r="O291" i="541"/>
  <c r="R337" i="541" s="1"/>
  <c r="I291" i="541"/>
  <c r="G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V288" i="541"/>
  <c r="W288" i="541" s="1"/>
  <c r="N288" i="541"/>
  <c r="K288" i="541" a="1"/>
  <c r="K288" i="541" s="1"/>
  <c r="M288" i="541" s="1"/>
  <c r="J288" i="541" a="1"/>
  <c r="J288" i="541" s="1"/>
  <c r="H288" i="541"/>
  <c r="H287" i="541"/>
  <c r="H286" i="541"/>
  <c r="H285" i="541"/>
  <c r="V284" i="541"/>
  <c r="W284" i="541" s="1"/>
  <c r="N284" i="541"/>
  <c r="K284" i="541" a="1"/>
  <c r="K284" i="541" s="1"/>
  <c r="M284" i="541" s="1"/>
  <c r="H284" i="541"/>
  <c r="V283" i="541"/>
  <c r="W283" i="541" s="1"/>
  <c r="N283" i="541"/>
  <c r="K283" i="541"/>
  <c r="M283" i="541" s="1"/>
  <c r="K283" i="541" a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/>
  <c r="M279" i="541" s="1"/>
  <c r="K279" i="541" a="1"/>
  <c r="H279" i="541"/>
  <c r="N278" i="541"/>
  <c r="K278" i="541" a="1"/>
  <c r="K278" i="541" s="1"/>
  <c r="M278" i="541" s="1"/>
  <c r="H278" i="54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/>
  <c r="M275" i="541" s="1"/>
  <c r="K275" i="541" a="1"/>
  <c r="H275" i="541"/>
  <c r="V274" i="541"/>
  <c r="W274" i="541" s="1"/>
  <c r="N274" i="541"/>
  <c r="K274" i="541" a="1"/>
  <c r="K274" i="541" s="1"/>
  <c r="M274" i="541" s="1"/>
  <c r="H274" i="541"/>
  <c r="W273" i="541"/>
  <c r="V273" i="54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/>
  <c r="M271" i="541" s="1"/>
  <c r="K271" i="541" a="1"/>
  <c r="H271" i="541"/>
  <c r="V270" i="541"/>
  <c r="W270" i="541" s="1"/>
  <c r="N270" i="541"/>
  <c r="K270" i="541" a="1"/>
  <c r="K270" i="541" s="1"/>
  <c r="M270" i="541" s="1"/>
  <c r="H270" i="541"/>
  <c r="W269" i="541"/>
  <c r="V269" i="541"/>
  <c r="N269" i="541"/>
  <c r="K269" i="541" a="1"/>
  <c r="K269" i="541" s="1"/>
  <c r="M269" i="541" s="1"/>
  <c r="H269" i="541"/>
  <c r="V268" i="541"/>
  <c r="W268" i="541" s="1"/>
  <c r="N268" i="541"/>
  <c r="K268" i="541" a="1"/>
  <c r="K268" i="541" s="1"/>
  <c r="M268" i="541" s="1"/>
  <c r="H268" i="541"/>
  <c r="V267" i="541"/>
  <c r="W267" i="541" s="1"/>
  <c r="N267" i="541"/>
  <c r="K267" i="541"/>
  <c r="M267" i="541" s="1"/>
  <c r="K267" i="541" a="1"/>
  <c r="H267" i="541"/>
  <c r="V266" i="541"/>
  <c r="W266" i="541" s="1"/>
  <c r="N266" i="541"/>
  <c r="K266" i="541" a="1"/>
  <c r="K266" i="541" s="1"/>
  <c r="M266" i="541" s="1"/>
  <c r="H266" i="541"/>
  <c r="W265" i="541"/>
  <c r="V265" i="541"/>
  <c r="N265" i="541"/>
  <c r="K265" i="541" a="1"/>
  <c r="K265" i="541" s="1"/>
  <c r="M265" i="541" s="1"/>
  <c r="H265" i="541"/>
  <c r="N264" i="541"/>
  <c r="K264" i="541" a="1"/>
  <c r="K264" i="541" s="1"/>
  <c r="M264" i="541" s="1"/>
  <c r="H264" i="541"/>
  <c r="V263" i="541"/>
  <c r="W263" i="541" s="1"/>
  <c r="N263" i="541"/>
  <c r="K263" i="541"/>
  <c r="M263" i="541" s="1"/>
  <c r="K263" i="541" a="1"/>
  <c r="J263" i="541"/>
  <c r="J263" i="541" a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W261" i="541"/>
  <c r="V261" i="54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 a="1"/>
  <c r="K260" i="541" s="1"/>
  <c r="M260" i="541" s="1"/>
  <c r="J260" i="541" a="1"/>
  <c r="J260" i="541" s="1"/>
  <c r="H260" i="541"/>
  <c r="V259" i="541"/>
  <c r="W259" i="541" s="1"/>
  <c r="N259" i="541"/>
  <c r="K259" i="541"/>
  <c r="M259" i="541" s="1"/>
  <c r="K259" i="541" a="1"/>
  <c r="J259" i="541"/>
  <c r="J259" i="541" a="1"/>
  <c r="H259" i="541"/>
  <c r="V258" i="541"/>
  <c r="W258" i="541" s="1"/>
  <c r="N258" i="541"/>
  <c r="K258" i="541" a="1"/>
  <c r="K258" i="541" s="1"/>
  <c r="M258" i="541" s="1"/>
  <c r="J258" i="541" a="1"/>
  <c r="J258" i="541" s="1"/>
  <c r="H258" i="541"/>
  <c r="W257" i="541"/>
  <c r="V257" i="541"/>
  <c r="N257" i="541"/>
  <c r="N291" i="541" s="1"/>
  <c r="K257" i="541" a="1"/>
  <c r="K257" i="541" s="1"/>
  <c r="J257" i="541" a="1"/>
  <c r="J257" i="541" s="1"/>
  <c r="H257" i="541"/>
  <c r="AA256" i="541"/>
  <c r="Z256" i="541"/>
  <c r="Y256" i="541"/>
  <c r="X256" i="541"/>
  <c r="U256" i="541"/>
  <c r="T256" i="541"/>
  <c r="S256" i="541"/>
  <c r="R256" i="541"/>
  <c r="Q256" i="541"/>
  <c r="P256" i="541"/>
  <c r="O256" i="541"/>
  <c r="R336" i="541" s="1"/>
  <c r="I256" i="541"/>
  <c r="G256" i="541"/>
  <c r="H255" i="541"/>
  <c r="H254" i="541"/>
  <c r="H253" i="541"/>
  <c r="H252" i="541"/>
  <c r="H251" i="541"/>
  <c r="H250" i="541"/>
  <c r="K249" i="541" a="1"/>
  <c r="K249" i="541" s="1"/>
  <c r="M249" i="541" s="1"/>
  <c r="H249" i="541"/>
  <c r="K248" i="541" a="1"/>
  <c r="K248" i="541" s="1"/>
  <c r="M248" i="541" s="1"/>
  <c r="H248" i="541"/>
  <c r="M247" i="541"/>
  <c r="K247" i="541" a="1"/>
  <c r="K247" i="541" s="1"/>
  <c r="H247" i="541"/>
  <c r="K246" i="541" a="1"/>
  <c r="K246" i="541" s="1"/>
  <c r="M246" i="541" s="1"/>
  <c r="H246" i="541"/>
  <c r="V245" i="541"/>
  <c r="W245" i="541" s="1"/>
  <c r="N245" i="541"/>
  <c r="K245" i="541" a="1"/>
  <c r="K245" i="541" s="1"/>
  <c r="M245" i="541" s="1"/>
  <c r="J245" i="541" a="1"/>
  <c r="J245" i="541" s="1"/>
  <c r="H245" i="541"/>
  <c r="V244" i="541"/>
  <c r="W244" i="541" s="1"/>
  <c r="N244" i="541"/>
  <c r="K244" i="541"/>
  <c r="M244" i="541" s="1"/>
  <c r="K244" i="541" a="1"/>
  <c r="J244" i="541"/>
  <c r="J244" i="541" a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W242" i="541"/>
  <c r="V242" i="541"/>
  <c r="N242" i="541"/>
  <c r="K242" i="541" a="1"/>
  <c r="K242" i="541" s="1"/>
  <c r="M242" i="541" s="1"/>
  <c r="J242" i="541" a="1"/>
  <c r="J242" i="541" s="1"/>
  <c r="H242" i="541"/>
  <c r="M241" i="541"/>
  <c r="H241" i="541"/>
  <c r="V240" i="541"/>
  <c r="W240" i="541" s="1"/>
  <c r="N240" i="541"/>
  <c r="K240" i="541" a="1"/>
  <c r="K240" i="541" s="1"/>
  <c r="M240" i="541" s="1"/>
  <c r="J240" i="541" a="1"/>
  <c r="J240" i="541" s="1"/>
  <c r="H240" i="541"/>
  <c r="W239" i="541"/>
  <c r="V239" i="541"/>
  <c r="N239" i="541"/>
  <c r="K239" i="541"/>
  <c r="M239" i="541" s="1"/>
  <c r="K239" i="541" a="1"/>
  <c r="J239" i="541" a="1"/>
  <c r="J239" i="541" s="1"/>
  <c r="H239" i="541"/>
  <c r="K238" i="541" a="1"/>
  <c r="K238" i="541" s="1"/>
  <c r="M238" i="541" s="1"/>
  <c r="H238" i="54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 a="1"/>
  <c r="K232" i="541" s="1"/>
  <c r="M232" i="541" s="1"/>
  <c r="J232" i="541" a="1"/>
  <c r="J232" i="541" s="1"/>
  <c r="H232" i="541"/>
  <c r="V231" i="541"/>
  <c r="W231" i="541" s="1"/>
  <c r="N231" i="541"/>
  <c r="K231" i="541"/>
  <c r="M231" i="541" s="1"/>
  <c r="K231" i="541" a="1"/>
  <c r="J231" i="541"/>
  <c r="J231" i="541" a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W229" i="541"/>
  <c r="V229" i="54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 a="1"/>
  <c r="K228" i="541" s="1"/>
  <c r="M228" i="541" s="1"/>
  <c r="J228" i="541" a="1"/>
  <c r="J228" i="541" s="1"/>
  <c r="H228" i="541"/>
  <c r="V227" i="541"/>
  <c r="W227" i="541" s="1"/>
  <c r="N227" i="541"/>
  <c r="K227" i="541"/>
  <c r="M227" i="541" s="1"/>
  <c r="K227" i="541" a="1"/>
  <c r="J227" i="541"/>
  <c r="J227" i="541" a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 a="1"/>
  <c r="K224" i="541" s="1"/>
  <c r="M224" i="541" s="1"/>
  <c r="H224" i="541"/>
  <c r="N223" i="541"/>
  <c r="K223" i="541"/>
  <c r="M223" i="541" s="1"/>
  <c r="K223" i="541" a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N219" i="541"/>
  <c r="K219" i="541" a="1"/>
  <c r="K219" i="541" s="1"/>
  <c r="M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W217" i="541"/>
  <c r="V217" i="54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K215" i="541"/>
  <c r="M215" i="541" s="1"/>
  <c r="K215" i="541" a="1"/>
  <c r="J215" i="541"/>
  <c r="J215" i="541" a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W213" i="541"/>
  <c r="V213" i="54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K211" i="541"/>
  <c r="M211" i="541" s="1"/>
  <c r="K211" i="541" a="1"/>
  <c r="J211" i="541"/>
  <c r="J211" i="541" a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W209" i="541"/>
  <c r="V209" i="54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V207" i="541"/>
  <c r="W207" i="541" s="1"/>
  <c r="N207" i="541"/>
  <c r="K207" i="541"/>
  <c r="M207" i="541" s="1"/>
  <c r="K207" i="541" a="1"/>
  <c r="J207" i="541"/>
  <c r="J207" i="541" a="1"/>
  <c r="H207" i="541"/>
  <c r="H206" i="541"/>
  <c r="H205" i="541"/>
  <c r="H204" i="541"/>
  <c r="W203" i="541"/>
  <c r="V203" i="541"/>
  <c r="N203" i="541"/>
  <c r="K203" i="541" a="1"/>
  <c r="K203" i="541" s="1"/>
  <c r="M203" i="541" s="1"/>
  <c r="J203" i="541" a="1"/>
  <c r="J203" i="541" s="1"/>
  <c r="H203" i="541"/>
  <c r="V202" i="541"/>
  <c r="W202" i="541" s="1"/>
  <c r="N202" i="541"/>
  <c r="K202" i="541"/>
  <c r="M202" i="541" s="1"/>
  <c r="K202" i="541" a="1"/>
  <c r="J202" i="541" a="1"/>
  <c r="J202" i="541" s="1"/>
  <c r="H202" i="541"/>
  <c r="W201" i="541"/>
  <c r="V201" i="541"/>
  <c r="N201" i="541"/>
  <c r="K201" i="541" a="1"/>
  <c r="K201" i="541" s="1"/>
  <c r="M201" i="541" s="1"/>
  <c r="J201" i="541" a="1"/>
  <c r="J201" i="541" s="1"/>
  <c r="H201" i="541"/>
  <c r="H200" i="541"/>
  <c r="V199" i="541"/>
  <c r="V256" i="541" s="1"/>
  <c r="W256" i="541" s="1"/>
  <c r="N199" i="541"/>
  <c r="K199" i="541" a="1"/>
  <c r="K199" i="541" s="1"/>
  <c r="J199" i="541" a="1"/>
  <c r="J199" i="541" s="1"/>
  <c r="H199" i="541"/>
  <c r="H256" i="541" s="1"/>
  <c r="AA198" i="541"/>
  <c r="AA333" i="541" s="1"/>
  <c r="Z198" i="541"/>
  <c r="Z333" i="541" s="1"/>
  <c r="Y198" i="541"/>
  <c r="Y333" i="541" s="1"/>
  <c r="X198" i="541"/>
  <c r="X333" i="541" s="1"/>
  <c r="U198" i="541"/>
  <c r="U333" i="541" s="1"/>
  <c r="T198" i="541"/>
  <c r="T333" i="541" s="1"/>
  <c r="S198" i="541"/>
  <c r="S333" i="541" s="1"/>
  <c r="R198" i="541"/>
  <c r="R333" i="541" s="1"/>
  <c r="Q198" i="541"/>
  <c r="Q333" i="541" s="1"/>
  <c r="P198" i="541"/>
  <c r="O198" i="541"/>
  <c r="I198" i="541"/>
  <c r="I333" i="541" s="1"/>
  <c r="B341" i="541" s="1"/>
  <c r="G198" i="541"/>
  <c r="G333" i="541" s="1"/>
  <c r="V197" i="541"/>
  <c r="W197" i="541" s="1"/>
  <c r="N197" i="541"/>
  <c r="K197" i="541" a="1"/>
  <c r="K197" i="541" s="1"/>
  <c r="M197" i="541" s="1"/>
  <c r="J197" i="541" a="1"/>
  <c r="J197" i="541" s="1"/>
  <c r="H197" i="541"/>
  <c r="V196" i="541"/>
  <c r="W196" i="541" s="1"/>
  <c r="N196" i="541"/>
  <c r="K196" i="541" a="1"/>
  <c r="K196" i="541" s="1"/>
  <c r="M196" i="541" s="1"/>
  <c r="J196" i="541" a="1"/>
  <c r="J196" i="541" s="1"/>
  <c r="H196" i="541"/>
  <c r="K195" i="541"/>
  <c r="M195" i="541" s="1"/>
  <c r="K195" i="541" a="1"/>
  <c r="H195" i="541"/>
  <c r="K194" i="541" a="1"/>
  <c r="K194" i="541" s="1"/>
  <c r="M194" i="541" s="1"/>
  <c r="H194" i="541"/>
  <c r="K193" i="541"/>
  <c r="M193" i="541" s="1"/>
  <c r="K193" i="541" a="1"/>
  <c r="H193" i="541"/>
  <c r="K192" i="541" a="1"/>
  <c r="K192" i="541" s="1"/>
  <c r="M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W190" i="541"/>
  <c r="V190" i="541"/>
  <c r="N190" i="541"/>
  <c r="K190" i="541" a="1"/>
  <c r="K190" i="541" s="1"/>
  <c r="M190" i="541" s="1"/>
  <c r="J190" i="541" a="1"/>
  <c r="J190" i="541" s="1"/>
  <c r="H190" i="541"/>
  <c r="V189" i="541"/>
  <c r="W189" i="541" s="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N187" i="541"/>
  <c r="K187" i="541" a="1"/>
  <c r="K187" i="541" s="1"/>
  <c r="M187" i="541" s="1"/>
  <c r="J187" i="541" a="1"/>
  <c r="J187" i="541" s="1"/>
  <c r="H187" i="541"/>
  <c r="W186" i="541"/>
  <c r="V186" i="541"/>
  <c r="N186" i="541"/>
  <c r="K186" i="541"/>
  <c r="M186" i="541" s="1"/>
  <c r="K186" i="541" a="1"/>
  <c r="J186" i="541" a="1"/>
  <c r="J186" i="541" s="1"/>
  <c r="H186" i="541"/>
  <c r="V185" i="541"/>
  <c r="W185" i="541" s="1"/>
  <c r="N185" i="541"/>
  <c r="K185" i="541" a="1"/>
  <c r="K185" i="541" s="1"/>
  <c r="M185" i="541" s="1"/>
  <c r="J185" i="541" a="1"/>
  <c r="J185" i="541" s="1"/>
  <c r="H185" i="541"/>
  <c r="N184" i="541"/>
  <c r="K184" i="541" a="1"/>
  <c r="K184" i="541" s="1"/>
  <c r="M184" i="541" s="1"/>
  <c r="H184" i="541"/>
  <c r="N183" i="541"/>
  <c r="K183" i="541" a="1"/>
  <c r="K183" i="541" s="1"/>
  <c r="M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W180" i="541"/>
  <c r="V180" i="54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W178" i="541"/>
  <c r="V178" i="541"/>
  <c r="N178" i="541"/>
  <c r="K178" i="541" a="1"/>
  <c r="K178" i="541" s="1"/>
  <c r="M178" i="541" s="1"/>
  <c r="J178" i="541" a="1"/>
  <c r="J178" i="541" s="1"/>
  <c r="H178" i="541"/>
  <c r="V177" i="541"/>
  <c r="V198" i="541" s="1"/>
  <c r="N177" i="541"/>
  <c r="K177" i="541" a="1"/>
  <c r="K177" i="541" s="1"/>
  <c r="J177" i="541" a="1"/>
  <c r="J177" i="541" s="1"/>
  <c r="H177" i="541"/>
  <c r="X170" i="541"/>
  <c r="Q526" i="541" s="1"/>
  <c r="X169" i="541"/>
  <c r="Q525" i="541" s="1"/>
  <c r="G169" i="541"/>
  <c r="C169" i="541"/>
  <c r="X168" i="541"/>
  <c r="Q524" i="541" s="1"/>
  <c r="I168" i="541"/>
  <c r="E168" i="541"/>
  <c r="K168" i="541" s="1"/>
  <c r="M168" i="541" s="1"/>
  <c r="I167" i="541"/>
  <c r="E167" i="541"/>
  <c r="K167" i="541" s="1"/>
  <c r="M167" i="541" s="1"/>
  <c r="I166" i="541"/>
  <c r="E166" i="541"/>
  <c r="K166" i="541" s="1"/>
  <c r="M166" i="541" s="1"/>
  <c r="X165" i="541"/>
  <c r="Q521" i="541" s="1"/>
  <c r="I165" i="541"/>
  <c r="I169" i="541" s="1"/>
  <c r="E165" i="541"/>
  <c r="E169" i="541" s="1"/>
  <c r="AA162" i="541"/>
  <c r="Z162" i="541"/>
  <c r="Y162" i="541"/>
  <c r="X162" i="541"/>
  <c r="U162" i="541"/>
  <c r="T162" i="541"/>
  <c r="S162" i="541"/>
  <c r="R162" i="541"/>
  <c r="Q162" i="541"/>
  <c r="P162" i="541"/>
  <c r="O162" i="541"/>
  <c r="R170" i="541" s="1"/>
  <c r="I162" i="541"/>
  <c r="G162" i="541"/>
  <c r="C526" i="541" s="1"/>
  <c r="H161" i="541"/>
  <c r="H160" i="541"/>
  <c r="H159" i="541"/>
  <c r="V158" i="541"/>
  <c r="W158" i="541" s="1"/>
  <c r="N158" i="541"/>
  <c r="K158" i="541"/>
  <c r="K158" i="541" a="1"/>
  <c r="J158" i="541" a="1"/>
  <c r="J158" i="541" s="1"/>
  <c r="H158" i="541"/>
  <c r="D158" i="541"/>
  <c r="W157" i="541"/>
  <c r="V157" i="541"/>
  <c r="N157" i="541"/>
  <c r="K157" i="541" a="1"/>
  <c r="K157" i="541" s="1"/>
  <c r="M157" i="541" s="1"/>
  <c r="J157" i="541" a="1"/>
  <c r="J157" i="541" s="1"/>
  <c r="H157" i="541"/>
  <c r="H156" i="541"/>
  <c r="H155" i="541"/>
  <c r="V154" i="541"/>
  <c r="W154" i="541" s="1"/>
  <c r="N154" i="541"/>
  <c r="K154" i="541" a="1"/>
  <c r="K154" i="541" s="1"/>
  <c r="M154" i="541" s="1"/>
  <c r="J154" i="541" a="1"/>
  <c r="J154" i="541" s="1"/>
  <c r="H154" i="541"/>
  <c r="V153" i="541"/>
  <c r="W153" i="541" s="1"/>
  <c r="N153" i="541"/>
  <c r="K153" i="541"/>
  <c r="M153" i="541" s="1"/>
  <c r="K153" i="541" a="1"/>
  <c r="J153" i="541"/>
  <c r="J153" i="541" a="1"/>
  <c r="H153" i="541"/>
  <c r="H152" i="541"/>
  <c r="W151" i="541"/>
  <c r="V151" i="54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 a="1"/>
  <c r="K150" i="541" s="1"/>
  <c r="M150" i="541" s="1"/>
  <c r="J150" i="541" a="1"/>
  <c r="J150" i="541" s="1"/>
  <c r="H150" i="541"/>
  <c r="V149" i="541"/>
  <c r="W149" i="541" s="1"/>
  <c r="N149" i="541"/>
  <c r="K149" i="541"/>
  <c r="M149" i="541" s="1"/>
  <c r="K149" i="541" a="1"/>
  <c r="J149" i="541"/>
  <c r="J149" i="541" a="1"/>
  <c r="H149" i="541"/>
  <c r="V148" i="541"/>
  <c r="W148" i="541" s="1"/>
  <c r="N148" i="541"/>
  <c r="K148" i="541" a="1"/>
  <c r="K148" i="541" s="1"/>
  <c r="J148" i="541" a="1"/>
  <c r="J148" i="541" s="1"/>
  <c r="H148" i="541"/>
  <c r="AA147" i="541"/>
  <c r="Z147" i="541"/>
  <c r="Y147" i="541"/>
  <c r="X147" i="541"/>
  <c r="U147" i="541"/>
  <c r="T147" i="541"/>
  <c r="S147" i="541"/>
  <c r="Q147" i="541"/>
  <c r="P147" i="541"/>
  <c r="O147" i="541"/>
  <c r="I147" i="541"/>
  <c r="G147" i="541"/>
  <c r="C525" i="541" s="1"/>
  <c r="V146" i="541"/>
  <c r="W146" i="541" s="1"/>
  <c r="N146" i="541"/>
  <c r="K146" i="541" a="1"/>
  <c r="K146" i="541" s="1"/>
  <c r="M146" i="541" s="1"/>
  <c r="J146" i="541" a="1"/>
  <c r="J146" i="541" s="1"/>
  <c r="H146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W141" i="541"/>
  <c r="V141" i="54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W139" i="541"/>
  <c r="V139" i="541"/>
  <c r="N139" i="541"/>
  <c r="K139" i="541" a="1"/>
  <c r="K139" i="541" s="1"/>
  <c r="M139" i="541" s="1"/>
  <c r="J139" i="541" a="1"/>
  <c r="J139" i="541" s="1"/>
  <c r="H139" i="541"/>
  <c r="V138" i="541"/>
  <c r="V147" i="541" s="1"/>
  <c r="W147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4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W131" i="541"/>
  <c r="V131" i="54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W127" i="541"/>
  <c r="V127" i="54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W123" i="541"/>
  <c r="V123" i="54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3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W103" i="541"/>
  <c r="V103" i="54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W99" i="541"/>
  <c r="V99" i="54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W95" i="541"/>
  <c r="V95" i="54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W90" i="541"/>
  <c r="V90" i="54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6" i="541" s="1"/>
  <c r="I86" i="541"/>
  <c r="G86" i="541"/>
  <c r="C522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W75" i="541"/>
  <c r="V75" i="54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W73" i="541"/>
  <c r="V73" i="54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W69" i="541"/>
  <c r="V69" i="54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W48" i="541"/>
  <c r="V48" i="54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W46" i="541"/>
  <c r="V46" i="54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W44" i="541"/>
  <c r="V44" i="54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W40" i="541"/>
  <c r="V40" i="54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W38" i="541"/>
  <c r="V38" i="54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3" i="541" s="1"/>
  <c r="Z28" i="541"/>
  <c r="Y28" i="541"/>
  <c r="Y163" i="541" s="1"/>
  <c r="X28" i="541"/>
  <c r="U28" i="541"/>
  <c r="U163" i="541" s="1"/>
  <c r="T28" i="541"/>
  <c r="S28" i="541"/>
  <c r="S163" i="541" s="1"/>
  <c r="R28" i="541"/>
  <c r="Q28" i="541"/>
  <c r="Q163" i="541" s="1"/>
  <c r="P28" i="541"/>
  <c r="O28" i="541"/>
  <c r="O163" i="541" s="1"/>
  <c r="I28" i="541"/>
  <c r="G28" i="541"/>
  <c r="C521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W21" i="541"/>
  <c r="V21" i="54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W7" i="541"/>
  <c r="V7" i="541"/>
  <c r="N7" i="541"/>
  <c r="K7" i="541" a="1"/>
  <c r="K7" i="541" s="1"/>
  <c r="J7" i="541" a="1"/>
  <c r="J7" i="541" s="1"/>
  <c r="H7" i="541"/>
  <c r="J307" i="541" l="1" a="1"/>
  <c r="J307" i="541" s="1"/>
  <c r="J291" i="541" a="1"/>
  <c r="J291" i="541" s="1"/>
  <c r="J256" i="541" a="1"/>
  <c r="J256" i="541" s="1"/>
  <c r="J317" i="541" a="1"/>
  <c r="J317" i="541" s="1"/>
  <c r="H307" i="541"/>
  <c r="H151" i="489"/>
  <c r="H152" i="489"/>
  <c r="N153" i="489"/>
  <c r="H154" i="489"/>
  <c r="H160" i="489"/>
  <c r="N151" i="489"/>
  <c r="H153" i="489"/>
  <c r="N154" i="489"/>
  <c r="H155" i="489"/>
  <c r="H158" i="489"/>
  <c r="N158" i="489"/>
  <c r="J147" i="541" a="1"/>
  <c r="J147" i="541" s="1"/>
  <c r="N162" i="541"/>
  <c r="H140" i="489"/>
  <c r="H142" i="489"/>
  <c r="H144" i="508"/>
  <c r="H146" i="489"/>
  <c r="H149" i="489"/>
  <c r="H147" i="541"/>
  <c r="N147" i="541"/>
  <c r="W138" i="541"/>
  <c r="R169" i="541"/>
  <c r="H162" i="541"/>
  <c r="N140" i="489"/>
  <c r="N142" i="489"/>
  <c r="N146" i="489"/>
  <c r="N149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8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3" i="541"/>
  <c r="B171" i="541" s="1"/>
  <c r="X166" i="541"/>
  <c r="R163" i="541"/>
  <c r="T163" i="541"/>
  <c r="X163" i="541"/>
  <c r="Z163" i="541"/>
  <c r="R167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2" i="541" a="1"/>
  <c r="J162" i="541" s="1"/>
  <c r="H150" i="489"/>
  <c r="H94" i="508"/>
  <c r="H136" i="489"/>
  <c r="H121" i="541"/>
  <c r="H108" i="508"/>
  <c r="N307" i="541"/>
  <c r="R338" i="541"/>
  <c r="H291" i="541"/>
  <c r="K291" i="541"/>
  <c r="V291" i="541"/>
  <c r="W291" i="541" s="1"/>
  <c r="N242" i="489"/>
  <c r="N243" i="489"/>
  <c r="N245" i="489"/>
  <c r="N240" i="489"/>
  <c r="N244" i="489"/>
  <c r="N218" i="489"/>
  <c r="N219" i="489"/>
  <c r="N221" i="489"/>
  <c r="N222" i="489"/>
  <c r="N224" i="489"/>
  <c r="N228" i="489"/>
  <c r="N229" i="489"/>
  <c r="N231" i="489"/>
  <c r="N234" i="489"/>
  <c r="N236" i="489"/>
  <c r="N220" i="489"/>
  <c r="N223" i="489"/>
  <c r="N225" i="489"/>
  <c r="N226" i="489"/>
  <c r="N227" i="489"/>
  <c r="N230" i="489"/>
  <c r="N232" i="489"/>
  <c r="N233" i="489"/>
  <c r="N235" i="489"/>
  <c r="N214" i="489"/>
  <c r="N213" i="489"/>
  <c r="N210" i="489"/>
  <c r="N209" i="489"/>
  <c r="N211" i="489"/>
  <c r="N202" i="489"/>
  <c r="N256" i="541"/>
  <c r="N201" i="489"/>
  <c r="N203" i="489"/>
  <c r="N207" i="489"/>
  <c r="N197" i="489"/>
  <c r="N196" i="508"/>
  <c r="N196" i="489"/>
  <c r="N187" i="489"/>
  <c r="N188" i="489"/>
  <c r="N183" i="489"/>
  <c r="N184" i="489"/>
  <c r="N185" i="489"/>
  <c r="N182" i="489"/>
  <c r="N179" i="489"/>
  <c r="N198" i="541"/>
  <c r="N178" i="489"/>
  <c r="H198" i="541"/>
  <c r="H317" i="541"/>
  <c r="W317" i="541"/>
  <c r="K28" i="541"/>
  <c r="J531" i="541"/>
  <c r="Q531" i="541" s="1"/>
  <c r="J532" i="541"/>
  <c r="Q532" i="541" s="1"/>
  <c r="J530" i="541"/>
  <c r="M487" i="541"/>
  <c r="K477" i="541"/>
  <c r="M477" i="541"/>
  <c r="V503" i="541"/>
  <c r="V461" i="541"/>
  <c r="W461" i="541" s="1"/>
  <c r="H368" i="541"/>
  <c r="V368" i="541"/>
  <c r="N426" i="541"/>
  <c r="W369" i="541"/>
  <c r="J317" i="542" a="1"/>
  <c r="J317" i="542" s="1"/>
  <c r="J307" i="542" a="1"/>
  <c r="J307" i="542" s="1"/>
  <c r="J291" i="542" a="1"/>
  <c r="J291" i="542" s="1"/>
  <c r="J461" i="542" a="1"/>
  <c r="J461" i="542" s="1"/>
  <c r="N218" i="508"/>
  <c r="N199" i="508"/>
  <c r="N201" i="508"/>
  <c r="N215" i="508"/>
  <c r="N215" i="489"/>
  <c r="Z339" i="543"/>
  <c r="Z341" i="543"/>
  <c r="C532" i="508"/>
  <c r="C531" i="508"/>
  <c r="C530" i="508"/>
  <c r="M487" i="542"/>
  <c r="N477" i="542"/>
  <c r="K477" i="542"/>
  <c r="R509" i="542"/>
  <c r="V503" i="542"/>
  <c r="H461" i="542"/>
  <c r="M461" i="542"/>
  <c r="W368" i="542"/>
  <c r="K426" i="542"/>
  <c r="H368" i="542"/>
  <c r="H504" i="542" s="1"/>
  <c r="E511" i="542" s="1"/>
  <c r="V368" i="542"/>
  <c r="N426" i="542"/>
  <c r="N504" i="542" s="1"/>
  <c r="B513" i="542" s="1"/>
  <c r="E513" i="542" s="1"/>
  <c r="W369" i="542"/>
  <c r="N207" i="508"/>
  <c r="N197" i="508"/>
  <c r="I333" i="542"/>
  <c r="B341" i="542" s="1"/>
  <c r="R333" i="542"/>
  <c r="T333" i="542"/>
  <c r="X333" i="542"/>
  <c r="Z333" i="542"/>
  <c r="V332" i="542"/>
  <c r="R340" i="542"/>
  <c r="H332" i="542"/>
  <c r="K332" i="542"/>
  <c r="W318" i="542"/>
  <c r="W332" i="542" s="1"/>
  <c r="H307" i="542"/>
  <c r="V307" i="542"/>
  <c r="W307" i="542" s="1"/>
  <c r="N291" i="542"/>
  <c r="N239" i="508"/>
  <c r="N240" i="508"/>
  <c r="N242" i="508"/>
  <c r="N243" i="508"/>
  <c r="N244" i="508"/>
  <c r="N245" i="508"/>
  <c r="N219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17" i="508"/>
  <c r="N208" i="508"/>
  <c r="N209" i="508"/>
  <c r="N210" i="508"/>
  <c r="N211" i="508"/>
  <c r="N212" i="508"/>
  <c r="N213" i="508"/>
  <c r="N214" i="508"/>
  <c r="N202" i="508"/>
  <c r="N256" i="542"/>
  <c r="J256" i="542" a="1"/>
  <c r="J256" i="542" s="1"/>
  <c r="R336" i="542"/>
  <c r="N203" i="508"/>
  <c r="N199" i="489"/>
  <c r="N198" i="542"/>
  <c r="N333" i="542" s="1"/>
  <c r="B342" i="542" s="1"/>
  <c r="N190" i="508"/>
  <c r="H198" i="542"/>
  <c r="N182" i="508"/>
  <c r="N183" i="508"/>
  <c r="N184" i="508"/>
  <c r="N185" i="508"/>
  <c r="N186" i="508"/>
  <c r="N187" i="508"/>
  <c r="N188" i="508"/>
  <c r="N177" i="508"/>
  <c r="N178" i="508"/>
  <c r="N179" i="508"/>
  <c r="N177" i="489"/>
  <c r="H317" i="542"/>
  <c r="G516" i="543"/>
  <c r="J147" i="542" a="1"/>
  <c r="J147" i="542" s="1"/>
  <c r="J162" i="542" a="1"/>
  <c r="J162" i="542" s="1"/>
  <c r="H138" i="508"/>
  <c r="N138" i="508"/>
  <c r="H140" i="508"/>
  <c r="N140" i="508"/>
  <c r="H142" i="508"/>
  <c r="N142" i="508"/>
  <c r="H145" i="508"/>
  <c r="H146" i="508"/>
  <c r="N146" i="508"/>
  <c r="H149" i="508"/>
  <c r="N149" i="508"/>
  <c r="H151" i="508"/>
  <c r="N151" i="508"/>
  <c r="H153" i="508"/>
  <c r="N153" i="508"/>
  <c r="H155" i="508"/>
  <c r="H158" i="508"/>
  <c r="N158" i="508"/>
  <c r="H160" i="508"/>
  <c r="H139" i="489"/>
  <c r="N139" i="489"/>
  <c r="H141" i="489"/>
  <c r="N141" i="489"/>
  <c r="H143" i="489"/>
  <c r="H144" i="489"/>
  <c r="H145" i="489"/>
  <c r="H156" i="489"/>
  <c r="H157" i="489"/>
  <c r="N157" i="489"/>
  <c r="H159" i="489"/>
  <c r="H161" i="489"/>
  <c r="H147" i="542"/>
  <c r="V147" i="542"/>
  <c r="W147" i="542" s="1"/>
  <c r="R169" i="542"/>
  <c r="H162" i="542"/>
  <c r="H139" i="508"/>
  <c r="N139" i="508"/>
  <c r="H141" i="508"/>
  <c r="N141" i="508"/>
  <c r="H143" i="508"/>
  <c r="H148" i="508"/>
  <c r="N148" i="508"/>
  <c r="H150" i="508"/>
  <c r="N150" i="508"/>
  <c r="H152" i="508"/>
  <c r="H154" i="508"/>
  <c r="N154" i="508"/>
  <c r="H156" i="508"/>
  <c r="H157" i="508"/>
  <c r="N157" i="508"/>
  <c r="H159" i="508"/>
  <c r="H161" i="508"/>
  <c r="H138" i="489"/>
  <c r="N138" i="489"/>
  <c r="H148" i="489"/>
  <c r="N148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8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2" i="543" a="1"/>
  <c r="M172" i="543" s="1"/>
  <c r="M523" i="543"/>
  <c r="K333" i="543"/>
  <c r="E341" i="543" s="1"/>
  <c r="I341" i="543" s="1"/>
  <c r="M341" i="543" s="1"/>
  <c r="T341" i="543"/>
  <c r="T336" i="543"/>
  <c r="T339" i="543"/>
  <c r="T337" i="543"/>
  <c r="T340" i="543"/>
  <c r="Z506" i="543" a="1"/>
  <c r="Z506" i="543" s="1"/>
  <c r="M522" i="543"/>
  <c r="M525" i="543"/>
  <c r="B340" i="543"/>
  <c r="C516" i="543" s="1"/>
  <c r="J333" i="543" a="1"/>
  <c r="J333" i="543" s="1"/>
  <c r="M340" i="543" s="1"/>
  <c r="M342" i="543" a="1"/>
  <c r="M342" i="543" s="1"/>
  <c r="T338" i="543"/>
  <c r="I171" i="543"/>
  <c r="M171" i="543" s="1"/>
  <c r="E523" i="543"/>
  <c r="E525" i="543"/>
  <c r="E526" i="543"/>
  <c r="E522" i="543"/>
  <c r="L163" i="543"/>
  <c r="I170" i="543" s="1"/>
  <c r="I513" i="543"/>
  <c r="M513" i="543" s="1" a="1"/>
  <c r="M513" i="543" s="1"/>
  <c r="W504" i="543"/>
  <c r="Z512" i="543"/>
  <c r="Z511" i="543"/>
  <c r="Z508" i="543"/>
  <c r="Z509" i="543"/>
  <c r="Z510" i="543"/>
  <c r="T512" i="543"/>
  <c r="T507" i="543"/>
  <c r="T508" i="543"/>
  <c r="T509" i="543"/>
  <c r="T511" i="543"/>
  <c r="M524" i="543"/>
  <c r="W333" i="543"/>
  <c r="E524" i="543"/>
  <c r="Q527" i="543"/>
  <c r="S523" i="543" s="1"/>
  <c r="E512" i="543"/>
  <c r="I512" i="543" s="1"/>
  <c r="M512" i="543" s="1"/>
  <c r="L504" i="543"/>
  <c r="I511" i="543" s="1"/>
  <c r="T510" i="543"/>
  <c r="K28" i="542"/>
  <c r="M7" i="542"/>
  <c r="M28" i="542" s="1"/>
  <c r="H28" i="542"/>
  <c r="H163" i="542" s="1"/>
  <c r="E170" i="542" s="1"/>
  <c r="N28" i="542"/>
  <c r="N163" i="542" s="1"/>
  <c r="B172" i="542" s="1"/>
  <c r="W7" i="542"/>
  <c r="K522" i="542"/>
  <c r="K523" i="542"/>
  <c r="K198" i="542"/>
  <c r="M177" i="542"/>
  <c r="M198" i="542" s="1"/>
  <c r="W28" i="542"/>
  <c r="C517" i="542"/>
  <c r="Q522" i="542"/>
  <c r="K86" i="542"/>
  <c r="M29" i="542"/>
  <c r="M86" i="542" s="1"/>
  <c r="K121" i="542"/>
  <c r="M87" i="542"/>
  <c r="M121" i="542" s="1"/>
  <c r="K137" i="542"/>
  <c r="M122" i="542"/>
  <c r="M137" i="542" s="1"/>
  <c r="K524" i="542"/>
  <c r="K525" i="542"/>
  <c r="K162" i="542"/>
  <c r="M148" i="542"/>
  <c r="M162" i="542" s="1"/>
  <c r="K526" i="542"/>
  <c r="K256" i="542"/>
  <c r="M199" i="542"/>
  <c r="M256" i="542" s="1"/>
  <c r="C527" i="542"/>
  <c r="E521" i="542" s="1"/>
  <c r="V137" i="542"/>
  <c r="W137" i="542" s="1"/>
  <c r="K147" i="542"/>
  <c r="V162" i="542"/>
  <c r="W162" i="542" s="1"/>
  <c r="G163" i="542"/>
  <c r="P163" i="542"/>
  <c r="X167" i="542" s="1"/>
  <c r="X172" i="542" s="1"/>
  <c r="K165" i="542"/>
  <c r="R165" i="542"/>
  <c r="J333" i="542" a="1"/>
  <c r="J333" i="542" s="1"/>
  <c r="M340" i="542" s="1"/>
  <c r="B340" i="542"/>
  <c r="O333" i="542"/>
  <c r="R335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7" i="542"/>
  <c r="W198" i="542" s="1"/>
  <c r="J198" i="542" a="1"/>
  <c r="J198" i="542" s="1"/>
  <c r="X336" i="542"/>
  <c r="X342" i="542" s="1"/>
  <c r="P333" i="542"/>
  <c r="X337" i="542" s="1"/>
  <c r="H256" i="542"/>
  <c r="H333" i="542" s="1"/>
  <c r="E340" i="542" s="1"/>
  <c r="W199" i="542"/>
  <c r="K291" i="542"/>
  <c r="M257" i="542"/>
  <c r="M291" i="542" s="1"/>
  <c r="K317" i="542"/>
  <c r="M308" i="542"/>
  <c r="M317" i="542" s="1"/>
  <c r="V291" i="542"/>
  <c r="W291" i="542" s="1"/>
  <c r="K307" i="542"/>
  <c r="V317" i="542"/>
  <c r="W317" i="542" s="1"/>
  <c r="R337" i="542"/>
  <c r="R338" i="542"/>
  <c r="M318" i="542"/>
  <c r="M332" i="542" s="1"/>
  <c r="M368" i="542"/>
  <c r="K335" i="542"/>
  <c r="J368" i="542" a="1"/>
  <c r="J368" i="542" s="1"/>
  <c r="K368" i="542"/>
  <c r="V461" i="542"/>
  <c r="W461" i="542" s="1"/>
  <c r="M462" i="542"/>
  <c r="M477" i="542" s="1"/>
  <c r="W462" i="542"/>
  <c r="V477" i="542"/>
  <c r="W477" i="542" s="1"/>
  <c r="B511" i="542"/>
  <c r="J504" i="542" a="1"/>
  <c r="J504" i="542" s="1"/>
  <c r="M511" i="542" s="1"/>
  <c r="R506" i="542"/>
  <c r="X506" i="542"/>
  <c r="O504" i="542"/>
  <c r="X507" i="542" s="1"/>
  <c r="M369" i="542"/>
  <c r="M426" i="542" s="1"/>
  <c r="K461" i="542"/>
  <c r="K503" i="542"/>
  <c r="M488" i="542"/>
  <c r="M503" i="542" s="1"/>
  <c r="K487" i="542"/>
  <c r="R531" i="542"/>
  <c r="S531" i="542" a="1"/>
  <c r="S531" i="542" s="1"/>
  <c r="R510" i="542"/>
  <c r="W488" i="542"/>
  <c r="W503" i="542" s="1"/>
  <c r="K510" i="542"/>
  <c r="M506" i="542"/>
  <c r="J533" i="542"/>
  <c r="Q530" i="542"/>
  <c r="R532" i="542"/>
  <c r="S532" i="542" a="1"/>
  <c r="S532" i="542" s="1"/>
  <c r="E510" i="542"/>
  <c r="T530" i="542" a="1"/>
  <c r="T530" i="542" s="1"/>
  <c r="T531" i="542" a="1"/>
  <c r="T531" i="542" s="1"/>
  <c r="T532" i="542" a="1"/>
  <c r="T532" i="542" s="1"/>
  <c r="C533" i="542"/>
  <c r="T533" i="542" s="1" a="1"/>
  <c r="T533" i="542" s="1"/>
  <c r="K121" i="541"/>
  <c r="M87" i="541"/>
  <c r="M121" i="541" s="1"/>
  <c r="K137" i="541"/>
  <c r="M122" i="541"/>
  <c r="M137" i="541" s="1"/>
  <c r="K524" i="541"/>
  <c r="K525" i="541"/>
  <c r="K162" i="541"/>
  <c r="M148" i="541"/>
  <c r="M162" i="541" s="1"/>
  <c r="K526" i="541"/>
  <c r="K256" i="541"/>
  <c r="M199" i="541"/>
  <c r="M256" i="541" s="1"/>
  <c r="W28" i="541"/>
  <c r="C517" i="541"/>
  <c r="Q522" i="541"/>
  <c r="K86" i="541"/>
  <c r="M29" i="541"/>
  <c r="M86" i="541" s="1"/>
  <c r="K522" i="541"/>
  <c r="K523" i="541"/>
  <c r="M147" i="541"/>
  <c r="K198" i="541"/>
  <c r="M177" i="541"/>
  <c r="M198" i="541" s="1"/>
  <c r="M7" i="541"/>
  <c r="M28" i="541" s="1"/>
  <c r="M163" i="541" s="1"/>
  <c r="C527" i="541"/>
  <c r="E521" i="541" s="1"/>
  <c r="V137" i="541"/>
  <c r="W137" i="541" s="1"/>
  <c r="K147" i="541"/>
  <c r="V162" i="541"/>
  <c r="W162" i="541" s="1"/>
  <c r="G163" i="541"/>
  <c r="P163" i="541"/>
  <c r="X167" i="541" s="1"/>
  <c r="X172" i="541" s="1"/>
  <c r="K165" i="541"/>
  <c r="R165" i="541"/>
  <c r="J333" i="541" a="1"/>
  <c r="J333" i="541" s="1"/>
  <c r="M340" i="541" s="1"/>
  <c r="B340" i="541"/>
  <c r="O333" i="541"/>
  <c r="R335" i="541"/>
  <c r="K307" i="541"/>
  <c r="M292" i="541"/>
  <c r="M307" i="541" s="1"/>
  <c r="M317" i="541"/>
  <c r="K332" i="541"/>
  <c r="M318" i="541"/>
  <c r="M332" i="541" s="1"/>
  <c r="W332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7" i="541"/>
  <c r="W198" i="541" s="1"/>
  <c r="J198" i="541" a="1"/>
  <c r="J198" i="541" s="1"/>
  <c r="X336" i="541"/>
  <c r="P333" i="541"/>
  <c r="X337" i="541" s="1"/>
  <c r="W199" i="541"/>
  <c r="V307" i="541"/>
  <c r="W307" i="541" s="1"/>
  <c r="K317" i="541"/>
  <c r="V332" i="541"/>
  <c r="K335" i="541"/>
  <c r="K368" i="541"/>
  <c r="M347" i="541"/>
  <c r="M368" i="541" s="1"/>
  <c r="M257" i="541"/>
  <c r="M291" i="541" s="1"/>
  <c r="K426" i="541"/>
  <c r="K461" i="541"/>
  <c r="M427" i="541"/>
  <c r="M461" i="541" s="1"/>
  <c r="B511" i="541"/>
  <c r="J504" i="541" a="1"/>
  <c r="J504" i="541" s="1"/>
  <c r="M511" i="541" s="1"/>
  <c r="X506" i="541"/>
  <c r="O504" i="541"/>
  <c r="X507" i="541" s="1"/>
  <c r="R506" i="541"/>
  <c r="M369" i="541"/>
  <c r="M426" i="541" s="1"/>
  <c r="H461" i="541"/>
  <c r="H504" i="541" s="1"/>
  <c r="E511" i="541" s="1"/>
  <c r="N461" i="541"/>
  <c r="W427" i="541"/>
  <c r="J461" i="541" a="1"/>
  <c r="J461" i="541" s="1"/>
  <c r="N477" i="541"/>
  <c r="W347" i="541"/>
  <c r="W368" i="541" s="1"/>
  <c r="J368" i="541" a="1"/>
  <c r="J368" i="541" s="1"/>
  <c r="W462" i="541"/>
  <c r="V477" i="541"/>
  <c r="W477" i="541" s="1"/>
  <c r="K503" i="541"/>
  <c r="M488" i="541"/>
  <c r="M503" i="541" s="1"/>
  <c r="K487" i="541"/>
  <c r="R531" i="541"/>
  <c r="S531" i="541" a="1"/>
  <c r="S531" i="541" s="1"/>
  <c r="R510" i="541"/>
  <c r="W488" i="541"/>
  <c r="W503" i="541" s="1"/>
  <c r="K506" i="541"/>
  <c r="J533" i="541"/>
  <c r="Q530" i="541"/>
  <c r="R532" i="541"/>
  <c r="S532" i="541" a="1"/>
  <c r="S532" i="541" s="1"/>
  <c r="T530" i="541" a="1"/>
  <c r="T530" i="541" s="1"/>
  <c r="T531" i="541" a="1"/>
  <c r="T531" i="541" s="1"/>
  <c r="T532" i="541" a="1"/>
  <c r="T532" i="541" s="1"/>
  <c r="C533" i="541"/>
  <c r="T533" i="541" s="1" a="1"/>
  <c r="T533" i="541" s="1"/>
  <c r="AC484" i="489"/>
  <c r="AC485" i="489"/>
  <c r="AC357" i="489"/>
  <c r="AC358" i="489"/>
  <c r="AC314" i="489"/>
  <c r="AC315" i="489"/>
  <c r="AC144" i="489"/>
  <c r="AC145" i="489"/>
  <c r="X342" i="541" l="1"/>
  <c r="Z339" i="541" s="1"/>
  <c r="N163" i="541"/>
  <c r="B172" i="541" s="1"/>
  <c r="E172" i="541" s="1"/>
  <c r="H163" i="541"/>
  <c r="E170" i="541" s="1"/>
  <c r="Z166" i="541"/>
  <c r="Z169" i="541"/>
  <c r="Z168" i="541"/>
  <c r="Z170" i="541"/>
  <c r="K163" i="541"/>
  <c r="E171" i="541" s="1"/>
  <c r="N333" i="541"/>
  <c r="B342" i="541" s="1"/>
  <c r="E342" i="541" s="1"/>
  <c r="H333" i="541"/>
  <c r="E340" i="541" s="1"/>
  <c r="N504" i="541"/>
  <c r="B513" i="541" s="1"/>
  <c r="E526" i="541"/>
  <c r="E524" i="541"/>
  <c r="E522" i="541"/>
  <c r="E525" i="541"/>
  <c r="E523" i="541"/>
  <c r="E342" i="542"/>
  <c r="L333" i="543"/>
  <c r="I340" i="543" s="1"/>
  <c r="Z335" i="542" a="1"/>
  <c r="Z335" i="542" s="1"/>
  <c r="Z341" i="542"/>
  <c r="Z338" i="542"/>
  <c r="Z339" i="542"/>
  <c r="Z340" i="542"/>
  <c r="E527" i="543"/>
  <c r="Z168" i="542"/>
  <c r="Z170" i="542"/>
  <c r="Z169" i="542"/>
  <c r="E526" i="542"/>
  <c r="E525" i="542"/>
  <c r="O516" i="543" a="1"/>
  <c r="O516" i="543" s="1"/>
  <c r="G517" i="543"/>
  <c r="K517" i="543" s="1"/>
  <c r="O517" i="543" s="1"/>
  <c r="K518" i="543"/>
  <c r="O518" i="543" s="1" a="1"/>
  <c r="O518" i="543" s="1"/>
  <c r="S524" i="543"/>
  <c r="S526" i="543"/>
  <c r="S521" i="543" a="1"/>
  <c r="S521" i="543" s="1"/>
  <c r="S525" i="543"/>
  <c r="S522" i="543"/>
  <c r="E524" i="542"/>
  <c r="E522" i="542"/>
  <c r="E523" i="542"/>
  <c r="R530" i="542"/>
  <c r="R533" i="542" s="1"/>
  <c r="Q533" i="542"/>
  <c r="S533" i="542" s="1" a="1"/>
  <c r="S533" i="542" s="1"/>
  <c r="S530" i="542" a="1"/>
  <c r="S530" i="542" s="1"/>
  <c r="X513" i="542"/>
  <c r="Z506" i="542" s="1" a="1"/>
  <c r="Z506" i="542" s="1"/>
  <c r="V504" i="542"/>
  <c r="Z337" i="542"/>
  <c r="M165" i="542"/>
  <c r="K169" i="542"/>
  <c r="M169" i="542" s="1"/>
  <c r="J163" i="542" a="1"/>
  <c r="J163" i="542" s="1"/>
  <c r="M170" i="542" s="1"/>
  <c r="B170" i="542"/>
  <c r="C516" i="542" s="1"/>
  <c r="V163" i="542"/>
  <c r="I172" i="542" s="1"/>
  <c r="M333" i="542"/>
  <c r="C518" i="542"/>
  <c r="G518" i="542" s="1"/>
  <c r="E172" i="542"/>
  <c r="M163" i="542"/>
  <c r="M510" i="542"/>
  <c r="Z507" i="542"/>
  <c r="R513" i="542"/>
  <c r="T506" i="542" s="1" a="1"/>
  <c r="T506" i="542" s="1"/>
  <c r="K504" i="542"/>
  <c r="M335" i="542"/>
  <c r="K339" i="542"/>
  <c r="M339" i="542" s="1"/>
  <c r="M504" i="542"/>
  <c r="Z336" i="542"/>
  <c r="W333" i="542"/>
  <c r="R342" i="542"/>
  <c r="T335" i="542" s="1" a="1"/>
  <c r="T335" i="542" s="1"/>
  <c r="Z171" i="542"/>
  <c r="Z165" i="542" a="1"/>
  <c r="Z165" i="542" s="1"/>
  <c r="K521" i="542"/>
  <c r="R172" i="542"/>
  <c r="T165" i="542" s="1" a="1"/>
  <c r="T165" i="542" s="1"/>
  <c r="Q523" i="542"/>
  <c r="Z167" i="542"/>
  <c r="Z166" i="542"/>
  <c r="W163" i="542"/>
  <c r="V333" i="542"/>
  <c r="I342" i="542" s="1"/>
  <c r="M342" i="542" s="1" a="1"/>
  <c r="M342" i="542" s="1"/>
  <c r="K333" i="542"/>
  <c r="G516" i="542"/>
  <c r="K163" i="542"/>
  <c r="E171" i="542" s="1"/>
  <c r="I171" i="541"/>
  <c r="M171" i="541" s="1"/>
  <c r="E513" i="541"/>
  <c r="C518" i="541"/>
  <c r="G518" i="541" s="1"/>
  <c r="R513" i="541"/>
  <c r="T506" i="541" s="1" a="1"/>
  <c r="T506" i="541" s="1"/>
  <c r="X513" i="541"/>
  <c r="Z506" i="541" s="1" a="1"/>
  <c r="Z506" i="541" s="1"/>
  <c r="M504" i="541"/>
  <c r="M335" i="541"/>
  <c r="K339" i="541"/>
  <c r="M339" i="541" s="1"/>
  <c r="Z337" i="541"/>
  <c r="M165" i="541"/>
  <c r="K169" i="541"/>
  <c r="M169" i="541" s="1"/>
  <c r="J163" i="541" a="1"/>
  <c r="J163" i="541" s="1"/>
  <c r="M170" i="541" s="1"/>
  <c r="B170" i="541"/>
  <c r="C516" i="541" s="1"/>
  <c r="V333" i="541"/>
  <c r="I342" i="541" s="1"/>
  <c r="M342" i="541" s="1" a="1"/>
  <c r="M342" i="541" s="1"/>
  <c r="K333" i="541"/>
  <c r="W163" i="541"/>
  <c r="R530" i="541"/>
  <c r="R533" i="541" s="1"/>
  <c r="Q533" i="541"/>
  <c r="S533" i="541" s="1" a="1"/>
  <c r="S533" i="541" s="1"/>
  <c r="S530" i="541" a="1"/>
  <c r="S530" i="541" s="1"/>
  <c r="K510" i="541"/>
  <c r="M510" i="541" s="1"/>
  <c r="M506" i="541"/>
  <c r="Z507" i="541"/>
  <c r="Z340" i="541"/>
  <c r="Z335" i="541" a="1"/>
  <c r="Z335" i="541" s="1"/>
  <c r="V504" i="541"/>
  <c r="K504" i="541"/>
  <c r="Z341" i="541"/>
  <c r="Z336" i="541"/>
  <c r="W333" i="541"/>
  <c r="Z338" i="541"/>
  <c r="R342" i="541"/>
  <c r="T335" i="541" s="1" a="1"/>
  <c r="T335" i="541" s="1"/>
  <c r="Z171" i="541"/>
  <c r="Z165" i="541" a="1"/>
  <c r="Z165" i="541" s="1"/>
  <c r="K521" i="541"/>
  <c r="R172" i="541"/>
  <c r="Q523" i="541"/>
  <c r="Z167" i="541"/>
  <c r="M333" i="541"/>
  <c r="V163" i="541"/>
  <c r="I172" i="541" s="1"/>
  <c r="G516" i="541" l="1"/>
  <c r="L163" i="541"/>
  <c r="I170" i="541" s="1"/>
  <c r="E527" i="541"/>
  <c r="T510" i="541"/>
  <c r="E527" i="542"/>
  <c r="S527" i="543"/>
  <c r="K516" i="543"/>
  <c r="O516" i="542" a="1"/>
  <c r="O516" i="542" s="1"/>
  <c r="I513" i="542"/>
  <c r="M513" i="542" s="1" a="1"/>
  <c r="M513" i="542" s="1"/>
  <c r="W504" i="542"/>
  <c r="I171" i="542"/>
  <c r="M171" i="542" s="1"/>
  <c r="E341" i="542"/>
  <c r="I341" i="542" s="1"/>
  <c r="M341" i="542" s="1"/>
  <c r="L333" i="542"/>
  <c r="I340" i="542" s="1"/>
  <c r="Q527" i="542"/>
  <c r="S523" i="542" s="1"/>
  <c r="K527" i="542"/>
  <c r="T171" i="542"/>
  <c r="T166" i="542"/>
  <c r="T167" i="542"/>
  <c r="T168" i="542"/>
  <c r="T169" i="542"/>
  <c r="T170" i="542"/>
  <c r="T341" i="542"/>
  <c r="T336" i="542"/>
  <c r="T339" i="542"/>
  <c r="T340" i="542"/>
  <c r="T338" i="542"/>
  <c r="E512" i="542"/>
  <c r="I512" i="542" s="1"/>
  <c r="M512" i="542" s="1"/>
  <c r="L504" i="542"/>
  <c r="I511" i="542" s="1"/>
  <c r="T512" i="542"/>
  <c r="T509" i="542"/>
  <c r="T511" i="542"/>
  <c r="T507" i="542"/>
  <c r="T508" i="542"/>
  <c r="T510" i="542"/>
  <c r="K518" i="542"/>
  <c r="O518" i="542" s="1" a="1"/>
  <c r="O518" i="542" s="1"/>
  <c r="M172" i="542" a="1"/>
  <c r="M172" i="542" s="1"/>
  <c r="L163" i="542"/>
  <c r="I170" i="542" s="1"/>
  <c r="T337" i="542"/>
  <c r="Z512" i="542"/>
  <c r="Z511" i="542"/>
  <c r="Z508" i="542"/>
  <c r="Z509" i="542"/>
  <c r="Z510" i="542"/>
  <c r="M172" i="541" a="1"/>
  <c r="M172" i="541" s="1"/>
  <c r="Q527" i="541"/>
  <c r="K527" i="541"/>
  <c r="T171" i="541"/>
  <c r="T168" i="541"/>
  <c r="T169" i="541"/>
  <c r="T170" i="541"/>
  <c r="T166" i="541"/>
  <c r="T167" i="541"/>
  <c r="E512" i="541"/>
  <c r="I512" i="541" s="1"/>
  <c r="M512" i="541" s="1"/>
  <c r="L504" i="541"/>
  <c r="I511" i="541" s="1"/>
  <c r="O516" i="541" a="1"/>
  <c r="O516" i="541" s="1"/>
  <c r="T165" i="541" a="1"/>
  <c r="T165" i="541" s="1"/>
  <c r="M521" i="541" a="1"/>
  <c r="M521" i="541" s="1"/>
  <c r="T341" i="541"/>
  <c r="T337" i="541"/>
  <c r="T338" i="541"/>
  <c r="T339" i="541"/>
  <c r="T340" i="541"/>
  <c r="T336" i="541"/>
  <c r="I513" i="541"/>
  <c r="M513" i="541" s="1" a="1"/>
  <c r="M513" i="541" s="1"/>
  <c r="W504" i="541"/>
  <c r="E341" i="541"/>
  <c r="L333" i="541"/>
  <c r="I340" i="541" s="1"/>
  <c r="Z512" i="541"/>
  <c r="Z511" i="541"/>
  <c r="Z510" i="541"/>
  <c r="Z509" i="541"/>
  <c r="Z508" i="541"/>
  <c r="T512" i="541"/>
  <c r="T509" i="541"/>
  <c r="T511" i="541"/>
  <c r="T508" i="541"/>
  <c r="T507" i="541"/>
  <c r="M525" i="542" l="1"/>
  <c r="M523" i="542"/>
  <c r="M526" i="542"/>
  <c r="M524" i="542"/>
  <c r="M522" i="542"/>
  <c r="G517" i="542"/>
  <c r="S525" i="542"/>
  <c r="S524" i="542"/>
  <c r="S526" i="542"/>
  <c r="S521" i="542" a="1"/>
  <c r="S521" i="542" s="1"/>
  <c r="S522" i="542"/>
  <c r="M521" i="542" a="1"/>
  <c r="M521" i="542" s="1"/>
  <c r="I341" i="541"/>
  <c r="M341" i="541" s="1"/>
  <c r="G517" i="541"/>
  <c r="S525" i="541"/>
  <c r="S524" i="541"/>
  <c r="S526" i="541"/>
  <c r="S521" i="541" a="1"/>
  <c r="S521" i="541" s="1"/>
  <c r="S522" i="541"/>
  <c r="M526" i="541"/>
  <c r="M524" i="541"/>
  <c r="M522" i="541"/>
  <c r="M525" i="541"/>
  <c r="M523" i="541"/>
  <c r="S523" i="541"/>
  <c r="K518" i="541"/>
  <c r="O518" i="541" s="1" a="1"/>
  <c r="O518" i="541" s="1"/>
  <c r="S527" i="542" l="1"/>
  <c r="K517" i="542"/>
  <c r="O517" i="542" s="1"/>
  <c r="K516" i="542"/>
  <c r="S527" i="541"/>
  <c r="K517" i="541"/>
  <c r="O517" i="541" s="1"/>
  <c r="K516" i="541"/>
  <c r="K10" i="534" l="1"/>
  <c r="I11" i="534"/>
  <c r="F11" i="534"/>
  <c r="C11" i="534"/>
  <c r="J10" i="534"/>
  <c r="G10" i="534"/>
  <c r="D10" i="534"/>
  <c r="H484" i="434" l="1"/>
  <c r="H485" i="434"/>
  <c r="H484" i="508"/>
  <c r="H485" i="508"/>
  <c r="H484" i="505"/>
  <c r="H485" i="505"/>
  <c r="H484" i="489"/>
  <c r="H485" i="489"/>
  <c r="H315" i="434"/>
  <c r="H315" i="508"/>
  <c r="H315" i="505"/>
  <c r="H315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J314" i="505" l="1" a="1"/>
  <c r="J314" i="505" s="1"/>
  <c r="J313" i="505" a="1"/>
  <c r="J313" i="505" s="1"/>
  <c r="J311" i="505" a="1"/>
  <c r="J311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2" i="505" a="1"/>
  <c r="J312" i="505" s="1"/>
  <c r="K316" i="505" l="1" a="1"/>
  <c r="K316" i="505" s="1"/>
  <c r="H314" i="434" l="1"/>
  <c r="H313" i="434"/>
  <c r="H314" i="508"/>
  <c r="H314" i="505"/>
  <c r="H314" i="489"/>
  <c r="H144" i="434"/>
  <c r="H313" i="505" l="1"/>
  <c r="H313" i="489" l="1"/>
  <c r="K143" i="489" a="1"/>
  <c r="K143" i="489" s="1"/>
  <c r="H313" i="508"/>
  <c r="K143" i="508" a="1"/>
  <c r="K143" i="508" s="1"/>
  <c r="P533" i="508" l="1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J28" i="508" s="1" a="1"/>
  <c r="J28" i="508" s="1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W348" i="508" s="1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S291" i="508"/>
  <c r="S333" i="508" s="1"/>
  <c r="U291" i="508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C523" i="508"/>
  <c r="M118" i="508"/>
  <c r="M119" i="508"/>
  <c r="M120" i="508"/>
  <c r="J552" i="508"/>
  <c r="M552" i="508" s="1"/>
  <c r="J137" i="508" a="1"/>
  <c r="J137" i="508" s="1"/>
  <c r="W122" i="508"/>
  <c r="C525" i="508"/>
  <c r="J147" i="508" a="1"/>
  <c r="J147" i="508" s="1"/>
  <c r="M139" i="508"/>
  <c r="M140" i="508"/>
  <c r="M141" i="508"/>
  <c r="M142" i="508"/>
  <c r="M148" i="508"/>
  <c r="M158" i="508"/>
  <c r="M159" i="508"/>
  <c r="J549" i="508"/>
  <c r="J541" i="508"/>
  <c r="C521" i="508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L549" i="508" l="1"/>
  <c r="L541" i="508"/>
  <c r="M541" i="508" s="1"/>
  <c r="I163" i="508"/>
  <c r="B171" i="508" s="1"/>
  <c r="J121" i="508" a="1"/>
  <c r="J121" i="508" s="1"/>
  <c r="M551" i="508"/>
  <c r="M137" i="508"/>
  <c r="N477" i="508"/>
  <c r="W368" i="508"/>
  <c r="R166" i="508"/>
  <c r="J553" i="508"/>
  <c r="M553" i="508" s="1"/>
  <c r="G333" i="508"/>
  <c r="J333" i="508" s="1" a="1"/>
  <c r="J333" i="508" s="1"/>
  <c r="M340" i="508" s="1"/>
  <c r="U333" i="508"/>
  <c r="Q333" i="508"/>
  <c r="Y504" i="508"/>
  <c r="R167" i="508"/>
  <c r="K523" i="508" s="1"/>
  <c r="N503" i="508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V137" i="508"/>
  <c r="W137" i="508" s="1"/>
  <c r="H198" i="508"/>
  <c r="K556" i="508" s="1"/>
  <c r="K86" i="508"/>
  <c r="Z333" i="508"/>
  <c r="AA504" i="508"/>
  <c r="K461" i="508"/>
  <c r="K504" i="508" s="1"/>
  <c r="E512" i="508" s="1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22" i="508"/>
  <c r="V487" i="508"/>
  <c r="W487" i="508" s="1"/>
  <c r="W478" i="508"/>
  <c r="J565" i="508"/>
  <c r="J544" i="508"/>
  <c r="J546" i="508" s="1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H368" i="508"/>
  <c r="M318" i="508"/>
  <c r="M332" i="508" s="1"/>
  <c r="V317" i="508"/>
  <c r="W317" i="508" s="1"/>
  <c r="W308" i="508"/>
  <c r="R513" i="508"/>
  <c r="T512" i="508" s="1"/>
  <c r="I504" i="508"/>
  <c r="B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M198" i="508"/>
  <c r="M162" i="508"/>
  <c r="C524" i="508"/>
  <c r="J163" i="508" l="1" a="1"/>
  <c r="J163" i="508" s="1"/>
  <c r="M170" i="508" s="1"/>
  <c r="I512" i="508"/>
  <c r="M512" i="508" s="1"/>
  <c r="B170" i="508"/>
  <c r="V504" i="508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H9" i="534" s="1"/>
  <c r="J9" i="534" s="1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H8" i="534" s="1"/>
  <c r="J8" i="534" s="1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H7" i="534" s="1"/>
  <c r="J7" i="534" s="1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H6" i="534" s="1"/>
  <c r="J6" i="534" s="1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H5" i="534" s="1"/>
  <c r="J5" i="534" s="1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H4" i="534" s="1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E9" i="534" s="1"/>
  <c r="G9" i="534" s="1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E8" i="534" s="1"/>
  <c r="G8" i="534" s="1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E7" i="534" s="1"/>
  <c r="G7" i="534" s="1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E6" i="534" s="1"/>
  <c r="G6" i="534" s="1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E5" i="534" s="1"/>
  <c r="G5" i="534" s="1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4" i="534" s="1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I147" i="505"/>
  <c r="G147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169" i="505" l="1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2" i="508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B9" i="534" s="1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K370" i="505" a="1"/>
  <c r="K370" i="505" s="1"/>
  <c r="K401" i="505" a="1"/>
  <c r="K401" i="505" s="1"/>
  <c r="M401" i="505" s="1"/>
  <c r="J401" i="505" a="1"/>
  <c r="J401" i="505" s="1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L542" i="505" l="1"/>
  <c r="M542" i="505" s="1"/>
  <c r="B11" i="534"/>
  <c r="D11" i="534" s="1"/>
  <c r="K9" i="534"/>
  <c r="D9" i="534"/>
  <c r="K7" i="534"/>
  <c r="D7" i="534"/>
  <c r="K5" i="534"/>
  <c r="D5" i="534"/>
  <c r="K121" i="505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K11" i="534" l="1"/>
  <c r="B12" i="534"/>
  <c r="M504" i="505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L505" i="489" l="1"/>
  <c r="J137" i="489" a="1"/>
  <c r="J137" i="489" s="1"/>
  <c r="M522" i="489"/>
  <c r="V28" i="489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T338" i="489" l="1"/>
  <c r="L333" i="489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<sst xmlns="http://schemas.openxmlformats.org/spreadsheetml/2006/main" count="10979" uniqueCount="542">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</sst>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2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6" activePane="bottomRight" state="frozen"/>
      <selection activeCell="F484" sqref="F484"/>
      <selection pane="topRight" activeCell="F484" sqref="F484"/>
      <selection pane="bottomLeft" activeCell="F484" sqref="F484"/>
      <selection pane="bottomRight" activeCell="I285" sqref="I28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350" t="s">
        <v>50</v>
      </c>
      <c r="H6" s="411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75" t="s">
        <v>201</v>
      </c>
      <c r="B28" s="476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483" t="s">
        <v>216</v>
      </c>
      <c r="B86" s="483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475" t="s">
        <v>224</v>
      </c>
      <c r="B121" s="476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75" t="s">
        <v>231</v>
      </c>
      <c r="B137" s="476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09"/>
      <c r="P146" s="409"/>
      <c r="Q146" s="409"/>
      <c r="R146" s="409"/>
      <c r="S146" s="409"/>
      <c r="T146" s="409"/>
      <c r="U146" s="40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75" t="s">
        <v>234</v>
      </c>
      <c r="B147" s="476"/>
      <c r="C147" s="41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6"/>
      <c r="D148" s="108">
        <v>3.65</v>
      </c>
      <c r="E148" s="108"/>
      <c r="F148" s="153"/>
      <c r="G148" s="128"/>
      <c r="H148" s="401">
        <f t="shared" ref="H148:H161" si="63">D148*G148</f>
        <v>0</v>
      </c>
      <c r="I148" s="129"/>
      <c r="J148" s="130" t="str">
        <f t="array" ref="J148">IF(ISERROR(G148/I148),"",G148/I148)</f>
        <v/>
      </c>
      <c r="K148" s="40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09"/>
      <c r="P148" s="409"/>
      <c r="Q148" s="409"/>
      <c r="R148" s="409"/>
      <c r="S148" s="409"/>
      <c r="T148" s="409"/>
      <c r="U148" s="40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6"/>
      <c r="D149" s="108">
        <v>6.58</v>
      </c>
      <c r="E149" s="108"/>
      <c r="F149" s="127"/>
      <c r="G149" s="128"/>
      <c r="H149" s="40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09"/>
      <c r="P149" s="409"/>
      <c r="Q149" s="409"/>
      <c r="R149" s="409"/>
      <c r="S149" s="409"/>
      <c r="T149" s="409"/>
      <c r="U149" s="40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6"/>
      <c r="D150" s="108">
        <v>7.8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6"/>
      <c r="D151" s="108">
        <v>4.4000000000000004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09"/>
      <c r="P152" s="409"/>
      <c r="Q152" s="409"/>
      <c r="R152" s="409"/>
      <c r="S152" s="409"/>
      <c r="T152" s="409"/>
      <c r="U152" s="40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6" t="s">
        <v>239</v>
      </c>
      <c r="C153" s="406" t="s">
        <v>179</v>
      </c>
      <c r="D153" s="108">
        <v>6.04</v>
      </c>
      <c r="E153" s="108"/>
      <c r="F153" s="127"/>
      <c r="G153" s="128"/>
      <c r="H153" s="40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09"/>
      <c r="P153" s="409"/>
      <c r="Q153" s="409"/>
      <c r="R153" s="409"/>
      <c r="S153" s="409"/>
      <c r="T153" s="409"/>
      <c r="U153" s="40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6" t="s">
        <v>239</v>
      </c>
      <c r="C154" s="406" t="s">
        <v>186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09"/>
      <c r="P154" s="409"/>
      <c r="Q154" s="409"/>
      <c r="R154" s="409"/>
      <c r="S154" s="409"/>
      <c r="T154" s="409"/>
      <c r="U154" s="40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6" t="s">
        <v>443</v>
      </c>
      <c r="C155" s="406" t="s">
        <v>179</v>
      </c>
      <c r="D155" s="108">
        <v>6</v>
      </c>
      <c r="E155" s="108"/>
      <c r="F155" s="127"/>
      <c r="G155" s="128"/>
      <c r="H155" s="401">
        <f t="shared" si="63"/>
        <v>0</v>
      </c>
      <c r="I155" s="129"/>
      <c r="J155" s="130"/>
      <c r="K155" s="131"/>
      <c r="L155" s="129"/>
      <c r="M155" s="109"/>
      <c r="N155" s="130"/>
      <c r="O155" s="409"/>
      <c r="P155" s="409"/>
      <c r="Q155" s="409"/>
      <c r="R155" s="409"/>
      <c r="S155" s="409"/>
      <c r="T155" s="409"/>
      <c r="U155" s="40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06" t="s">
        <v>443</v>
      </c>
      <c r="C156" s="406" t="s">
        <v>60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00" t="s">
        <v>240</v>
      </c>
      <c r="C157" s="126"/>
      <c r="D157" s="108">
        <v>7.3</v>
      </c>
      <c r="E157" s="108"/>
      <c r="F157" s="127"/>
      <c r="G157" s="128"/>
      <c r="H157" s="40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09"/>
      <c r="P157" s="409"/>
      <c r="Q157" s="409"/>
      <c r="R157" s="409"/>
      <c r="S157" s="409"/>
      <c r="T157" s="409"/>
      <c r="U157" s="40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00" t="s">
        <v>241</v>
      </c>
      <c r="C158" s="126"/>
      <c r="D158" s="108">
        <f>78*120/1000</f>
        <v>9.36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09"/>
      <c r="P158" s="409"/>
      <c r="Q158" s="409"/>
      <c r="R158" s="409"/>
      <c r="S158" s="409"/>
      <c r="T158" s="409"/>
      <c r="U158" s="40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00" t="s">
        <v>242</v>
      </c>
      <c r="C159" s="126"/>
      <c r="D159" s="108">
        <v>4.5</v>
      </c>
      <c r="E159" s="108"/>
      <c r="F159" s="127"/>
      <c r="G159" s="128"/>
      <c r="H159" s="401">
        <f t="shared" si="63"/>
        <v>0</v>
      </c>
      <c r="I159" s="129"/>
      <c r="J159" s="130"/>
      <c r="K159" s="131"/>
      <c r="L159" s="129"/>
      <c r="M159" s="109"/>
      <c r="N159" s="130"/>
      <c r="O159" s="409"/>
      <c r="P159" s="409"/>
      <c r="Q159" s="409"/>
      <c r="R159" s="409"/>
      <c r="S159" s="409"/>
      <c r="T159" s="409"/>
      <c r="U159" s="40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00" t="s">
        <v>243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75" t="s">
        <v>244</v>
      </c>
      <c r="B162" s="476"/>
      <c r="C162" s="41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80" t="s">
        <v>476</v>
      </c>
      <c r="B164" s="403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403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403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403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403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403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403">
        <f>G163</f>
        <v>0</v>
      </c>
      <c r="C170" s="451" t="s">
        <v>269</v>
      </c>
      <c r="D170" s="450"/>
      <c r="E170" s="441">
        <f>H163</f>
        <v>0</v>
      </c>
      <c r="F170" s="441"/>
      <c r="G170" s="441" t="s">
        <v>270</v>
      </c>
      <c r="H170" s="441"/>
      <c r="I170" s="469" t="str">
        <f>L163</f>
        <v/>
      </c>
      <c r="J170" s="469"/>
      <c r="K170" s="471" t="s">
        <v>271</v>
      </c>
      <c r="L170" s="471"/>
      <c r="M170" s="469" t="str">
        <f>J163</f>
        <v/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403">
        <f>I163+C169</f>
        <v>4</v>
      </c>
      <c r="C171" s="448" t="s">
        <v>251</v>
      </c>
      <c r="D171" s="449"/>
      <c r="E171" s="466">
        <f>K163+I169</f>
        <v>41</v>
      </c>
      <c r="F171" s="466"/>
      <c r="G171" s="441" t="s">
        <v>274</v>
      </c>
      <c r="H171" s="441"/>
      <c r="I171" s="469">
        <f>B171-E171</f>
        <v>-37</v>
      </c>
      <c r="J171" s="469"/>
      <c r="K171" s="471" t="s">
        <v>275</v>
      </c>
      <c r="L171" s="471"/>
      <c r="M171" s="472">
        <f>IF(ISERROR(I171/E171),"",I171/E171)</f>
        <v>-0.90243902439024393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403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 t="str">
        <f t="array" ref="M172">IF(ISERROR(I172/B170),"",I172/B170)</f>
        <v/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348" t="s">
        <v>538</v>
      </c>
      <c r="H176" s="406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hidden="1" customHeight="1">
      <c r="A177" s="299">
        <v>30100030</v>
      </c>
      <c r="B177" s="400" t="s">
        <v>178</v>
      </c>
      <c r="C177" s="126" t="s">
        <v>179</v>
      </c>
      <c r="D177" s="108">
        <v>5.03</v>
      </c>
      <c r="E177" s="108"/>
      <c r="F177" s="127"/>
      <c r="G177" s="128"/>
      <c r="H177" s="40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09"/>
      <c r="P177" s="409"/>
      <c r="Q177" s="409"/>
      <c r="R177" s="409"/>
      <c r="S177" s="409"/>
      <c r="T177" s="409"/>
      <c r="U177" s="40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1">
        <f t="shared" si="77"/>
        <v>0</v>
      </c>
      <c r="I185" s="40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09"/>
      <c r="P187" s="409"/>
      <c r="Q187" s="409"/>
      <c r="R187" s="409"/>
      <c r="S187" s="409"/>
      <c r="T187" s="409"/>
      <c r="U187" s="40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90*3+59+90</f>
        <v>419</v>
      </c>
      <c r="H189" s="401">
        <f t="shared" ref="H189:H197" si="82">D189*G189</f>
        <v>2120.14</v>
      </c>
      <c r="I189" s="129">
        <f>7*5</f>
        <v>35</v>
      </c>
      <c r="J189" s="130">
        <f t="array" ref="J189">IF(ISERROR(G189/I189),"",G189/I189)</f>
        <v>11.971428571428572</v>
      </c>
      <c r="K189" s="131">
        <f t="array" ref="K189">IF(ISERROR(G189/L189),"",G189/L189)</f>
        <v>22.05263157894737</v>
      </c>
      <c r="L189" s="129">
        <v>19</v>
      </c>
      <c r="M189" s="109">
        <f t="shared" ref="M189:M197" si="83">IF(ISERROR(I189-K189),"",I189-K189)</f>
        <v>12.94736842105263</v>
      </c>
      <c r="N189" s="130">
        <f t="shared" ref="N189:N191" si="84">SUM(O189:U189)</f>
        <v>0</v>
      </c>
      <c r="O189" s="409"/>
      <c r="P189" s="409"/>
      <c r="Q189" s="409"/>
      <c r="R189" s="409"/>
      <c r="S189" s="409"/>
      <c r="T189" s="409"/>
      <c r="U189" s="40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09"/>
      <c r="P190" s="409"/>
      <c r="Q190" s="409"/>
      <c r="R190" s="409"/>
      <c r="S190" s="409"/>
      <c r="T190" s="409"/>
      <c r="U190" s="40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6" t="s">
        <v>190</v>
      </c>
      <c r="D192" s="108">
        <v>4.8</v>
      </c>
      <c r="E192" s="108"/>
      <c r="F192" s="127"/>
      <c r="G192" s="128"/>
      <c r="H192" s="40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09"/>
      <c r="P192" s="409"/>
      <c r="Q192" s="409"/>
      <c r="R192" s="409"/>
      <c r="S192" s="409"/>
      <c r="T192" s="409"/>
      <c r="U192" s="40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6" t="s">
        <v>187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6" t="s">
        <v>179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6" t="s">
        <v>199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>
        <v>42736</v>
      </c>
      <c r="G196" s="128">
        <f>100*7</f>
        <v>700</v>
      </c>
      <c r="H196" s="401">
        <f t="shared" si="82"/>
        <v>3493</v>
      </c>
      <c r="I196" s="129">
        <f>8*5</f>
        <v>40</v>
      </c>
      <c r="J196" s="130">
        <f t="array" ref="J196">IF(ISERROR(G196/I196),"",G196/I196)</f>
        <v>17.5</v>
      </c>
      <c r="K196" s="131">
        <f t="array" ref="K196">IF(ISERROR(G196/L196),"",G196/L196)</f>
        <v>29.787234042553191</v>
      </c>
      <c r="L196" s="129">
        <v>23.5</v>
      </c>
      <c r="M196" s="109">
        <f t="shared" si="83"/>
        <v>10.212765957446809</v>
      </c>
      <c r="N196" s="130">
        <f t="shared" ref="N196:N197" si="87">SUM(O196:U196)</f>
        <v>0</v>
      </c>
      <c r="O196" s="409"/>
      <c r="P196" s="409"/>
      <c r="Q196" s="409"/>
      <c r="R196" s="409"/>
      <c r="S196" s="409"/>
      <c r="T196" s="409"/>
      <c r="U196" s="409"/>
      <c r="V196" s="132">
        <f t="shared" ref="V196:V197" si="88">SUM(X196:AA196)</f>
        <v>0</v>
      </c>
      <c r="W196" s="133">
        <f t="shared" ref="W196:W197" si="89">IF(ISERROR(V196/G196),"",V196/G196)</f>
        <v>0</v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/>
      <c r="G197" s="128"/>
      <c r="H197" s="40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09"/>
      <c r="P197" s="409"/>
      <c r="Q197" s="409"/>
      <c r="R197" s="409"/>
      <c r="S197" s="409"/>
      <c r="T197" s="409"/>
      <c r="U197" s="40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410" t="s">
        <v>202</v>
      </c>
      <c r="D198" s="143"/>
      <c r="E198" s="143"/>
      <c r="F198" s="144"/>
      <c r="G198" s="145">
        <f>SUM(G177:G197)</f>
        <v>1119</v>
      </c>
      <c r="H198" s="146">
        <f>SUM(H177:H197)</f>
        <v>5613.1399999999994</v>
      </c>
      <c r="I198" s="146">
        <f>SUM(I177:I197)</f>
        <v>75</v>
      </c>
      <c r="J198" s="130">
        <f t="array" ref="J198">IF(ISERROR(G198/I198),"",G198/I198)</f>
        <v>14.92</v>
      </c>
      <c r="K198" s="146">
        <f>SUM(K177:K197)</f>
        <v>51.839865621500564</v>
      </c>
      <c r="L198" s="147"/>
      <c r="M198" s="150">
        <f t="shared" ref="M198:AA198" si="90">SUM(M177:M197)</f>
        <v>23.160134378499439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00" t="s">
        <v>206</v>
      </c>
      <c r="C199" s="126" t="s">
        <v>199</v>
      </c>
      <c r="D199" s="108">
        <v>5.03</v>
      </c>
      <c r="E199" s="108"/>
      <c r="F199" s="127"/>
      <c r="G199" s="128"/>
      <c r="H199" s="40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4"/>
      <c r="P199" s="404"/>
      <c r="Q199" s="404"/>
      <c r="R199" s="404"/>
      <c r="S199" s="404"/>
      <c r="T199" s="404"/>
      <c r="U199" s="40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00" t="s">
        <v>425</v>
      </c>
      <c r="C200" s="187" t="s">
        <v>427</v>
      </c>
      <c r="D200" s="108">
        <v>5.03</v>
      </c>
      <c r="E200" s="108"/>
      <c r="F200" s="127"/>
      <c r="G200" s="128"/>
      <c r="H200" s="40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4"/>
      <c r="P200" s="404"/>
      <c r="Q200" s="404"/>
      <c r="R200" s="404"/>
      <c r="S200" s="404"/>
      <c r="T200" s="404"/>
      <c r="U200" s="40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00" t="s">
        <v>206</v>
      </c>
      <c r="C201" s="126" t="s">
        <v>186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4"/>
      <c r="P201" s="404"/>
      <c r="Q201" s="404"/>
      <c r="R201" s="404"/>
      <c r="S201" s="404"/>
      <c r="T201" s="404"/>
      <c r="U201" s="40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00" t="s">
        <v>206</v>
      </c>
      <c r="C202" s="126" t="s">
        <v>203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4"/>
      <c r="P202" s="404"/>
      <c r="Q202" s="404"/>
      <c r="R202" s="404"/>
      <c r="S202" s="404"/>
      <c r="T202" s="404"/>
      <c r="U202" s="40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00" t="s">
        <v>206</v>
      </c>
      <c r="C203" s="126" t="s">
        <v>207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00" t="s">
        <v>414</v>
      </c>
      <c r="C204" s="187" t="s">
        <v>415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4"/>
      <c r="P204" s="404"/>
      <c r="Q204" s="404"/>
      <c r="R204" s="404"/>
      <c r="S204" s="404"/>
      <c r="T204" s="404"/>
      <c r="U204" s="40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00" t="s">
        <v>414</v>
      </c>
      <c r="C205" s="187" t="s">
        <v>416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00" t="s">
        <v>414</v>
      </c>
      <c r="C206" s="187" t="s">
        <v>61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400" t="s">
        <v>208</v>
      </c>
      <c r="C207" s="126" t="s">
        <v>179</v>
      </c>
      <c r="D207" s="108">
        <v>5.08</v>
      </c>
      <c r="E207" s="108"/>
      <c r="F207" s="127">
        <v>42736</v>
      </c>
      <c r="G207" s="128">
        <f>108*2+86</f>
        <v>302</v>
      </c>
      <c r="H207" s="401">
        <f t="shared" si="91"/>
        <v>1534.16</v>
      </c>
      <c r="I207" s="129">
        <f>8.5*3</f>
        <v>25.5</v>
      </c>
      <c r="J207" s="130">
        <f t="array" ref="J207">IF(ISERROR(G207/I207),"",G207/I207)</f>
        <v>11.843137254901961</v>
      </c>
      <c r="K207" s="131">
        <f t="array" ref="K207">IF(ISERROR(G207/L207),"",G207/L207)</f>
        <v>14.380952380952381</v>
      </c>
      <c r="L207" s="129">
        <v>21</v>
      </c>
      <c r="M207" s="109">
        <f t="shared" ref="M207:M236" si="101">IF(ISERROR(I207-K207),"",I207-K207)</f>
        <v>11.119047619047619</v>
      </c>
      <c r="N207" s="130">
        <f t="shared" ref="N207:N236" si="102">SUM(O207:U207)</f>
        <v>0</v>
      </c>
      <c r="O207" s="404"/>
      <c r="P207" s="404"/>
      <c r="Q207" s="404"/>
      <c r="R207" s="404"/>
      <c r="S207" s="404"/>
      <c r="T207" s="404"/>
      <c r="U207" s="404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00" t="s">
        <v>208</v>
      </c>
      <c r="C208" s="126" t="s">
        <v>204</v>
      </c>
      <c r="D208" s="108">
        <v>5.08</v>
      </c>
      <c r="E208" s="108"/>
      <c r="F208" s="127"/>
      <c r="G208" s="128"/>
      <c r="H208" s="40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4"/>
      <c r="P208" s="404"/>
      <c r="Q208" s="404"/>
      <c r="R208" s="404"/>
      <c r="S208" s="404"/>
      <c r="T208" s="404"/>
      <c r="U208" s="40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00" t="s">
        <v>208</v>
      </c>
      <c r="C209" s="126" t="s">
        <v>205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00" t="s">
        <v>208</v>
      </c>
      <c r="C210" s="126" t="s">
        <v>186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00" t="s">
        <v>208</v>
      </c>
      <c r="C211" s="126" t="s">
        <v>203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00" t="s">
        <v>208</v>
      </c>
      <c r="C212" s="126" t="s">
        <v>199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9"/>
      <c r="P212" s="409"/>
      <c r="Q212" s="409"/>
      <c r="R212" s="409"/>
      <c r="S212" s="409"/>
      <c r="T212" s="409"/>
      <c r="U212" s="40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00" t="s">
        <v>208</v>
      </c>
      <c r="C213" s="126" t="s">
        <v>187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4"/>
      <c r="P213" s="404"/>
      <c r="Q213" s="404"/>
      <c r="R213" s="404"/>
      <c r="S213" s="404"/>
      <c r="T213" s="404"/>
      <c r="U213" s="40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00" t="s">
        <v>208</v>
      </c>
      <c r="C214" s="126" t="s">
        <v>207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9"/>
      <c r="P214" s="409"/>
      <c r="Q214" s="409"/>
      <c r="R214" s="409"/>
      <c r="S214" s="409"/>
      <c r="T214" s="409"/>
      <c r="U214" s="40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00" t="s">
        <v>209</v>
      </c>
      <c r="C215" s="126" t="s">
        <v>194</v>
      </c>
      <c r="D215" s="108">
        <v>5.03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4"/>
      <c r="P215" s="404"/>
      <c r="Q215" s="404"/>
      <c r="R215" s="404"/>
      <c r="S215" s="404"/>
      <c r="T215" s="404"/>
      <c r="U215" s="40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00" t="s">
        <v>209</v>
      </c>
      <c r="C216" s="126" t="s">
        <v>179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00" t="s">
        <v>209</v>
      </c>
      <c r="C217" s="126" t="s">
        <v>195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00" t="s">
        <v>209</v>
      </c>
      <c r="C218" s="126" t="s">
        <v>204</v>
      </c>
      <c r="D218" s="108">
        <v>5.03</v>
      </c>
      <c r="E218" s="108"/>
      <c r="F218" s="127">
        <v>42736</v>
      </c>
      <c r="G218" s="128">
        <f>108*9+63</f>
        <v>1035</v>
      </c>
      <c r="H218" s="401">
        <f t="shared" si="91"/>
        <v>5206.05</v>
      </c>
      <c r="I218" s="129">
        <v>20</v>
      </c>
      <c r="J218" s="130">
        <f t="array" ref="J218">IF(ISERROR(G218/I218),"",G218/I218)</f>
        <v>51.75</v>
      </c>
      <c r="K218" s="131">
        <f t="array" ref="K218">IF(ISERROR(G218/L218),"",G218/L218)</f>
        <v>18.482142857142858</v>
      </c>
      <c r="L218" s="129">
        <v>56</v>
      </c>
      <c r="M218" s="109">
        <f t="shared" si="101"/>
        <v>1.5178571428571423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00" t="s">
        <v>382</v>
      </c>
      <c r="C219" s="187" t="s">
        <v>383</v>
      </c>
      <c r="D219" s="108">
        <v>5.03</v>
      </c>
      <c r="E219" s="108"/>
      <c r="F219" s="127"/>
      <c r="G219" s="128"/>
      <c r="H219" s="40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00" t="s">
        <v>382</v>
      </c>
      <c r="C220" s="187" t="s">
        <v>384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00" t="s">
        <v>382</v>
      </c>
      <c r="C221" s="187" t="s">
        <v>389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00" t="s">
        <v>382</v>
      </c>
      <c r="C222" s="187" t="s">
        <v>391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00" t="s">
        <v>418</v>
      </c>
      <c r="C223" s="187" t="s">
        <v>364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00" t="s">
        <v>418</v>
      </c>
      <c r="C224" s="187" t="s">
        <v>365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00" t="s">
        <v>418</v>
      </c>
      <c r="C225" s="187" t="s">
        <v>366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00" t="s">
        <v>418</v>
      </c>
      <c r="C226" s="187" t="s">
        <v>367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09"/>
      <c r="P227" s="409"/>
      <c r="Q227" s="409"/>
      <c r="R227" s="409"/>
      <c r="S227" s="409"/>
      <c r="T227" s="409"/>
      <c r="U227" s="40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09"/>
      <c r="P237" s="409"/>
      <c r="Q237" s="409"/>
      <c r="R237" s="409"/>
      <c r="S237" s="409"/>
      <c r="T237" s="409"/>
      <c r="U237" s="409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42736</v>
      </c>
      <c r="G238" s="128">
        <f>108*4+64</f>
        <v>496</v>
      </c>
      <c r="H238" s="401">
        <f t="shared" si="91"/>
        <v>2480</v>
      </c>
      <c r="I238" s="129">
        <f>8.5*2</f>
        <v>17</v>
      </c>
      <c r="J238" s="130">
        <f t="array" ref="J238">IF(ISERROR(G238/I238),"",G238/I238)</f>
        <v>29.176470588235293</v>
      </c>
      <c r="K238" s="131">
        <f t="array" ref="K238">IF(ISERROR(G238/L238),"",G238/L238)</f>
        <v>9.92</v>
      </c>
      <c r="L238" s="129">
        <v>50</v>
      </c>
      <c r="M238" s="109">
        <f t="shared" ref="M238:M249" si="107">IF(ISERROR(I238-K238),"",I238-K238)</f>
        <v>7.08</v>
      </c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09"/>
      <c r="P239" s="409"/>
      <c r="Q239" s="409"/>
      <c r="R239" s="409"/>
      <c r="S239" s="409"/>
      <c r="T239" s="409"/>
      <c r="U239" s="40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09"/>
      <c r="P240" s="409"/>
      <c r="Q240" s="409"/>
      <c r="R240" s="409"/>
      <c r="S240" s="409"/>
      <c r="T240" s="409"/>
      <c r="U240" s="40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09"/>
      <c r="P241" s="409"/>
      <c r="Q241" s="409"/>
      <c r="R241" s="409"/>
      <c r="S241" s="409"/>
      <c r="T241" s="409"/>
      <c r="U241" s="40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09"/>
      <c r="P242" s="409"/>
      <c r="Q242" s="409"/>
      <c r="R242" s="409"/>
      <c r="S242" s="409"/>
      <c r="T242" s="409"/>
      <c r="U242" s="40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09"/>
      <c r="P243" s="409"/>
      <c r="Q243" s="409"/>
      <c r="R243" s="409"/>
      <c r="S243" s="409"/>
      <c r="T243" s="409"/>
      <c r="U243" s="40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09"/>
      <c r="P246" s="409"/>
      <c r="Q246" s="409"/>
      <c r="R246" s="409"/>
      <c r="S246" s="409"/>
      <c r="T246" s="409"/>
      <c r="U246" s="40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410" t="s">
        <v>202</v>
      </c>
      <c r="D256" s="143"/>
      <c r="E256" s="143"/>
      <c r="F256" s="144"/>
      <c r="G256" s="145">
        <f>SUM(G199:G255)</f>
        <v>1833</v>
      </c>
      <c r="H256" s="146">
        <f>SUM(H199:H255)</f>
        <v>9220.2099999999991</v>
      </c>
      <c r="I256" s="146">
        <f>SUM(I199:I255)</f>
        <v>62.5</v>
      </c>
      <c r="J256" s="130">
        <f t="array" ref="J256">IF(ISERROR(G256/I256),"",G256/I256)</f>
        <v>29.327999999999999</v>
      </c>
      <c r="K256" s="146">
        <f>SUM(K199:K255)</f>
        <v>42.783095238095243</v>
      </c>
      <c r="L256" s="147"/>
      <c r="M256" s="150">
        <f t="shared" ref="M256:V256" si="114">SUM(M199:M255)</f>
        <v>19.716904761904761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00" t="s">
        <v>217</v>
      </c>
      <c r="C257" s="126" t="s">
        <v>179</v>
      </c>
      <c r="D257" s="108">
        <v>5.03</v>
      </c>
      <c r="E257" s="108"/>
      <c r="F257" s="127"/>
      <c r="G257" s="128"/>
      <c r="H257" s="40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09"/>
      <c r="P257" s="409"/>
      <c r="Q257" s="409"/>
      <c r="R257" s="409"/>
      <c r="S257" s="409"/>
      <c r="T257" s="409"/>
      <c r="U257" s="40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00" t="s">
        <v>217</v>
      </c>
      <c r="C258" s="126" t="s">
        <v>186</v>
      </c>
      <c r="D258" s="108">
        <v>5.03</v>
      </c>
      <c r="E258" s="108"/>
      <c r="F258" s="127"/>
      <c r="G258" s="128"/>
      <c r="H258" s="40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09"/>
      <c r="P258" s="409"/>
      <c r="Q258" s="409"/>
      <c r="R258" s="409"/>
      <c r="S258" s="409"/>
      <c r="T258" s="409"/>
      <c r="U258" s="40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00" t="s">
        <v>217</v>
      </c>
      <c r="C259" s="126" t="s">
        <v>204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42736</v>
      </c>
      <c r="G261" s="128">
        <v>78</v>
      </c>
      <c r="H261" s="401">
        <f t="shared" si="116"/>
        <v>392.34000000000003</v>
      </c>
      <c r="I261" s="129">
        <v>8.5</v>
      </c>
      <c r="J261" s="130">
        <f t="array" ref="J261">IF(ISERROR(G261/I261),"",G261/I261)</f>
        <v>9.1764705882352935</v>
      </c>
      <c r="K261" s="131">
        <f t="array" ref="K261">IF(ISERROR(G261/L261),"",G261/L261)</f>
        <v>8.387096774193548</v>
      </c>
      <c r="L261" s="129">
        <v>9.3000000000000007</v>
      </c>
      <c r="M261" s="109">
        <f t="shared" si="117"/>
        <v>0.11290322580645196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0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09"/>
      <c r="P265" s="409"/>
      <c r="Q265" s="409"/>
      <c r="R265" s="409"/>
      <c r="S265" s="409"/>
      <c r="T265" s="409"/>
      <c r="U265" s="40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09"/>
      <c r="P270" s="409"/>
      <c r="Q270" s="409"/>
      <c r="R270" s="409"/>
      <c r="S270" s="409"/>
      <c r="T270" s="409"/>
      <c r="U270" s="40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00" t="s">
        <v>222</v>
      </c>
      <c r="C273" s="126" t="s">
        <v>181</v>
      </c>
      <c r="D273" s="108">
        <v>9.36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00" t="s">
        <v>222</v>
      </c>
      <c r="C274" s="126" t="s">
        <v>179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00" t="s">
        <v>222</v>
      </c>
      <c r="C275" s="126" t="s">
        <v>221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00" t="s">
        <v>222</v>
      </c>
      <c r="C276" s="126" t="s">
        <v>186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00" t="s">
        <v>393</v>
      </c>
      <c r="C277" s="187" t="s">
        <v>395</v>
      </c>
      <c r="D277" s="108">
        <v>5</v>
      </c>
      <c r="E277" s="108"/>
      <c r="F277" s="127"/>
      <c r="G277" s="128"/>
      <c r="H277" s="40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00" t="s">
        <v>393</v>
      </c>
      <c r="C278" s="187" t="s">
        <v>402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00" t="s">
        <v>404</v>
      </c>
      <c r="C279" s="187" t="s">
        <v>405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00" t="s">
        <v>342</v>
      </c>
      <c r="C280" s="187" t="s">
        <v>372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00" t="s">
        <v>343</v>
      </c>
      <c r="C281" s="126" t="s">
        <v>345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00" t="s">
        <v>343</v>
      </c>
      <c r="C282" s="126" t="s">
        <v>347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f>90+90</f>
        <v>180</v>
      </c>
      <c r="H285" s="401">
        <f t="shared" si="116"/>
        <v>905.40000000000009</v>
      </c>
      <c r="I285" s="129">
        <f>6*8</f>
        <v>48</v>
      </c>
      <c r="J285" s="130">
        <f t="array" ref="J285">IF(ISERROR(G285/I285),"",G285/I285)</f>
        <v>3.75</v>
      </c>
      <c r="K285" s="131">
        <f t="array" ref="K285">IF(ISERROR(G285/L285),"",G285/L285)</f>
        <v>7.5</v>
      </c>
      <c r="L285" s="129">
        <v>24</v>
      </c>
      <c r="M285" s="109">
        <f t="shared" si="120"/>
        <v>40.5</v>
      </c>
      <c r="N285" s="130"/>
      <c r="O285" s="409"/>
      <c r="P285" s="409"/>
      <c r="Q285" s="409"/>
      <c r="R285" s="409"/>
      <c r="S285" s="409"/>
      <c r="T285" s="409"/>
      <c r="U285" s="40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09"/>
      <c r="P288" s="409"/>
      <c r="Q288" s="409"/>
      <c r="R288" s="409"/>
      <c r="S288" s="409"/>
      <c r="T288" s="409"/>
      <c r="U288" s="40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09"/>
      <c r="P289" s="409"/>
      <c r="Q289" s="409"/>
      <c r="R289" s="409"/>
      <c r="S289" s="409"/>
      <c r="T289" s="409"/>
      <c r="U289" s="40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40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410" t="s">
        <v>202</v>
      </c>
      <c r="D291" s="143"/>
      <c r="E291" s="143"/>
      <c r="F291" s="144"/>
      <c r="G291" s="145">
        <f>SUM(G257:G290)</f>
        <v>258</v>
      </c>
      <c r="H291" s="146">
        <f>SUM(H257:H290)</f>
        <v>1297.7400000000002</v>
      </c>
      <c r="I291" s="146">
        <f>SUM(I257:I290)</f>
        <v>56.5</v>
      </c>
      <c r="J291" s="130">
        <f t="array" ref="J291">IF(ISERROR(G291/I291),"",G291/I291)</f>
        <v>4.5663716814159292</v>
      </c>
      <c r="K291" s="146">
        <f>SUM(K257:K290)</f>
        <v>15.887096774193548</v>
      </c>
      <c r="L291" s="147"/>
      <c r="M291" s="150">
        <f t="shared" ref="M291:V291" si="131">SUM(M257:M290)</f>
        <v>40.612903225806448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09"/>
      <c r="P292" s="409"/>
      <c r="Q292" s="409"/>
      <c r="R292" s="409"/>
      <c r="S292" s="409"/>
      <c r="T292" s="409"/>
      <c r="U292" s="40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09"/>
      <c r="P293" s="409"/>
      <c r="Q293" s="409"/>
      <c r="R293" s="409"/>
      <c r="S293" s="409"/>
      <c r="T293" s="409"/>
      <c r="U293" s="40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8" t="s">
        <v>203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8" t="s">
        <v>228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8" t="s">
        <v>212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8" t="s">
        <v>203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8" t="s">
        <v>186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8" t="s">
        <v>228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8" t="s">
        <v>199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f>90*4</f>
        <v>360</v>
      </c>
      <c r="H305" s="401">
        <f t="shared" si="132"/>
        <v>1821.6</v>
      </c>
      <c r="I305" s="129">
        <v>15</v>
      </c>
      <c r="J305" s="130">
        <f t="array" ref="J305">IF(ISERROR(G305/I305),"",G305/I305)</f>
        <v>24</v>
      </c>
      <c r="K305" s="131">
        <f t="array" ref="K305">IF(ISERROR(G305/L305),"",G305/L305)</f>
        <v>14.4</v>
      </c>
      <c r="L305" s="129">
        <v>25</v>
      </c>
      <c r="M305" s="109">
        <f t="shared" si="133"/>
        <v>0.59999999999999964</v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>
        <f t="shared" si="130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410" t="s">
        <v>202</v>
      </c>
      <c r="D307" s="143"/>
      <c r="E307" s="143"/>
      <c r="F307" s="144"/>
      <c r="G307" s="145">
        <f>SUM(G292:G306)</f>
        <v>360</v>
      </c>
      <c r="H307" s="146">
        <f>SUM(H292:H306)</f>
        <v>1821.6</v>
      </c>
      <c r="I307" s="146">
        <f>SUM(I292:I306)</f>
        <v>15</v>
      </c>
      <c r="J307" s="130">
        <f t="array" ref="J307">IF(ISERROR(G307/I307),"",G307/I307)</f>
        <v>24</v>
      </c>
      <c r="K307" s="146">
        <f>SUM(K292:K306)</f>
        <v>14.4</v>
      </c>
      <c r="L307" s="146"/>
      <c r="M307" s="150">
        <f>SUM(M292:M306)</f>
        <v>0.59999999999999964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1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09"/>
      <c r="P308" s="409"/>
      <c r="Q308" s="409"/>
      <c r="R308" s="409"/>
      <c r="S308" s="409"/>
      <c r="T308" s="409"/>
      <c r="U308" s="40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09"/>
      <c r="P309" s="409"/>
      <c r="Q309" s="409"/>
      <c r="R309" s="409"/>
      <c r="S309" s="409"/>
      <c r="T309" s="409"/>
      <c r="U309" s="40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01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09"/>
      <c r="P313" s="409"/>
      <c r="Q313" s="409"/>
      <c r="R313" s="409"/>
      <c r="S313" s="409"/>
      <c r="T313" s="409"/>
      <c r="U313" s="409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1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409"/>
      <c r="P316" s="409"/>
      <c r="Q316" s="409"/>
      <c r="R316" s="409"/>
      <c r="S316" s="409"/>
      <c r="T316" s="409"/>
      <c r="U316" s="409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475" t="s">
        <v>234</v>
      </c>
      <c r="B317" s="476"/>
      <c r="C317" s="41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6"/>
      <c r="D318" s="108">
        <v>3.65</v>
      </c>
      <c r="E318" s="108"/>
      <c r="F318" s="153"/>
      <c r="G318" s="128"/>
      <c r="H318" s="401">
        <f t="shared" ref="H318:H331" si="144">D318*G318</f>
        <v>0</v>
      </c>
      <c r="I318" s="129"/>
      <c r="J318" s="130" t="str">
        <f t="array" ref="J318">IF(ISERROR(G318/I318),"",G318/I318)</f>
        <v/>
      </c>
      <c r="K318" s="401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6"/>
      <c r="D319" s="108">
        <v>6.58</v>
      </c>
      <c r="E319" s="108"/>
      <c r="F319" s="127"/>
      <c r="G319" s="128"/>
      <c r="H319" s="401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409"/>
      <c r="P319" s="409"/>
      <c r="Q319" s="409"/>
      <c r="R319" s="409"/>
      <c r="S319" s="409"/>
      <c r="T319" s="409"/>
      <c r="U319" s="409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6"/>
      <c r="D320" s="108">
        <v>7.8</v>
      </c>
      <c r="E320" s="108"/>
      <c r="F320" s="127"/>
      <c r="G320" s="128"/>
      <c r="H320" s="401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409"/>
      <c r="P320" s="409"/>
      <c r="Q320" s="409"/>
      <c r="R320" s="409"/>
      <c r="S320" s="409"/>
      <c r="T320" s="409"/>
      <c r="U320" s="409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6"/>
      <c r="D321" s="108">
        <v>4.4000000000000004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6"/>
      <c r="D322" s="108"/>
      <c r="E322" s="108"/>
      <c r="F322" s="127"/>
      <c r="G322" s="128"/>
      <c r="H322" s="401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409"/>
      <c r="P322" s="409"/>
      <c r="Q322" s="409"/>
      <c r="R322" s="409"/>
      <c r="S322" s="409"/>
      <c r="T322" s="409"/>
      <c r="U322" s="40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6" t="s">
        <v>239</v>
      </c>
      <c r="C323" s="406" t="s">
        <v>179</v>
      </c>
      <c r="D323" s="108">
        <v>6.04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409"/>
      <c r="P323" s="409"/>
      <c r="Q323" s="409"/>
      <c r="R323" s="409"/>
      <c r="S323" s="409"/>
      <c r="T323" s="409"/>
      <c r="U323" s="409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6" t="s">
        <v>239</v>
      </c>
      <c r="C324" s="406" t="s">
        <v>186</v>
      </c>
      <c r="D324" s="108">
        <v>6.04</v>
      </c>
      <c r="E324" s="108"/>
      <c r="F324" s="127"/>
      <c r="G324" s="128"/>
      <c r="H324" s="401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409"/>
      <c r="P324" s="409"/>
      <c r="Q324" s="409"/>
      <c r="R324" s="409"/>
      <c r="S324" s="409"/>
      <c r="T324" s="409"/>
      <c r="U324" s="409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6" t="s">
        <v>443</v>
      </c>
      <c r="C325" s="406" t="s">
        <v>179</v>
      </c>
      <c r="D325" s="108">
        <v>6</v>
      </c>
      <c r="E325" s="108"/>
      <c r="F325" s="127"/>
      <c r="G325" s="128"/>
      <c r="H325" s="401">
        <f t="shared" si="144"/>
        <v>0</v>
      </c>
      <c r="I325" s="129"/>
      <c r="J325" s="130"/>
      <c r="K325" s="131"/>
      <c r="L325" s="129"/>
      <c r="M325" s="109"/>
      <c r="N325" s="130"/>
      <c r="O325" s="409"/>
      <c r="P325" s="409"/>
      <c r="Q325" s="409"/>
      <c r="R325" s="409"/>
      <c r="S325" s="409"/>
      <c r="T325" s="409"/>
      <c r="U325" s="40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06" t="s">
        <v>443</v>
      </c>
      <c r="C326" s="406" t="s">
        <v>60</v>
      </c>
      <c r="D326" s="108">
        <v>6</v>
      </c>
      <c r="E326" s="108"/>
      <c r="F326" s="127"/>
      <c r="G326" s="128"/>
      <c r="H326" s="401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09"/>
      <c r="P326" s="409"/>
      <c r="Q326" s="409"/>
      <c r="R326" s="409"/>
      <c r="S326" s="409"/>
      <c r="T326" s="409"/>
      <c r="U326" s="40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00" t="s">
        <v>240</v>
      </c>
      <c r="C327" s="126"/>
      <c r="D327" s="108">
        <v>7.3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00" t="s">
        <v>241</v>
      </c>
      <c r="C328" s="126"/>
      <c r="D328" s="108">
        <f>78*120/1000</f>
        <v>9.36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409"/>
      <c r="P328" s="409"/>
      <c r="Q328" s="409"/>
      <c r="R328" s="409"/>
      <c r="S328" s="409"/>
      <c r="T328" s="409"/>
      <c r="U328" s="409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00" t="s">
        <v>242</v>
      </c>
      <c r="C329" s="126"/>
      <c r="D329" s="108">
        <v>4.5</v>
      </c>
      <c r="E329" s="108"/>
      <c r="F329" s="127"/>
      <c r="G329" s="128"/>
      <c r="H329" s="401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00" t="s">
        <v>243</v>
      </c>
      <c r="C330" s="126"/>
      <c r="D330" s="108">
        <v>4.5</v>
      </c>
      <c r="E330" s="108"/>
      <c r="F330" s="127"/>
      <c r="G330" s="128"/>
      <c r="H330" s="401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09"/>
      <c r="P330" s="409"/>
      <c r="Q330" s="409"/>
      <c r="R330" s="409"/>
      <c r="S330" s="409"/>
      <c r="T330" s="409"/>
      <c r="U330" s="40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75" t="s">
        <v>244</v>
      </c>
      <c r="B332" s="476"/>
      <c r="C332" s="41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3570</v>
      </c>
      <c r="H333" s="154">
        <f>SUM(H198,H256,H291,H307,H317,H332)</f>
        <v>17952.689999999999</v>
      </c>
      <c r="I333" s="154">
        <f>SUM(I198,I256,I291,I307,I317,I332)</f>
        <v>209</v>
      </c>
      <c r="J333" s="155">
        <f t="array" ref="J333">IF(ISERROR(G333/I333),"",G333/I333)</f>
        <v>17.081339712918659</v>
      </c>
      <c r="K333" s="154">
        <f>SUM(K198,K256,K291,K307,K317,K332)</f>
        <v>124.91005763378936</v>
      </c>
      <c r="L333" s="155">
        <f>IF(ISERROR(G333/K333),"",G333/K333)</f>
        <v>28.580564829026873</v>
      </c>
      <c r="M333" s="154">
        <f t="shared" ref="M333:AA333" si="156">SUM(M198,M256,M291,M307,M317,M332)</f>
        <v>84.089942366210636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480" t="s">
        <v>476</v>
      </c>
      <c r="B334" s="403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403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403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403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403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403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403">
        <f>G333</f>
        <v>3570</v>
      </c>
      <c r="C340" s="451" t="s">
        <v>269</v>
      </c>
      <c r="D340" s="450"/>
      <c r="E340" s="441">
        <f>H333</f>
        <v>17952.689999999999</v>
      </c>
      <c r="F340" s="441"/>
      <c r="G340" s="441" t="s">
        <v>270</v>
      </c>
      <c r="H340" s="441"/>
      <c r="I340" s="469">
        <f>L333</f>
        <v>28.580564829026873</v>
      </c>
      <c r="J340" s="469"/>
      <c r="K340" s="471" t="s">
        <v>271</v>
      </c>
      <c r="L340" s="471"/>
      <c r="M340" s="469">
        <f>J333</f>
        <v>17.081339712918659</v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403">
        <f>I333+C339</f>
        <v>211</v>
      </c>
      <c r="C341" s="448" t="s">
        <v>251</v>
      </c>
      <c r="D341" s="449"/>
      <c r="E341" s="466">
        <f>K333+I339</f>
        <v>154.91005763378936</v>
      </c>
      <c r="F341" s="466"/>
      <c r="G341" s="441" t="s">
        <v>274</v>
      </c>
      <c r="H341" s="441"/>
      <c r="I341" s="469">
        <f>B341-E341</f>
        <v>56.089942366210636</v>
      </c>
      <c r="J341" s="469"/>
      <c r="K341" s="471" t="s">
        <v>275</v>
      </c>
      <c r="L341" s="471"/>
      <c r="M341" s="472">
        <f>IF(ISERROR(I341/E341),"",I341/E341)</f>
        <v>0.36208070168567391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403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>
        <f t="array" ref="M342">IF(ISERROR(I342/B340),"",I342/B340)</f>
        <v>0</v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348" t="s">
        <v>296</v>
      </c>
      <c r="H346" s="406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hidden="1" customHeight="1">
      <c r="A347" s="299">
        <v>30100030</v>
      </c>
      <c r="B347" s="400" t="s">
        <v>178</v>
      </c>
      <c r="C347" s="126" t="s">
        <v>179</v>
      </c>
      <c r="D347" s="108">
        <v>5.03</v>
      </c>
      <c r="E347" s="108"/>
      <c r="F347" s="127"/>
      <c r="G347" s="128"/>
      <c r="H347" s="401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409"/>
      <c r="P347" s="409"/>
      <c r="Q347" s="409"/>
      <c r="R347" s="409"/>
      <c r="S347" s="409"/>
      <c r="T347" s="409"/>
      <c r="U347" s="409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1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409"/>
      <c r="P348" s="409"/>
      <c r="Q348" s="409"/>
      <c r="R348" s="409"/>
      <c r="S348" s="409"/>
      <c r="T348" s="409"/>
      <c r="U348" s="409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1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409"/>
      <c r="P349" s="409"/>
      <c r="Q349" s="409"/>
      <c r="R349" s="409"/>
      <c r="S349" s="409"/>
      <c r="T349" s="409"/>
      <c r="U349" s="409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1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409"/>
      <c r="P353" s="409"/>
      <c r="Q353" s="409"/>
      <c r="R353" s="409"/>
      <c r="S353" s="409"/>
      <c r="T353" s="409"/>
      <c r="U353" s="40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1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409"/>
      <c r="P354" s="409"/>
      <c r="Q354" s="409"/>
      <c r="R354" s="409"/>
      <c r="S354" s="409"/>
      <c r="T354" s="409"/>
      <c r="U354" s="40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1">
        <f t="shared" si="157"/>
        <v>0</v>
      </c>
      <c r="I355" s="40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409"/>
      <c r="P355" s="409"/>
      <c r="Q355" s="409"/>
      <c r="R355" s="409"/>
      <c r="S355" s="409"/>
      <c r="T355" s="409"/>
      <c r="U355" s="40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1">
        <f t="shared" si="157"/>
        <v>0</v>
      </c>
      <c r="I356" s="40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409"/>
      <c r="P356" s="409"/>
      <c r="Q356" s="409"/>
      <c r="R356" s="409"/>
      <c r="S356" s="409"/>
      <c r="T356" s="409"/>
      <c r="U356" s="40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1">
        <f t="shared" si="157"/>
        <v>0</v>
      </c>
      <c r="I357" s="401"/>
      <c r="J357" s="130"/>
      <c r="K357" s="131"/>
      <c r="L357" s="129"/>
      <c r="M357" s="109"/>
      <c r="N357" s="130"/>
      <c r="O357" s="409"/>
      <c r="P357" s="409"/>
      <c r="Q357" s="409"/>
      <c r="R357" s="409"/>
      <c r="S357" s="409"/>
      <c r="T357" s="409"/>
      <c r="U357" s="40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1">
        <f t="shared" si="157"/>
        <v>0</v>
      </c>
      <c r="I358" s="401"/>
      <c r="J358" s="130"/>
      <c r="K358" s="131"/>
      <c r="L358" s="129"/>
      <c r="M358" s="109"/>
      <c r="N358" s="130"/>
      <c r="O358" s="409"/>
      <c r="P358" s="409"/>
      <c r="Q358" s="409"/>
      <c r="R358" s="409"/>
      <c r="S358" s="409"/>
      <c r="T358" s="409"/>
      <c r="U358" s="40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1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409"/>
      <c r="P359" s="409"/>
      <c r="Q359" s="409"/>
      <c r="R359" s="409"/>
      <c r="S359" s="409"/>
      <c r="T359" s="409"/>
      <c r="U359" s="409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1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409"/>
      <c r="P360" s="409"/>
      <c r="Q360" s="409"/>
      <c r="R360" s="409"/>
      <c r="S360" s="409"/>
      <c r="T360" s="409"/>
      <c r="U360" s="409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409"/>
      <c r="P361" s="409"/>
      <c r="Q361" s="409"/>
      <c r="R361" s="409"/>
      <c r="S361" s="409"/>
      <c r="T361" s="409"/>
      <c r="U361" s="409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6" t="s">
        <v>190</v>
      </c>
      <c r="D362" s="108">
        <v>4.8</v>
      </c>
      <c r="E362" s="108"/>
      <c r="F362" s="127"/>
      <c r="G362" s="128"/>
      <c r="H362" s="401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409"/>
      <c r="P362" s="409"/>
      <c r="Q362" s="409"/>
      <c r="R362" s="409"/>
      <c r="S362" s="409"/>
      <c r="T362" s="409"/>
      <c r="U362" s="40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6" t="s">
        <v>187</v>
      </c>
      <c r="D363" s="108">
        <v>4.8</v>
      </c>
      <c r="E363" s="108"/>
      <c r="F363" s="127"/>
      <c r="G363" s="128"/>
      <c r="H363" s="401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409"/>
      <c r="P363" s="409"/>
      <c r="Q363" s="409"/>
      <c r="R363" s="409"/>
      <c r="S363" s="409"/>
      <c r="T363" s="409"/>
      <c r="U363" s="40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6" t="s">
        <v>179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6" t="s">
        <v>199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1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409"/>
      <c r="P366" s="409"/>
      <c r="Q366" s="409"/>
      <c r="R366" s="409"/>
      <c r="S366" s="409"/>
      <c r="T366" s="409"/>
      <c r="U366" s="409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1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409"/>
      <c r="P367" s="409"/>
      <c r="Q367" s="409"/>
      <c r="R367" s="409"/>
      <c r="S367" s="409"/>
      <c r="T367" s="409"/>
      <c r="U367" s="409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475" t="s">
        <v>201</v>
      </c>
      <c r="B368" s="476"/>
      <c r="C368" s="41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400" t="s">
        <v>206</v>
      </c>
      <c r="C369" s="126" t="s">
        <v>199</v>
      </c>
      <c r="D369" s="108">
        <v>5.03</v>
      </c>
      <c r="E369" s="108"/>
      <c r="F369" s="127"/>
      <c r="G369" s="128"/>
      <c r="H369" s="401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404"/>
      <c r="P369" s="404"/>
      <c r="Q369" s="404"/>
      <c r="R369" s="404"/>
      <c r="S369" s="404"/>
      <c r="T369" s="404"/>
      <c r="U369" s="404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00" t="s">
        <v>425</v>
      </c>
      <c r="C370" s="187" t="s">
        <v>427</v>
      </c>
      <c r="D370" s="108">
        <v>5.03</v>
      </c>
      <c r="E370" s="108"/>
      <c r="F370" s="127"/>
      <c r="G370" s="128"/>
      <c r="H370" s="401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4"/>
      <c r="P370" s="404"/>
      <c r="Q370" s="404"/>
      <c r="R370" s="404"/>
      <c r="S370" s="404"/>
      <c r="T370" s="404"/>
      <c r="U370" s="40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00" t="s">
        <v>206</v>
      </c>
      <c r="C371" s="126" t="s">
        <v>186</v>
      </c>
      <c r="D371" s="108">
        <v>5.03</v>
      </c>
      <c r="E371" s="108"/>
      <c r="F371" s="127"/>
      <c r="G371" s="128"/>
      <c r="H371" s="401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00" t="s">
        <v>206</v>
      </c>
      <c r="C372" s="126" t="s">
        <v>203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404"/>
      <c r="P372" s="404"/>
      <c r="Q372" s="404"/>
      <c r="R372" s="404"/>
      <c r="S372" s="404"/>
      <c r="T372" s="404"/>
      <c r="U372" s="404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00" t="s">
        <v>206</v>
      </c>
      <c r="C373" s="126" t="s">
        <v>207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404"/>
      <c r="P373" s="404"/>
      <c r="Q373" s="404"/>
      <c r="R373" s="404"/>
      <c r="S373" s="404"/>
      <c r="T373" s="404"/>
      <c r="U373" s="404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00" t="s">
        <v>414</v>
      </c>
      <c r="C374" s="187" t="s">
        <v>415</v>
      </c>
      <c r="D374" s="108"/>
      <c r="E374" s="108"/>
      <c r="F374" s="127"/>
      <c r="G374" s="128"/>
      <c r="H374" s="401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404"/>
      <c r="P374" s="404"/>
      <c r="Q374" s="404"/>
      <c r="R374" s="404"/>
      <c r="S374" s="404"/>
      <c r="T374" s="404"/>
      <c r="U374" s="40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00" t="s">
        <v>414</v>
      </c>
      <c r="C375" s="187" t="s">
        <v>416</v>
      </c>
      <c r="D375" s="108"/>
      <c r="E375" s="108"/>
      <c r="F375" s="127"/>
      <c r="G375" s="128"/>
      <c r="H375" s="401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404"/>
      <c r="P375" s="404"/>
      <c r="Q375" s="404"/>
      <c r="R375" s="404"/>
      <c r="S375" s="404"/>
      <c r="T375" s="404"/>
      <c r="U375" s="40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00" t="s">
        <v>414</v>
      </c>
      <c r="C376" s="187" t="s">
        <v>61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00" t="s">
        <v>208</v>
      </c>
      <c r="C377" s="126" t="s">
        <v>179</v>
      </c>
      <c r="D377" s="108">
        <v>5.08</v>
      </c>
      <c r="E377" s="108"/>
      <c r="F377" s="127"/>
      <c r="G377" s="128"/>
      <c r="H377" s="401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404"/>
      <c r="P377" s="404"/>
      <c r="Q377" s="404"/>
      <c r="R377" s="404"/>
      <c r="S377" s="404"/>
      <c r="T377" s="404"/>
      <c r="U377" s="404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00" t="s">
        <v>208</v>
      </c>
      <c r="C378" s="126" t="s">
        <v>204</v>
      </c>
      <c r="D378" s="108">
        <v>5.08</v>
      </c>
      <c r="E378" s="108"/>
      <c r="F378" s="127"/>
      <c r="G378" s="128"/>
      <c r="H378" s="401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404"/>
      <c r="P378" s="404"/>
      <c r="Q378" s="404"/>
      <c r="R378" s="404"/>
      <c r="S378" s="404"/>
      <c r="T378" s="404"/>
      <c r="U378" s="404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00" t="s">
        <v>208</v>
      </c>
      <c r="C379" s="126" t="s">
        <v>205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404"/>
      <c r="P379" s="404"/>
      <c r="Q379" s="404"/>
      <c r="R379" s="404"/>
      <c r="S379" s="404"/>
      <c r="T379" s="404"/>
      <c r="U379" s="404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00" t="s">
        <v>208</v>
      </c>
      <c r="C380" s="126" t="s">
        <v>186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00" t="s">
        <v>208</v>
      </c>
      <c r="C381" s="126" t="s">
        <v>203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00" t="s">
        <v>208</v>
      </c>
      <c r="C382" s="126" t="s">
        <v>199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9"/>
      <c r="P382" s="409"/>
      <c r="Q382" s="409"/>
      <c r="R382" s="409"/>
      <c r="S382" s="409"/>
      <c r="T382" s="409"/>
      <c r="U382" s="409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00" t="s">
        <v>208</v>
      </c>
      <c r="C383" s="126" t="s">
        <v>187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00" t="s">
        <v>208</v>
      </c>
      <c r="C384" s="126" t="s">
        <v>207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00" t="s">
        <v>209</v>
      </c>
      <c r="C385" s="126" t="s">
        <v>194</v>
      </c>
      <c r="D385" s="108">
        <v>5.03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00" t="s">
        <v>209</v>
      </c>
      <c r="C386" s="126" t="s">
        <v>179</v>
      </c>
      <c r="D386" s="108">
        <v>5.03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404"/>
      <c r="P386" s="404"/>
      <c r="Q386" s="404"/>
      <c r="R386" s="404"/>
      <c r="S386" s="404"/>
      <c r="T386" s="404"/>
      <c r="U386" s="40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00" t="s">
        <v>209</v>
      </c>
      <c r="C387" s="126" t="s">
        <v>195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00" t="s">
        <v>209</v>
      </c>
      <c r="C388" s="126" t="s">
        <v>204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00" t="s">
        <v>382</v>
      </c>
      <c r="C389" s="187" t="s">
        <v>383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00" t="s">
        <v>382</v>
      </c>
      <c r="C390" s="187" t="s">
        <v>384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00" t="s">
        <v>382</v>
      </c>
      <c r="C391" s="187" t="s">
        <v>389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00" t="s">
        <v>382</v>
      </c>
      <c r="C392" s="187" t="s">
        <v>391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00" t="s">
        <v>418</v>
      </c>
      <c r="C393" s="187" t="s">
        <v>364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00" t="s">
        <v>418</v>
      </c>
      <c r="C394" s="187" t="s">
        <v>365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00" t="s">
        <v>418</v>
      </c>
      <c r="C395" s="187" t="s">
        <v>366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00" t="s">
        <v>418</v>
      </c>
      <c r="C396" s="187" t="s">
        <v>367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409"/>
      <c r="P397" s="409"/>
      <c r="Q397" s="409"/>
      <c r="R397" s="409"/>
      <c r="S397" s="409"/>
      <c r="T397" s="409"/>
      <c r="U397" s="40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409"/>
      <c r="P398" s="409"/>
      <c r="Q398" s="409"/>
      <c r="R398" s="409"/>
      <c r="S398" s="409"/>
      <c r="T398" s="409"/>
      <c r="U398" s="40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409"/>
      <c r="P399" s="409"/>
      <c r="Q399" s="409"/>
      <c r="R399" s="409"/>
      <c r="S399" s="409"/>
      <c r="T399" s="409"/>
      <c r="U399" s="40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1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09"/>
      <c r="P407" s="409"/>
      <c r="Q407" s="409"/>
      <c r="R407" s="409"/>
      <c r="S407" s="409"/>
      <c r="T407" s="409"/>
      <c r="U407" s="40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1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409"/>
      <c r="P408" s="409"/>
      <c r="Q408" s="409"/>
      <c r="R408" s="409"/>
      <c r="S408" s="409"/>
      <c r="T408" s="409"/>
      <c r="U408" s="40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1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409"/>
      <c r="P409" s="409"/>
      <c r="Q409" s="409"/>
      <c r="R409" s="409"/>
      <c r="S409" s="409"/>
      <c r="T409" s="409"/>
      <c r="U409" s="40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1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409"/>
      <c r="P410" s="409"/>
      <c r="Q410" s="409"/>
      <c r="R410" s="409"/>
      <c r="S410" s="409"/>
      <c r="T410" s="409"/>
      <c r="U410" s="40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1">
        <f t="shared" si="170"/>
        <v>0</v>
      </c>
      <c r="I411" s="129"/>
      <c r="J411" s="130"/>
      <c r="K411" s="131"/>
      <c r="L411" s="129"/>
      <c r="M411" s="109"/>
      <c r="N411" s="130"/>
      <c r="O411" s="409"/>
      <c r="P411" s="409"/>
      <c r="Q411" s="409"/>
      <c r="R411" s="409"/>
      <c r="S411" s="409"/>
      <c r="T411" s="409"/>
      <c r="U411" s="40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409"/>
      <c r="P412" s="409"/>
      <c r="Q412" s="409"/>
      <c r="R412" s="409"/>
      <c r="S412" s="409"/>
      <c r="T412" s="409"/>
      <c r="U412" s="40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1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409"/>
      <c r="P413" s="409"/>
      <c r="Q413" s="409"/>
      <c r="R413" s="409"/>
      <c r="S413" s="409"/>
      <c r="T413" s="409"/>
      <c r="U413" s="40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409"/>
      <c r="P414" s="409"/>
      <c r="Q414" s="409"/>
      <c r="R414" s="409"/>
      <c r="S414" s="409"/>
      <c r="T414" s="409"/>
      <c r="U414" s="40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1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409"/>
      <c r="P416" s="409"/>
      <c r="Q416" s="409"/>
      <c r="R416" s="409"/>
      <c r="S416" s="409"/>
      <c r="T416" s="409"/>
      <c r="U416" s="40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1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409"/>
      <c r="P417" s="409"/>
      <c r="Q417" s="409"/>
      <c r="R417" s="409"/>
      <c r="S417" s="409"/>
      <c r="T417" s="409"/>
      <c r="U417" s="40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83" t="s">
        <v>216</v>
      </c>
      <c r="B426" s="483"/>
      <c r="C426" s="41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00" t="s">
        <v>217</v>
      </c>
      <c r="C427" s="126" t="s">
        <v>179</v>
      </c>
      <c r="D427" s="108">
        <v>5.03</v>
      </c>
      <c r="E427" s="108"/>
      <c r="F427" s="127"/>
      <c r="G427" s="128"/>
      <c r="H427" s="401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409"/>
      <c r="P427" s="409"/>
      <c r="Q427" s="409"/>
      <c r="R427" s="409"/>
      <c r="S427" s="409"/>
      <c r="T427" s="409"/>
      <c r="U427" s="40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00" t="s">
        <v>217</v>
      </c>
      <c r="C428" s="126" t="s">
        <v>186</v>
      </c>
      <c r="D428" s="108">
        <v>5.03</v>
      </c>
      <c r="E428" s="108"/>
      <c r="F428" s="127"/>
      <c r="G428" s="128"/>
      <c r="H428" s="401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409"/>
      <c r="P428" s="409"/>
      <c r="Q428" s="409"/>
      <c r="R428" s="409"/>
      <c r="S428" s="409"/>
      <c r="T428" s="409"/>
      <c r="U428" s="40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00" t="s">
        <v>217</v>
      </c>
      <c r="C429" s="126" t="s">
        <v>204</v>
      </c>
      <c r="D429" s="108">
        <v>5.03</v>
      </c>
      <c r="E429" s="108"/>
      <c r="F429" s="127"/>
      <c r="G429" s="128"/>
      <c r="H429" s="401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409"/>
      <c r="P429" s="409"/>
      <c r="Q429" s="409"/>
      <c r="R429" s="409"/>
      <c r="S429" s="409"/>
      <c r="T429" s="409"/>
      <c r="U429" s="40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09"/>
      <c r="P435" s="409"/>
      <c r="Q435" s="409"/>
      <c r="R435" s="409"/>
      <c r="S435" s="409"/>
      <c r="T435" s="409"/>
      <c r="U435" s="40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09"/>
      <c r="P436" s="409"/>
      <c r="Q436" s="409"/>
      <c r="R436" s="409"/>
      <c r="S436" s="409"/>
      <c r="T436" s="409"/>
      <c r="U436" s="40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409"/>
      <c r="P440" s="409"/>
      <c r="Q440" s="409"/>
      <c r="R440" s="409"/>
      <c r="S440" s="409"/>
      <c r="T440" s="409"/>
      <c r="U440" s="40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409"/>
      <c r="P441" s="409"/>
      <c r="Q441" s="409"/>
      <c r="R441" s="409"/>
      <c r="S441" s="409"/>
      <c r="T441" s="409"/>
      <c r="U441" s="40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00" t="s">
        <v>222</v>
      </c>
      <c r="C443" s="126" t="s">
        <v>181</v>
      </c>
      <c r="D443" s="108">
        <v>9.36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00" t="s">
        <v>222</v>
      </c>
      <c r="C444" s="126" t="s">
        <v>179</v>
      </c>
      <c r="D444" s="108">
        <v>9.36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00" t="s">
        <v>222</v>
      </c>
      <c r="C445" s="126" t="s">
        <v>221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00" t="s">
        <v>222</v>
      </c>
      <c r="C446" s="126" t="s">
        <v>186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00" t="s">
        <v>393</v>
      </c>
      <c r="C447" s="187" t="s">
        <v>395</v>
      </c>
      <c r="D447" s="108">
        <v>5</v>
      </c>
      <c r="E447" s="108"/>
      <c r="F447" s="127"/>
      <c r="G447" s="128"/>
      <c r="H447" s="401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00" t="s">
        <v>393</v>
      </c>
      <c r="C448" s="187" t="s">
        <v>402</v>
      </c>
      <c r="D448" s="108">
        <v>5</v>
      </c>
      <c r="E448" s="108"/>
      <c r="F448" s="127"/>
      <c r="G448" s="128"/>
      <c r="H448" s="401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00" t="s">
        <v>404</v>
      </c>
      <c r="C449" s="187" t="s">
        <v>405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00" t="s">
        <v>342</v>
      </c>
      <c r="C450" s="187" t="s">
        <v>372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00" t="s">
        <v>343</v>
      </c>
      <c r="C451" s="126" t="s">
        <v>345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00" t="s">
        <v>343</v>
      </c>
      <c r="C452" s="126" t="s">
        <v>347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1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1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1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409"/>
      <c r="P455" s="409"/>
      <c r="Q455" s="409"/>
      <c r="R455" s="409"/>
      <c r="S455" s="409"/>
      <c r="T455" s="409"/>
      <c r="U455" s="40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1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409"/>
      <c r="P456" s="409"/>
      <c r="Q456" s="409"/>
      <c r="R456" s="409"/>
      <c r="S456" s="409"/>
      <c r="T456" s="409"/>
      <c r="U456" s="40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1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409"/>
      <c r="P458" s="409"/>
      <c r="Q458" s="409"/>
      <c r="R458" s="409"/>
      <c r="S458" s="409"/>
      <c r="T458" s="409"/>
      <c r="U458" s="409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1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409"/>
      <c r="P459" s="409"/>
      <c r="Q459" s="409"/>
      <c r="R459" s="409"/>
      <c r="S459" s="409"/>
      <c r="T459" s="409"/>
      <c r="U459" s="40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40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409"/>
      <c r="P460" s="409"/>
      <c r="Q460" s="409"/>
      <c r="R460" s="409"/>
      <c r="S460" s="409"/>
      <c r="T460" s="409"/>
      <c r="U460" s="40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hidden="1" customHeight="1">
      <c r="A461" s="475" t="s">
        <v>224</v>
      </c>
      <c r="B461" s="476"/>
      <c r="C461" s="410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09">SUM(M427:M460)</f>
        <v>0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1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409"/>
      <c r="P462" s="409"/>
      <c r="Q462" s="409"/>
      <c r="R462" s="409"/>
      <c r="S462" s="409"/>
      <c r="T462" s="409"/>
      <c r="U462" s="409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1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409"/>
      <c r="P463" s="409"/>
      <c r="Q463" s="409"/>
      <c r="R463" s="409"/>
      <c r="S463" s="409"/>
      <c r="T463" s="409"/>
      <c r="U463" s="409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1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409"/>
      <c r="P464" s="409"/>
      <c r="Q464" s="409"/>
      <c r="R464" s="409"/>
      <c r="S464" s="409"/>
      <c r="T464" s="409"/>
      <c r="U464" s="409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8" t="s">
        <v>203</v>
      </c>
      <c r="D466" s="108">
        <v>5.03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8" t="s">
        <v>228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8" t="s">
        <v>212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8" t="s">
        <v>203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8" t="s">
        <v>186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8" t="s">
        <v>228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8" t="s">
        <v>199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475" t="s">
        <v>231</v>
      </c>
      <c r="B477" s="476"/>
      <c r="C477" s="41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1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409"/>
      <c r="P478" s="409"/>
      <c r="Q478" s="409"/>
      <c r="R478" s="409"/>
      <c r="S478" s="409"/>
      <c r="T478" s="409"/>
      <c r="U478" s="409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1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409"/>
      <c r="P479" s="409"/>
      <c r="Q479" s="409"/>
      <c r="R479" s="409"/>
      <c r="S479" s="409"/>
      <c r="T479" s="409"/>
      <c r="U479" s="409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1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409"/>
      <c r="P480" s="409"/>
      <c r="Q480" s="409"/>
      <c r="R480" s="409"/>
      <c r="S480" s="409"/>
      <c r="T480" s="409"/>
      <c r="U480" s="409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409"/>
      <c r="P483" s="409"/>
      <c r="Q483" s="409"/>
      <c r="R483" s="409"/>
      <c r="S483" s="409"/>
      <c r="T483" s="409"/>
      <c r="U483" s="40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409"/>
      <c r="P484" s="409"/>
      <c r="Q484" s="409"/>
      <c r="R484" s="409"/>
      <c r="S484" s="409"/>
      <c r="T484" s="409"/>
      <c r="U484" s="40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409"/>
      <c r="P486" s="409"/>
      <c r="Q486" s="409"/>
      <c r="R486" s="409"/>
      <c r="S486" s="409"/>
      <c r="T486" s="409"/>
      <c r="U486" s="409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75" t="s">
        <v>234</v>
      </c>
      <c r="B487" s="476"/>
      <c r="C487" s="41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6"/>
      <c r="D488" s="108">
        <v>3.65</v>
      </c>
      <c r="E488" s="108"/>
      <c r="F488" s="153"/>
      <c r="G488" s="128"/>
      <c r="H488" s="401">
        <f t="shared" ref="H488:H502" si="222">D488*G488</f>
        <v>0</v>
      </c>
      <c r="I488" s="129"/>
      <c r="J488" s="130" t="str">
        <f t="array" ref="J488">IF(ISERROR(G488/I488),"",G488/I488)</f>
        <v/>
      </c>
      <c r="K488" s="401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409"/>
      <c r="P488" s="409"/>
      <c r="Q488" s="409"/>
      <c r="R488" s="409"/>
      <c r="S488" s="409"/>
      <c r="T488" s="409"/>
      <c r="U488" s="409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6"/>
      <c r="D489" s="108">
        <v>6.58</v>
      </c>
      <c r="E489" s="108"/>
      <c r="F489" s="127"/>
      <c r="G489" s="128"/>
      <c r="H489" s="401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409"/>
      <c r="P489" s="409"/>
      <c r="Q489" s="409"/>
      <c r="R489" s="409"/>
      <c r="S489" s="409"/>
      <c r="T489" s="409"/>
      <c r="U489" s="409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6"/>
      <c r="D490" s="108">
        <v>7.8</v>
      </c>
      <c r="E490" s="108"/>
      <c r="F490" s="127"/>
      <c r="G490" s="128"/>
      <c r="H490" s="401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409"/>
      <c r="P490" s="409"/>
      <c r="Q490" s="409"/>
      <c r="R490" s="409"/>
      <c r="S490" s="409"/>
      <c r="T490" s="409"/>
      <c r="U490" s="409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6"/>
      <c r="D491" s="108">
        <v>4.4000000000000004</v>
      </c>
      <c r="E491" s="108"/>
      <c r="F491" s="127"/>
      <c r="G491" s="128"/>
      <c r="H491" s="401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409"/>
      <c r="P491" s="409"/>
      <c r="Q491" s="409"/>
      <c r="R491" s="409"/>
      <c r="S491" s="409"/>
      <c r="T491" s="409"/>
      <c r="U491" s="409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1">
        <f t="shared" si="222"/>
        <v>0</v>
      </c>
      <c r="I492" s="129"/>
      <c r="J492" s="130"/>
      <c r="K492" s="131"/>
      <c r="L492" s="129"/>
      <c r="M492" s="109"/>
      <c r="N492" s="130"/>
      <c r="O492" s="409"/>
      <c r="P492" s="409"/>
      <c r="Q492" s="409"/>
      <c r="R492" s="409"/>
      <c r="S492" s="409"/>
      <c r="T492" s="409"/>
      <c r="U492" s="40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6"/>
      <c r="D493" s="108"/>
      <c r="E493" s="108"/>
      <c r="F493" s="127"/>
      <c r="G493" s="128"/>
      <c r="H493" s="401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409"/>
      <c r="P493" s="409"/>
      <c r="Q493" s="409"/>
      <c r="R493" s="409"/>
      <c r="S493" s="409"/>
      <c r="T493" s="409"/>
      <c r="U493" s="40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6" t="s">
        <v>239</v>
      </c>
      <c r="C494" s="406" t="s">
        <v>179</v>
      </c>
      <c r="D494" s="108">
        <v>6.04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409"/>
      <c r="P494" s="409"/>
      <c r="Q494" s="409"/>
      <c r="R494" s="409"/>
      <c r="S494" s="409"/>
      <c r="T494" s="409"/>
      <c r="U494" s="409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6" t="s">
        <v>239</v>
      </c>
      <c r="C495" s="406" t="s">
        <v>186</v>
      </c>
      <c r="D495" s="108">
        <v>6.04</v>
      </c>
      <c r="E495" s="108"/>
      <c r="F495" s="127"/>
      <c r="G495" s="128"/>
      <c r="H495" s="401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409"/>
      <c r="P495" s="409"/>
      <c r="Q495" s="409"/>
      <c r="R495" s="409"/>
      <c r="S495" s="409"/>
      <c r="T495" s="409"/>
      <c r="U495" s="409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6" t="s">
        <v>443</v>
      </c>
      <c r="C496" s="406" t="s">
        <v>179</v>
      </c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/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6" t="s">
        <v>443</v>
      </c>
      <c r="C497" s="406" t="s">
        <v>186</v>
      </c>
      <c r="D497" s="108"/>
      <c r="E497" s="108"/>
      <c r="F497" s="127"/>
      <c r="G497" s="128"/>
      <c r="H497" s="401">
        <f t="shared" si="222"/>
        <v>0</v>
      </c>
      <c r="I497" s="129"/>
      <c r="J497" s="130"/>
      <c r="K497" s="131"/>
      <c r="L497" s="129"/>
      <c r="M497" s="109"/>
      <c r="N497" s="130"/>
      <c r="O497" s="409"/>
      <c r="P497" s="409"/>
      <c r="Q497" s="409"/>
      <c r="R497" s="409"/>
      <c r="S497" s="409"/>
      <c r="T497" s="409"/>
      <c r="U497" s="40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00" t="s">
        <v>240</v>
      </c>
      <c r="C498" s="126"/>
      <c r="D498" s="108">
        <v>7.3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409"/>
      <c r="P498" s="409"/>
      <c r="Q498" s="409"/>
      <c r="R498" s="409"/>
      <c r="S498" s="409"/>
      <c r="T498" s="409"/>
      <c r="U498" s="409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00" t="s">
        <v>241</v>
      </c>
      <c r="C499" s="126"/>
      <c r="D499" s="108">
        <f>78*120/1000</f>
        <v>9.36</v>
      </c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00" t="s">
        <v>242</v>
      </c>
      <c r="C500" s="126"/>
      <c r="D500" s="108">
        <v>4.5</v>
      </c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00" t="s">
        <v>243</v>
      </c>
      <c r="C501" s="126"/>
      <c r="D501" s="108">
        <v>4.5</v>
      </c>
      <c r="E501" s="108"/>
      <c r="F501" s="127"/>
      <c r="G501" s="128"/>
      <c r="H501" s="401">
        <f t="shared" si="222"/>
        <v>0</v>
      </c>
      <c r="I501" s="129"/>
      <c r="J501" s="130"/>
      <c r="K501" s="131"/>
      <c r="L501" s="129"/>
      <c r="M501" s="109"/>
      <c r="N501" s="130"/>
      <c r="O501" s="409"/>
      <c r="P501" s="409"/>
      <c r="Q501" s="409"/>
      <c r="R501" s="409"/>
      <c r="S501" s="409"/>
      <c r="T501" s="409"/>
      <c r="U501" s="40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00"/>
      <c r="C502" s="126"/>
      <c r="D502" s="108"/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75" t="s">
        <v>244</v>
      </c>
      <c r="B503" s="476"/>
      <c r="C503" s="41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5">SUM(M368,M426,M461,M477,M487,M503)</f>
        <v>0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 t="str">
        <f t="shared" ref="W504" si="236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403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403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403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403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403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403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403">
        <f>G504</f>
        <v>0</v>
      </c>
      <c r="C511" s="451" t="s">
        <v>269</v>
      </c>
      <c r="D511" s="450"/>
      <c r="E511" s="441">
        <f>H504</f>
        <v>0</v>
      </c>
      <c r="F511" s="441"/>
      <c r="G511" s="441" t="s">
        <v>270</v>
      </c>
      <c r="H511" s="441"/>
      <c r="I511" s="469" t="str">
        <f>L504</f>
        <v/>
      </c>
      <c r="J511" s="469"/>
      <c r="K511" s="471" t="s">
        <v>271</v>
      </c>
      <c r="L511" s="471"/>
      <c r="M511" s="469" t="str">
        <f>J504</f>
        <v/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403">
        <f>I504+C510</f>
        <v>1</v>
      </c>
      <c r="C512" s="448" t="s">
        <v>251</v>
      </c>
      <c r="D512" s="449"/>
      <c r="E512" s="466">
        <f>K504+I510</f>
        <v>11</v>
      </c>
      <c r="F512" s="466"/>
      <c r="G512" s="441" t="s">
        <v>274</v>
      </c>
      <c r="H512" s="441"/>
      <c r="I512" s="469">
        <f>B512-E512</f>
        <v>-10</v>
      </c>
      <c r="J512" s="469"/>
      <c r="K512" s="471" t="s">
        <v>275</v>
      </c>
      <c r="L512" s="471"/>
      <c r="M512" s="472">
        <f>IF(ISERROR(I512/E512),"",I512/E512)</f>
        <v>-0.90909090909090906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403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 t="str">
        <f t="array" ref="M513">IF(ISERROR(I513/B511),"",I513/B511)</f>
        <v/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4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3570</v>
      </c>
      <c r="D516" s="464"/>
      <c r="E516" s="454" t="s">
        <v>269</v>
      </c>
      <c r="F516" s="454"/>
      <c r="G516" s="466">
        <f>SUM(E170,E340,E511)</f>
        <v>17952.689999999999</v>
      </c>
      <c r="H516" s="466"/>
      <c r="I516" s="441" t="s">
        <v>270</v>
      </c>
      <c r="J516" s="454"/>
      <c r="K516" s="463">
        <f>IF(ISERROR(C516/G517),"",C516/G517)</f>
        <v>17.253873691913768</v>
      </c>
      <c r="L516" s="464"/>
      <c r="M516" s="441" t="s">
        <v>271</v>
      </c>
      <c r="N516" s="441"/>
      <c r="O516" s="442">
        <f t="array" ref="O516">IF(ISERROR(C516/C517),"",C516/C517)</f>
        <v>16.527777777777779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216</v>
      </c>
      <c r="D517" s="464"/>
      <c r="E517" s="441" t="s">
        <v>251</v>
      </c>
      <c r="F517" s="441"/>
      <c r="G517" s="466">
        <f>SUM(E171,E341,E512)</f>
        <v>206.91005763378936</v>
      </c>
      <c r="H517" s="466"/>
      <c r="I517" s="448" t="s">
        <v>274</v>
      </c>
      <c r="J517" s="449"/>
      <c r="K517" s="451">
        <f>C517-G517</f>
        <v>9.0899423662106358</v>
      </c>
      <c r="L517" s="450"/>
      <c r="M517" s="451" t="s">
        <v>275</v>
      </c>
      <c r="N517" s="450"/>
      <c r="O517" s="455">
        <f>IF(ISERROR(K517/C517),"",K517/C517)</f>
        <v>4.2083066510234426E-2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>
        <f t="array" ref="O518">IF(ISERROR(K518/C516),"",K518/C516)</f>
        <v>0</v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1119</v>
      </c>
      <c r="D521" s="449"/>
      <c r="E521" s="444">
        <f>IF(ISERROR(C521/C527),"",C521/C527)</f>
        <v>0.3134453781512605</v>
      </c>
      <c r="F521" s="445"/>
      <c r="G521" s="459"/>
      <c r="H521" s="460"/>
      <c r="I521" s="446" t="s">
        <v>301</v>
      </c>
      <c r="J521" s="452"/>
      <c r="K521" s="451">
        <f t="shared" ref="K521:K526" si="237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38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1833</v>
      </c>
      <c r="D522" s="449"/>
      <c r="E522" s="444">
        <f>IF(ISERROR(C522/C527),"",C522/C527)</f>
        <v>0.51344537815126046</v>
      </c>
      <c r="F522" s="445"/>
      <c r="G522" s="459"/>
      <c r="H522" s="460"/>
      <c r="I522" s="446" t="s">
        <v>302</v>
      </c>
      <c r="J522" s="452"/>
      <c r="K522" s="451">
        <f t="shared" si="237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38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258</v>
      </c>
      <c r="D523" s="449"/>
      <c r="E523" s="444">
        <f>IF(ISERROR(C523/C527),"",C523/C527)</f>
        <v>7.2268907563025217E-2</v>
      </c>
      <c r="F523" s="445"/>
      <c r="G523" s="459"/>
      <c r="H523" s="460"/>
      <c r="I523" s="446" t="s">
        <v>303</v>
      </c>
      <c r="J523" s="452"/>
      <c r="K523" s="451">
        <f t="shared" si="237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38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360</v>
      </c>
      <c r="D524" s="449"/>
      <c r="E524" s="444">
        <f>IF(ISERROR(C524/C527),"",C524/C527)</f>
        <v>0.10084033613445378</v>
      </c>
      <c r="F524" s="445"/>
      <c r="G524" s="459"/>
      <c r="H524" s="460"/>
      <c r="I524" s="446" t="s">
        <v>304</v>
      </c>
      <c r="J524" s="452"/>
      <c r="K524" s="451">
        <f t="shared" si="237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38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0</v>
      </c>
      <c r="D525" s="449"/>
      <c r="E525" s="444">
        <f>IF(ISERROR(C525/C527),"",C525/C527)</f>
        <v>0</v>
      </c>
      <c r="F525" s="445"/>
      <c r="G525" s="459"/>
      <c r="H525" s="460"/>
      <c r="I525" s="446" t="s">
        <v>306</v>
      </c>
      <c r="J525" s="452"/>
      <c r="K525" s="451">
        <f t="shared" si="237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38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0</v>
      </c>
      <c r="D526" s="449"/>
      <c r="E526" s="444">
        <f>IF(ISERROR(C526/C527),"",C526/C527)</f>
        <v>0</v>
      </c>
      <c r="F526" s="445"/>
      <c r="G526" s="459"/>
      <c r="H526" s="460"/>
      <c r="I526" s="446" t="s">
        <v>307</v>
      </c>
      <c r="J526" s="452"/>
      <c r="K526" s="451">
        <f t="shared" si="237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38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3570</v>
      </c>
      <c r="D527" s="449"/>
      <c r="E527" s="444">
        <f>SUM(E521:F526)</f>
        <v>0.99999999999999989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406" t="s">
        <v>309</v>
      </c>
      <c r="D529" s="406" t="s">
        <v>310</v>
      </c>
      <c r="E529" s="406" t="s">
        <v>311</v>
      </c>
      <c r="F529" s="40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0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1" t="s">
        <v>322</v>
      </c>
      <c r="Q529" s="129" t="s">
        <v>323</v>
      </c>
      <c r="R529" s="109" t="s">
        <v>324</v>
      </c>
      <c r="S529" s="406" t="s">
        <v>325</v>
      </c>
      <c r="T529" s="40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38</v>
      </c>
      <c r="D530" s="106"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407">
        <f t="array" ref="S530">IF(ISERROR(Q530/J530),"",Q530/J530)</f>
        <v>1</v>
      </c>
      <c r="T530" s="40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45</v>
      </c>
      <c r="D531" s="110">
        <v>45</v>
      </c>
      <c r="E531" s="110"/>
      <c r="F531" s="110"/>
      <c r="G531" s="107"/>
      <c r="H531" s="106"/>
      <c r="I531" s="106"/>
      <c r="J531" s="106">
        <f>C531-H531-I531</f>
        <v>45</v>
      </c>
      <c r="K531" s="106"/>
      <c r="L531" s="106"/>
      <c r="M531" s="106"/>
      <c r="N531" s="106"/>
      <c r="O531" s="110"/>
      <c r="P531" s="111"/>
      <c r="Q531" s="106">
        <f>J531-K531-L531</f>
        <v>45</v>
      </c>
      <c r="R531" s="109">
        <f>Q531*11-M531-N531</f>
        <v>495</v>
      </c>
      <c r="S531" s="407">
        <f t="array" ref="S531">IF(ISERROR(Q531/J531),"",Q531/J531)</f>
        <v>1</v>
      </c>
      <c r="T531" s="40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07">
        <f t="array" ref="S532">IF(ISERROR(Q532/J532),"",Q532/J532)</f>
        <v>1</v>
      </c>
      <c r="T532" s="40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93</v>
      </c>
      <c r="D533" s="112">
        <f t="shared" ref="D533:N533" si="239">SUM(D530:D532)</f>
        <v>93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93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93</v>
      </c>
      <c r="R533" s="114">
        <f>SUM(R530:R532)</f>
        <v>1023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5" sqref="E15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618" t="s">
        <v>536</v>
      </c>
      <c r="B1" s="619"/>
      <c r="C1" s="619"/>
      <c r="D1" s="619"/>
      <c r="E1" s="619"/>
      <c r="F1" s="619"/>
      <c r="G1" s="619"/>
      <c r="H1" s="619"/>
      <c r="I1" s="619"/>
      <c r="J1" s="619"/>
      <c r="K1" s="620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616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617"/>
    </row>
    <row r="4" spans="1:11" ht="15.75">
      <c r="A4" s="380" t="s">
        <v>526</v>
      </c>
      <c r="B4" s="380">
        <f>+汇总!G28</f>
        <v>6278</v>
      </c>
      <c r="C4" s="380">
        <v>0</v>
      </c>
      <c r="D4" s="384" t="e">
        <f>+B4/C4</f>
        <v>#DIV/0!</v>
      </c>
      <c r="E4" s="380">
        <f>+汇总!G198</f>
        <v>8733</v>
      </c>
      <c r="F4" s="380">
        <v>0</v>
      </c>
      <c r="G4" s="384" t="e">
        <f>+E4/F4</f>
        <v>#DIV/0!</v>
      </c>
      <c r="H4" s="380">
        <f>+汇总!G368</f>
        <v>0</v>
      </c>
      <c r="I4" s="380">
        <v>0</v>
      </c>
      <c r="J4" s="380" t="e">
        <f t="shared" ref="J4:J9" si="0">+H4/I4</f>
        <v>#DIV/0!</v>
      </c>
      <c r="K4" s="385">
        <f>+B4+E4+H4</f>
        <v>15011</v>
      </c>
    </row>
    <row r="5" spans="1:11" ht="15.75">
      <c r="A5" s="380" t="s">
        <v>527</v>
      </c>
      <c r="B5" s="380">
        <f>+汇总!G86</f>
        <v>9641</v>
      </c>
      <c r="C5" s="380">
        <v>0</v>
      </c>
      <c r="D5" s="384" t="e">
        <f t="shared" ref="D5:D11" si="1">+B5/C5</f>
        <v>#DIV/0!</v>
      </c>
      <c r="E5" s="380">
        <f>+汇总!G256</f>
        <v>11571</v>
      </c>
      <c r="F5" s="380">
        <v>0</v>
      </c>
      <c r="G5" s="384" t="e">
        <f t="shared" ref="G5:G11" si="2">+E5/F5</f>
        <v>#DIV/0!</v>
      </c>
      <c r="H5" s="380">
        <f>+汇总!G426</f>
        <v>0</v>
      </c>
      <c r="I5" s="380">
        <v>0</v>
      </c>
      <c r="J5" s="380" t="e">
        <f t="shared" si="0"/>
        <v>#DIV/0!</v>
      </c>
      <c r="K5" s="385">
        <f t="shared" ref="K5:K10" si="3">+B5+E5+H5</f>
        <v>21212</v>
      </c>
    </row>
    <row r="6" spans="1:11" ht="15.75">
      <c r="A6" s="380" t="s">
        <v>528</v>
      </c>
      <c r="B6" s="380">
        <f>+汇总!G121</f>
        <v>2857</v>
      </c>
      <c r="C6" s="380">
        <v>0</v>
      </c>
      <c r="D6" s="384" t="e">
        <f t="shared" si="1"/>
        <v>#DIV/0!</v>
      </c>
      <c r="E6" s="380">
        <f>+汇总!G291</f>
        <v>1648</v>
      </c>
      <c r="F6" s="380">
        <v>0</v>
      </c>
      <c r="G6" s="380" t="e">
        <f t="shared" si="2"/>
        <v>#DIV/0!</v>
      </c>
      <c r="H6" s="380">
        <f>+汇总!G461</f>
        <v>2720</v>
      </c>
      <c r="I6" s="380">
        <v>0</v>
      </c>
      <c r="J6" s="384" t="e">
        <f>+H6/I6</f>
        <v>#DIV/0!</v>
      </c>
      <c r="K6" s="385">
        <f t="shared" si="3"/>
        <v>7225</v>
      </c>
    </row>
    <row r="7" spans="1:11" ht="15.75">
      <c r="A7" s="380" t="s">
        <v>529</v>
      </c>
      <c r="B7" s="380">
        <f>+汇总!G137</f>
        <v>2238</v>
      </c>
      <c r="C7" s="380">
        <v>0</v>
      </c>
      <c r="D7" s="380" t="e">
        <f t="shared" si="1"/>
        <v>#DIV/0!</v>
      </c>
      <c r="E7" s="380">
        <f>+汇总!G307</f>
        <v>2851</v>
      </c>
      <c r="F7" s="380">
        <v>0</v>
      </c>
      <c r="G7" s="380" t="e">
        <f t="shared" si="2"/>
        <v>#DIV/0!</v>
      </c>
      <c r="H7" s="380">
        <f>+汇总!G477</f>
        <v>0</v>
      </c>
      <c r="I7" s="380">
        <v>0</v>
      </c>
      <c r="J7" s="380" t="e">
        <f t="shared" si="0"/>
        <v>#DIV/0!</v>
      </c>
      <c r="K7" s="385">
        <f t="shared" si="3"/>
        <v>5089</v>
      </c>
    </row>
    <row r="8" spans="1:11" ht="15.75">
      <c r="A8" s="380" t="s">
        <v>530</v>
      </c>
      <c r="B8" s="380">
        <f>+汇总!G147</f>
        <v>1138</v>
      </c>
      <c r="C8" s="380">
        <v>0</v>
      </c>
      <c r="D8" s="384" t="e">
        <f t="shared" si="1"/>
        <v>#DIV/0!</v>
      </c>
      <c r="E8" s="380">
        <f>+汇总!G317</f>
        <v>1235</v>
      </c>
      <c r="F8" s="380">
        <v>0</v>
      </c>
      <c r="G8" s="384" t="e">
        <f>+E8/F8</f>
        <v>#DIV/0!</v>
      </c>
      <c r="H8" s="380">
        <f>+汇总!G487</f>
        <v>0</v>
      </c>
      <c r="I8" s="380">
        <v>0</v>
      </c>
      <c r="J8" s="380" t="e">
        <f t="shared" si="0"/>
        <v>#DIV/0!</v>
      </c>
      <c r="K8" s="385">
        <f t="shared" si="3"/>
        <v>2373</v>
      </c>
    </row>
    <row r="9" spans="1:11" ht="15.75">
      <c r="A9" s="380" t="s">
        <v>531</v>
      </c>
      <c r="B9" s="380">
        <f>+汇总!G162</f>
        <v>185</v>
      </c>
      <c r="C9" s="380">
        <v>0</v>
      </c>
      <c r="D9" s="384" t="e">
        <f t="shared" si="1"/>
        <v>#DIV/0!</v>
      </c>
      <c r="E9" s="380">
        <f>+汇总!G332</f>
        <v>96</v>
      </c>
      <c r="F9" s="380">
        <v>0</v>
      </c>
      <c r="G9" s="384" t="e">
        <f t="shared" si="2"/>
        <v>#DIV/0!</v>
      </c>
      <c r="H9" s="380">
        <f>+汇总!G503</f>
        <v>0</v>
      </c>
      <c r="I9" s="380">
        <v>0</v>
      </c>
      <c r="J9" s="384" t="e">
        <f t="shared" si="0"/>
        <v>#DIV/0!</v>
      </c>
      <c r="K9" s="385">
        <f t="shared" si="3"/>
        <v>281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22337</v>
      </c>
      <c r="C11" s="380">
        <f>SUM(C4:C10)</f>
        <v>0</v>
      </c>
      <c r="D11" s="380" t="e">
        <f t="shared" si="1"/>
        <v>#DIV/0!</v>
      </c>
      <c r="E11" s="380">
        <f>SUM(E4:E10)</f>
        <v>26134</v>
      </c>
      <c r="F11" s="380">
        <f>SUM(F4:F10)</f>
        <v>0</v>
      </c>
      <c r="G11" s="384" t="e">
        <f t="shared" si="2"/>
        <v>#DIV/0!</v>
      </c>
      <c r="H11" s="380">
        <f>SUM(H4:H10)</f>
        <v>2720</v>
      </c>
      <c r="I11" s="380">
        <f>SUM(I4:I10)</f>
        <v>0</v>
      </c>
      <c r="J11" s="384" t="e">
        <f>+H11/I11</f>
        <v>#DIV/0!</v>
      </c>
      <c r="K11" s="385">
        <f>+B11+E11+H11</f>
        <v>51191</v>
      </c>
    </row>
    <row r="12" spans="1:11" ht="15.75">
      <c r="A12" s="380" t="s">
        <v>534</v>
      </c>
      <c r="B12" s="584">
        <f>B11+E11+H11</f>
        <v>51191</v>
      </c>
      <c r="C12" s="588"/>
      <c r="D12" s="588"/>
      <c r="E12" s="588"/>
      <c r="F12" s="588"/>
      <c r="G12" s="588"/>
      <c r="H12" s="588"/>
      <c r="I12" s="588"/>
      <c r="J12" s="585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8" activePane="bottomRight" state="frozen"/>
      <selection activeCell="F484" sqref="F484"/>
      <selection pane="topRight" activeCell="F484" sqref="F484"/>
      <selection pane="bottomLeft" activeCell="F484" sqref="F484"/>
      <selection pane="bottomRight" activeCell="J115" sqref="J11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350" t="s">
        <v>50</v>
      </c>
      <c r="H6" s="387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75" t="s">
        <v>201</v>
      </c>
      <c r="B28" s="476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483" t="s">
        <v>216</v>
      </c>
      <c r="B86" s="483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75" t="s">
        <v>224</v>
      </c>
      <c r="B121" s="476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475" t="s">
        <v>231</v>
      </c>
      <c r="B137" s="476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98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75" t="s">
        <v>234</v>
      </c>
      <c r="B147" s="476"/>
      <c r="C147" s="396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8"/>
      <c r="D148" s="108">
        <v>3.65</v>
      </c>
      <c r="E148" s="108"/>
      <c r="F148" s="153"/>
      <c r="G148" s="128"/>
      <c r="H148" s="398">
        <f t="shared" ref="H148:H161" si="63">D148*G148</f>
        <v>0</v>
      </c>
      <c r="I148" s="129"/>
      <c r="J148" s="130" t="str">
        <f t="array" ref="J148">IF(ISERROR(G148/I148),"",G148/I148)</f>
        <v/>
      </c>
      <c r="K148" s="398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9"/>
      <c r="P148" s="389"/>
      <c r="Q148" s="389"/>
      <c r="R148" s="389"/>
      <c r="S148" s="389"/>
      <c r="T148" s="389"/>
      <c r="U148" s="38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8"/>
      <c r="D149" s="108">
        <v>6.58</v>
      </c>
      <c r="E149" s="108"/>
      <c r="F149" s="127"/>
      <c r="G149" s="128"/>
      <c r="H149" s="398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88"/>
      <c r="D150" s="108">
        <v>7.8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88"/>
      <c r="D151" s="108">
        <v>4.4000000000000004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8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9"/>
      <c r="P152" s="389"/>
      <c r="Q152" s="389"/>
      <c r="R152" s="389"/>
      <c r="S152" s="389"/>
      <c r="T152" s="389"/>
      <c r="U152" s="38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8" t="s">
        <v>239</v>
      </c>
      <c r="C153" s="388" t="s">
        <v>179</v>
      </c>
      <c r="D153" s="108">
        <v>6.04</v>
      </c>
      <c r="E153" s="108"/>
      <c r="F153" s="127"/>
      <c r="G153" s="128"/>
      <c r="H153" s="398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9"/>
      <c r="P153" s="389"/>
      <c r="Q153" s="389"/>
      <c r="R153" s="389"/>
      <c r="S153" s="389"/>
      <c r="T153" s="389"/>
      <c r="U153" s="38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8" t="s">
        <v>239</v>
      </c>
      <c r="C154" s="388" t="s">
        <v>186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9"/>
      <c r="P154" s="389"/>
      <c r="Q154" s="389"/>
      <c r="R154" s="389"/>
      <c r="S154" s="389"/>
      <c r="T154" s="389"/>
      <c r="U154" s="38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8" t="s">
        <v>443</v>
      </c>
      <c r="C155" s="388" t="s">
        <v>179</v>
      </c>
      <c r="D155" s="108">
        <v>6</v>
      </c>
      <c r="E155" s="108"/>
      <c r="F155" s="127"/>
      <c r="G155" s="128"/>
      <c r="H155" s="398">
        <f t="shared" si="63"/>
        <v>0</v>
      </c>
      <c r="I155" s="129"/>
      <c r="J155" s="130"/>
      <c r="K155" s="131"/>
      <c r="L155" s="129"/>
      <c r="M155" s="109"/>
      <c r="N155" s="130"/>
      <c r="O155" s="389"/>
      <c r="P155" s="389"/>
      <c r="Q155" s="389"/>
      <c r="R155" s="389"/>
      <c r="S155" s="389"/>
      <c r="T155" s="389"/>
      <c r="U155" s="38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8" t="s">
        <v>443</v>
      </c>
      <c r="C156" s="388" t="s">
        <v>60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0" t="s">
        <v>240</v>
      </c>
      <c r="C157" s="126"/>
      <c r="D157" s="108">
        <v>7.3</v>
      </c>
      <c r="E157" s="108"/>
      <c r="F157" s="127"/>
      <c r="G157" s="128"/>
      <c r="H157" s="398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9"/>
      <c r="P157" s="389"/>
      <c r="Q157" s="389"/>
      <c r="R157" s="389"/>
      <c r="S157" s="389"/>
      <c r="T157" s="389"/>
      <c r="U157" s="38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0" t="s">
        <v>241</v>
      </c>
      <c r="C158" s="126"/>
      <c r="D158" s="108">
        <f>78*120/1000</f>
        <v>9.36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9"/>
      <c r="P158" s="389"/>
      <c r="Q158" s="389"/>
      <c r="R158" s="389"/>
      <c r="S158" s="389"/>
      <c r="T158" s="389"/>
      <c r="U158" s="38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0" t="s">
        <v>242</v>
      </c>
      <c r="C159" s="126"/>
      <c r="D159" s="108">
        <v>4.5</v>
      </c>
      <c r="E159" s="108"/>
      <c r="F159" s="127"/>
      <c r="G159" s="128"/>
      <c r="H159" s="398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0" t="s">
        <v>243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75" t="s">
        <v>244</v>
      </c>
      <c r="B162" s="476"/>
      <c r="C162" s="396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5680</v>
      </c>
      <c r="H163" s="154">
        <f>SUM(H28,H86,H121,H137,H147,H162)</f>
        <v>28688.51</v>
      </c>
      <c r="I163" s="154">
        <f>SUM(I28,I86,I121,I137,I147,I162)</f>
        <v>268.5</v>
      </c>
      <c r="J163" s="155">
        <f t="array" ref="J163">IF(ISERROR(G163/I163),"",G163/I163)</f>
        <v>21.154562383612664</v>
      </c>
      <c r="K163" s="154">
        <f>SUM(K28,K86,K121,K137,K147,K162)</f>
        <v>244.75009167378474</v>
      </c>
      <c r="L163" s="155">
        <f>IF(ISERROR(G163/K163),"",G163/K163)</f>
        <v>23.207345750744764</v>
      </c>
      <c r="M163" s="154">
        <f t="shared" ref="M163:AA163" si="76">SUM(M28,M86,M121,M137,M147,M162)</f>
        <v>23.749908326215259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80" t="s">
        <v>476</v>
      </c>
      <c r="B164" s="395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395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395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395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395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395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395">
        <f>G163</f>
        <v>5680</v>
      </c>
      <c r="C170" s="451" t="s">
        <v>269</v>
      </c>
      <c r="D170" s="450"/>
      <c r="E170" s="441">
        <f>H163</f>
        <v>28688.51</v>
      </c>
      <c r="F170" s="441"/>
      <c r="G170" s="441" t="s">
        <v>270</v>
      </c>
      <c r="H170" s="441"/>
      <c r="I170" s="469">
        <f>L163</f>
        <v>23.207345750744764</v>
      </c>
      <c r="J170" s="469"/>
      <c r="K170" s="471" t="s">
        <v>271</v>
      </c>
      <c r="L170" s="471"/>
      <c r="M170" s="469">
        <f>J163</f>
        <v>21.154562383612664</v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395">
        <f>I163+C169</f>
        <v>272.5</v>
      </c>
      <c r="C171" s="448" t="s">
        <v>251</v>
      </c>
      <c r="D171" s="449"/>
      <c r="E171" s="466">
        <f>K163+I169</f>
        <v>285.75009167378471</v>
      </c>
      <c r="F171" s="466"/>
      <c r="G171" s="441" t="s">
        <v>274</v>
      </c>
      <c r="H171" s="441"/>
      <c r="I171" s="469">
        <f>B171-E171</f>
        <v>-13.250091673784709</v>
      </c>
      <c r="J171" s="469"/>
      <c r="K171" s="471" t="s">
        <v>275</v>
      </c>
      <c r="L171" s="471"/>
      <c r="M171" s="472">
        <f>IF(ISERROR(I171/E171),"",I171/E171)</f>
        <v>-4.6369509791482945E-2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395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>
        <f t="array" ref="M172">IF(ISERROR(I172/B170),"",I172/B170)</f>
        <v>0</v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348" t="s">
        <v>537</v>
      </c>
      <c r="H176" s="388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hidden="1" customHeight="1">
      <c r="A177" s="299">
        <v>30100030</v>
      </c>
      <c r="B177" s="390" t="s">
        <v>178</v>
      </c>
      <c r="C177" s="126" t="s">
        <v>179</v>
      </c>
      <c r="D177" s="108">
        <v>5.03</v>
      </c>
      <c r="E177" s="108"/>
      <c r="F177" s="127"/>
      <c r="G177" s="128"/>
      <c r="H177" s="398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9"/>
      <c r="P177" s="389"/>
      <c r="Q177" s="389"/>
      <c r="R177" s="389"/>
      <c r="S177" s="389"/>
      <c r="T177" s="389"/>
      <c r="U177" s="38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8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42736</v>
      </c>
      <c r="G180" s="128">
        <f>108+102</f>
        <v>210</v>
      </c>
      <c r="H180" s="398">
        <f t="shared" si="77"/>
        <v>1056.3</v>
      </c>
      <c r="I180" s="129">
        <f>5.5*4</f>
        <v>22</v>
      </c>
      <c r="J180" s="130">
        <f t="array" ref="J180">IF(ISERROR(G180/I180),"",G180/I180)</f>
        <v>9.545454545454545</v>
      </c>
      <c r="K180" s="131">
        <f t="array" ref="K180">IF(ISERROR(G180/L180),"",G180/L180)</f>
        <v>11.052631578947368</v>
      </c>
      <c r="L180" s="129">
        <v>19</v>
      </c>
      <c r="M180" s="109">
        <f t="shared" si="78"/>
        <v>10.947368421052632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42736</v>
      </c>
      <c r="G181" s="128">
        <f>108*3+118+11</f>
        <v>453</v>
      </c>
      <c r="H181" s="398">
        <f t="shared" si="77"/>
        <v>2278.59</v>
      </c>
      <c r="I181" s="129">
        <f>6*4</f>
        <v>24</v>
      </c>
      <c r="J181" s="130">
        <f t="array" ref="J181">IF(ISERROR(G181/I181),"",G181/I181)</f>
        <v>18.875</v>
      </c>
      <c r="K181" s="131">
        <f t="array" ref="K181">IF(ISERROR(G181/L181),"",G181/L181)</f>
        <v>22.65</v>
      </c>
      <c r="L181" s="129">
        <v>20</v>
      </c>
      <c r="M181" s="109">
        <f t="shared" si="78"/>
        <v>1.3500000000000014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8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8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8">
        <f t="shared" si="77"/>
        <v>0</v>
      </c>
      <c r="I185" s="398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8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9"/>
      <c r="P187" s="389"/>
      <c r="Q187" s="389"/>
      <c r="R187" s="389"/>
      <c r="S187" s="389"/>
      <c r="T187" s="389"/>
      <c r="U187" s="38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90*8</f>
        <v>720</v>
      </c>
      <c r="H189" s="398">
        <f t="shared" ref="H189:H197" si="82">D189*G189</f>
        <v>3643.2</v>
      </c>
      <c r="I189" s="129">
        <f>11.5*5</f>
        <v>57.5</v>
      </c>
      <c r="J189" s="130">
        <f t="array" ref="J189">IF(ISERROR(G189/I189),"",G189/I189)</f>
        <v>12.521739130434783</v>
      </c>
      <c r="K189" s="131">
        <f t="array" ref="K189">IF(ISERROR(G189/L189),"",G189/L189)</f>
        <v>37.89473684210526</v>
      </c>
      <c r="L189" s="129">
        <v>19</v>
      </c>
      <c r="M189" s="109">
        <f t="shared" ref="M189:M197" si="83">IF(ISERROR(I189-K189),"",I189-K189)</f>
        <v>19.60526315789474</v>
      </c>
      <c r="N189" s="130">
        <f t="shared" ref="N189:N191" si="84">SUM(O189:U189)</f>
        <v>0</v>
      </c>
      <c r="O189" s="389"/>
      <c r="P189" s="389"/>
      <c r="Q189" s="389"/>
      <c r="R189" s="389"/>
      <c r="S189" s="389"/>
      <c r="T189" s="389"/>
      <c r="U189" s="38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8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9"/>
      <c r="P190" s="389"/>
      <c r="Q190" s="389"/>
      <c r="R190" s="389"/>
      <c r="S190" s="389"/>
      <c r="T190" s="389"/>
      <c r="U190" s="38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42736</v>
      </c>
      <c r="G191" s="128">
        <f>100*10</f>
        <v>1000</v>
      </c>
      <c r="H191" s="398">
        <f t="shared" si="82"/>
        <v>5090</v>
      </c>
      <c r="I191" s="129">
        <f>11.5*5</f>
        <v>57.5</v>
      </c>
      <c r="J191" s="130">
        <f t="array" ref="J191">IF(ISERROR(G191/I191),"",G191/I191)</f>
        <v>17.391304347826086</v>
      </c>
      <c r="K191" s="131">
        <f t="array" ref="K191">IF(ISERROR(G191/L191),"",G191/L191)</f>
        <v>43.478260869565219</v>
      </c>
      <c r="L191" s="129">
        <v>23</v>
      </c>
      <c r="M191" s="109">
        <f t="shared" si="83"/>
        <v>14.021739130434781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8" t="s">
        <v>190</v>
      </c>
      <c r="D192" s="108">
        <v>4.8</v>
      </c>
      <c r="E192" s="108"/>
      <c r="F192" s="127"/>
      <c r="G192" s="128"/>
      <c r="H192" s="398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8" t="s">
        <v>187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8" t="s">
        <v>179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8" t="s">
        <v>199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>
        <v>42736</v>
      </c>
      <c r="G196" s="128">
        <f>22+15</f>
        <v>37</v>
      </c>
      <c r="H196" s="398">
        <f t="shared" si="82"/>
        <v>184.63</v>
      </c>
      <c r="I196" s="129">
        <v>0.5</v>
      </c>
      <c r="J196" s="130">
        <f t="array" ref="J196">IF(ISERROR(G196/I196),"",G196/I196)</f>
        <v>74</v>
      </c>
      <c r="K196" s="131">
        <f t="array" ref="K196">IF(ISERROR(G196/L196),"",G196/L196)</f>
        <v>1.574468085106383</v>
      </c>
      <c r="L196" s="129">
        <v>23.5</v>
      </c>
      <c r="M196" s="109">
        <f t="shared" si="83"/>
        <v>-1.074468085106383</v>
      </c>
      <c r="N196" s="130">
        <f t="shared" ref="N196:N197" si="87">SUM(O196:U196)</f>
        <v>0</v>
      </c>
      <c r="O196" s="389"/>
      <c r="P196" s="389"/>
      <c r="Q196" s="389"/>
      <c r="R196" s="389"/>
      <c r="S196" s="389"/>
      <c r="T196" s="389"/>
      <c r="U196" s="389"/>
      <c r="V196" s="132">
        <f t="shared" ref="V196:V197" si="88">SUM(X196:AA196)</f>
        <v>0</v>
      </c>
      <c r="W196" s="133">
        <f t="shared" ref="W196:W197" si="89">IF(ISERROR(V196/G196),"",V196/G196)</f>
        <v>0</v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9"/>
      <c r="P197" s="389"/>
      <c r="Q197" s="389"/>
      <c r="R197" s="389"/>
      <c r="S197" s="389"/>
      <c r="T197" s="389"/>
      <c r="U197" s="38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396" t="s">
        <v>202</v>
      </c>
      <c r="D198" s="143"/>
      <c r="E198" s="143"/>
      <c r="F198" s="144"/>
      <c r="G198" s="145">
        <f>SUM(G177:G197)</f>
        <v>2420</v>
      </c>
      <c r="H198" s="146">
        <f>SUM(H177:H197)</f>
        <v>12252.72</v>
      </c>
      <c r="I198" s="146">
        <f>SUM(I177:I197)</f>
        <v>161.5</v>
      </c>
      <c r="J198" s="130">
        <f t="array" ref="J198">IF(ISERROR(G198/I198),"",G198/I198)</f>
        <v>14.98452012383901</v>
      </c>
      <c r="K198" s="146">
        <f>SUM(K177:K197)</f>
        <v>116.65009737572424</v>
      </c>
      <c r="L198" s="147"/>
      <c r="M198" s="150">
        <f t="shared" ref="M198:AA198" si="90">SUM(M177:M197)</f>
        <v>44.849902624275771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0" t="s">
        <v>206</v>
      </c>
      <c r="C199" s="126" t="s">
        <v>199</v>
      </c>
      <c r="D199" s="108">
        <v>5.03</v>
      </c>
      <c r="E199" s="108"/>
      <c r="F199" s="127"/>
      <c r="G199" s="128"/>
      <c r="H199" s="398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3"/>
      <c r="P199" s="393"/>
      <c r="Q199" s="393"/>
      <c r="R199" s="393"/>
      <c r="S199" s="393"/>
      <c r="T199" s="393"/>
      <c r="U199" s="393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0" t="s">
        <v>425</v>
      </c>
      <c r="C200" s="187" t="s">
        <v>427</v>
      </c>
      <c r="D200" s="108">
        <v>5.03</v>
      </c>
      <c r="E200" s="108"/>
      <c r="F200" s="127"/>
      <c r="G200" s="128"/>
      <c r="H200" s="398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3"/>
      <c r="P200" s="393"/>
      <c r="Q200" s="393"/>
      <c r="R200" s="393"/>
      <c r="S200" s="393"/>
      <c r="T200" s="393"/>
      <c r="U200" s="393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0" t="s">
        <v>206</v>
      </c>
      <c r="C201" s="126" t="s">
        <v>186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3"/>
      <c r="P201" s="393"/>
      <c r="Q201" s="393"/>
      <c r="R201" s="393"/>
      <c r="S201" s="393"/>
      <c r="T201" s="393"/>
      <c r="U201" s="393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0" t="s">
        <v>206</v>
      </c>
      <c r="C202" s="126" t="s">
        <v>203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3"/>
      <c r="P202" s="393"/>
      <c r="Q202" s="393"/>
      <c r="R202" s="393"/>
      <c r="S202" s="393"/>
      <c r="T202" s="393"/>
      <c r="U202" s="393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0" t="s">
        <v>206</v>
      </c>
      <c r="C203" s="126" t="s">
        <v>207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0" t="s">
        <v>414</v>
      </c>
      <c r="C204" s="187" t="s">
        <v>415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3"/>
      <c r="P204" s="393"/>
      <c r="Q204" s="393"/>
      <c r="R204" s="393"/>
      <c r="S204" s="393"/>
      <c r="T204" s="393"/>
      <c r="U204" s="39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0" t="s">
        <v>414</v>
      </c>
      <c r="C205" s="187" t="s">
        <v>416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0" t="s">
        <v>414</v>
      </c>
      <c r="C206" s="187" t="s">
        <v>61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390" t="s">
        <v>208</v>
      </c>
      <c r="C207" s="126" t="s">
        <v>179</v>
      </c>
      <c r="D207" s="108">
        <v>5.08</v>
      </c>
      <c r="E207" s="108"/>
      <c r="F207" s="127">
        <v>42736</v>
      </c>
      <c r="G207" s="128">
        <f>108*4+45</f>
        <v>477</v>
      </c>
      <c r="H207" s="398">
        <f t="shared" si="91"/>
        <v>2423.16</v>
      </c>
      <c r="I207" s="129">
        <f>7.5*3</f>
        <v>22.5</v>
      </c>
      <c r="J207" s="130">
        <f t="array" ref="J207">IF(ISERROR(G207/I207),"",G207/I207)</f>
        <v>21.2</v>
      </c>
      <c r="K207" s="131">
        <f t="array" ref="K207">IF(ISERROR(G207/L207),"",G207/L207)</f>
        <v>22.714285714285715</v>
      </c>
      <c r="L207" s="129">
        <v>21</v>
      </c>
      <c r="M207" s="109">
        <f t="shared" ref="M207:M236" si="101">IF(ISERROR(I207-K207),"",I207-K207)</f>
        <v>-0.2142857142857153</v>
      </c>
      <c r="N207" s="130">
        <f t="shared" ref="N207:N236" si="102">SUM(O207:U207)</f>
        <v>0</v>
      </c>
      <c r="O207" s="393"/>
      <c r="P207" s="393"/>
      <c r="Q207" s="393"/>
      <c r="R207" s="393"/>
      <c r="S207" s="393"/>
      <c r="T207" s="393"/>
      <c r="U207" s="393"/>
      <c r="V207" s="132">
        <f t="shared" ref="V207:V218" si="103">SUM(X207:AA207)</f>
        <v>0</v>
      </c>
      <c r="W207" s="133">
        <f t="shared" ref="W207:W218" si="104">IF(ISERROR(V207/G207),"",V207/G207)</f>
        <v>0</v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390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f>108+108</f>
        <v>216</v>
      </c>
      <c r="H208" s="398">
        <f t="shared" si="91"/>
        <v>1097.28</v>
      </c>
      <c r="I208" s="129">
        <f>4*3</f>
        <v>12</v>
      </c>
      <c r="J208" s="130">
        <f t="array" ref="J208">IF(ISERROR(G208/I208),"",G208/I208)</f>
        <v>18</v>
      </c>
      <c r="K208" s="131">
        <f t="array" ref="K208">IF(ISERROR(G208/L208),"",G208/L208)</f>
        <v>10.285714285714286</v>
      </c>
      <c r="L208" s="129">
        <v>21</v>
      </c>
      <c r="M208" s="109">
        <f t="shared" si="101"/>
        <v>1.7142857142857135</v>
      </c>
      <c r="N208" s="130">
        <f t="shared" si="102"/>
        <v>0</v>
      </c>
      <c r="O208" s="393"/>
      <c r="P208" s="393"/>
      <c r="Q208" s="393"/>
      <c r="R208" s="393"/>
      <c r="S208" s="393"/>
      <c r="T208" s="393"/>
      <c r="U208" s="393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0" t="s">
        <v>208</v>
      </c>
      <c r="C209" s="126" t="s">
        <v>205</v>
      </c>
      <c r="D209" s="108">
        <v>5.08</v>
      </c>
      <c r="E209" s="108"/>
      <c r="F209" s="127"/>
      <c r="G209" s="128"/>
      <c r="H209" s="39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0" t="s">
        <v>208</v>
      </c>
      <c r="C210" s="126" t="s">
        <v>186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0" t="s">
        <v>208</v>
      </c>
      <c r="C211" s="126" t="s">
        <v>203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90" t="s">
        <v>208</v>
      </c>
      <c r="C212" s="126" t="s">
        <v>199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0" t="s">
        <v>208</v>
      </c>
      <c r="C213" s="126" t="s">
        <v>187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3"/>
      <c r="P213" s="393"/>
      <c r="Q213" s="393"/>
      <c r="R213" s="393"/>
      <c r="S213" s="393"/>
      <c r="T213" s="393"/>
      <c r="U213" s="39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90" t="s">
        <v>208</v>
      </c>
      <c r="C214" s="126" t="s">
        <v>207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9"/>
      <c r="P214" s="389"/>
      <c r="Q214" s="389"/>
      <c r="R214" s="389"/>
      <c r="S214" s="389"/>
      <c r="T214" s="389"/>
      <c r="U214" s="38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390" t="s">
        <v>209</v>
      </c>
      <c r="C215" s="126" t="s">
        <v>194</v>
      </c>
      <c r="D215" s="108">
        <v>5.03</v>
      </c>
      <c r="E215" s="108"/>
      <c r="F215" s="127">
        <v>42736</v>
      </c>
      <c r="G215" s="128">
        <f>108*12+70+108*2</f>
        <v>1582</v>
      </c>
      <c r="H215" s="398">
        <f t="shared" si="91"/>
        <v>7957.46</v>
      </c>
      <c r="I215" s="129">
        <f>9.5*2</f>
        <v>19</v>
      </c>
      <c r="J215" s="130">
        <f t="array" ref="J215">IF(ISERROR(G215/I215),"",G215/I215)</f>
        <v>83.263157894736835</v>
      </c>
      <c r="K215" s="131">
        <f t="array" ref="K215">IF(ISERROR(G215/L215),"",G215/L215)</f>
        <v>28.25</v>
      </c>
      <c r="L215" s="129">
        <v>56</v>
      </c>
      <c r="M215" s="109">
        <f t="shared" si="101"/>
        <v>-9.25</v>
      </c>
      <c r="N215" s="130">
        <f t="shared" si="102"/>
        <v>0</v>
      </c>
      <c r="O215" s="393"/>
      <c r="P215" s="393"/>
      <c r="Q215" s="393"/>
      <c r="R215" s="393"/>
      <c r="S215" s="393"/>
      <c r="T215" s="393"/>
      <c r="U215" s="393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390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v>108</v>
      </c>
      <c r="H216" s="398">
        <f t="shared" si="91"/>
        <v>543.24</v>
      </c>
      <c r="I216" s="129">
        <f>2*2</f>
        <v>4</v>
      </c>
      <c r="J216" s="130">
        <f t="array" ref="J216">IF(ISERROR(G216/I216),"",G216/I216)</f>
        <v>27</v>
      </c>
      <c r="K216" s="131">
        <f t="array" ref="K216">IF(ISERROR(G216/L216),"",G216/L216)</f>
        <v>1.9285714285714286</v>
      </c>
      <c r="L216" s="129">
        <v>56</v>
      </c>
      <c r="M216" s="109">
        <f t="shared" si="101"/>
        <v>2.0714285714285712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0" t="s">
        <v>209</v>
      </c>
      <c r="C217" s="126" t="s">
        <v>195</v>
      </c>
      <c r="D217" s="108">
        <v>5.03</v>
      </c>
      <c r="E217" s="108"/>
      <c r="F217" s="127"/>
      <c r="G217" s="128"/>
      <c r="H217" s="39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0" t="s">
        <v>209</v>
      </c>
      <c r="C218" s="126" t="s">
        <v>204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0" t="s">
        <v>382</v>
      </c>
      <c r="C219" s="187" t="s">
        <v>383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0" t="s">
        <v>382</v>
      </c>
      <c r="C220" s="187" t="s">
        <v>384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0" t="s">
        <v>382</v>
      </c>
      <c r="C221" s="187" t="s">
        <v>389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0" t="s">
        <v>382</v>
      </c>
      <c r="C222" s="187" t="s">
        <v>391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0" t="s">
        <v>418</v>
      </c>
      <c r="C223" s="187" t="s">
        <v>364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0" t="s">
        <v>418</v>
      </c>
      <c r="C224" s="187" t="s">
        <v>365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0" t="s">
        <v>418</v>
      </c>
      <c r="C225" s="187" t="s">
        <v>366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0" t="s">
        <v>418</v>
      </c>
      <c r="C226" s="187" t="s">
        <v>367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9"/>
      <c r="P237" s="389"/>
      <c r="Q237" s="389"/>
      <c r="R237" s="389"/>
      <c r="S237" s="389"/>
      <c r="T237" s="389"/>
      <c r="U237" s="38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8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8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9"/>
      <c r="P239" s="389"/>
      <c r="Q239" s="389"/>
      <c r="R239" s="389"/>
      <c r="S239" s="389"/>
      <c r="T239" s="389"/>
      <c r="U239" s="38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9"/>
      <c r="P240" s="389"/>
      <c r="Q240" s="389"/>
      <c r="R240" s="389"/>
      <c r="S240" s="389"/>
      <c r="T240" s="389"/>
      <c r="U240" s="38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8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9"/>
      <c r="P241" s="389"/>
      <c r="Q241" s="389"/>
      <c r="R241" s="389"/>
      <c r="S241" s="389"/>
      <c r="T241" s="389"/>
      <c r="U241" s="38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8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9"/>
      <c r="P242" s="389"/>
      <c r="Q242" s="389"/>
      <c r="R242" s="389"/>
      <c r="S242" s="389"/>
      <c r="T242" s="389"/>
      <c r="U242" s="38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8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396" t="s">
        <v>202</v>
      </c>
      <c r="D256" s="143"/>
      <c r="E256" s="143"/>
      <c r="F256" s="144"/>
      <c r="G256" s="145">
        <f>SUM(G199:G255)</f>
        <v>2383</v>
      </c>
      <c r="H256" s="146">
        <f>SUM(H199:H255)</f>
        <v>12021.14</v>
      </c>
      <c r="I256" s="146">
        <f>SUM(I199:I255)</f>
        <v>57.5</v>
      </c>
      <c r="J256" s="130">
        <f t="array" ref="J256">IF(ISERROR(G256/I256),"",G256/I256)</f>
        <v>41.443478260869568</v>
      </c>
      <c r="K256" s="146">
        <f>SUM(K199:K255)</f>
        <v>63.178571428571431</v>
      </c>
      <c r="L256" s="147"/>
      <c r="M256" s="150">
        <f t="shared" ref="M256:V256" si="114">SUM(M199:M255)</f>
        <v>-5.6785714285714306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0" t="s">
        <v>217</v>
      </c>
      <c r="C257" s="126" t="s">
        <v>179</v>
      </c>
      <c r="D257" s="108">
        <v>5.03</v>
      </c>
      <c r="E257" s="108"/>
      <c r="F257" s="127"/>
      <c r="G257" s="128"/>
      <c r="H257" s="398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9"/>
      <c r="P257" s="389"/>
      <c r="Q257" s="389"/>
      <c r="R257" s="389"/>
      <c r="S257" s="389"/>
      <c r="T257" s="389"/>
      <c r="U257" s="38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0" t="s">
        <v>217</v>
      </c>
      <c r="C258" s="126" t="s">
        <v>186</v>
      </c>
      <c r="D258" s="108">
        <v>5.03</v>
      </c>
      <c r="E258" s="108"/>
      <c r="F258" s="127"/>
      <c r="G258" s="128"/>
      <c r="H258" s="398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0" t="s">
        <v>217</v>
      </c>
      <c r="C259" s="126" t="s">
        <v>204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42736</v>
      </c>
      <c r="G262" s="128">
        <v>108</v>
      </c>
      <c r="H262" s="398">
        <f t="shared" si="116"/>
        <v>543.24</v>
      </c>
      <c r="I262" s="129">
        <f>11.5*2</f>
        <v>23</v>
      </c>
      <c r="J262" s="130">
        <f t="array" ref="J262">IF(ISERROR(G262/I262),"",G262/I262)</f>
        <v>4.6956521739130439</v>
      </c>
      <c r="K262" s="131">
        <f t="array" ref="K262">IF(ISERROR(G262/L262),"",G262/L262)</f>
        <v>11.61290322580645</v>
      </c>
      <c r="L262" s="129">
        <v>9.3000000000000007</v>
      </c>
      <c r="M262" s="109">
        <f t="shared" si="117"/>
        <v>11.38709677419355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0" t="s">
        <v>222</v>
      </c>
      <c r="C273" s="126" t="s">
        <v>181</v>
      </c>
      <c r="D273" s="108">
        <v>9.36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0" t="s">
        <v>222</v>
      </c>
      <c r="C274" s="126" t="s">
        <v>179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0" t="s">
        <v>222</v>
      </c>
      <c r="C275" s="126" t="s">
        <v>221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0" t="s">
        <v>222</v>
      </c>
      <c r="C276" s="126" t="s">
        <v>186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0" t="s">
        <v>393</v>
      </c>
      <c r="C277" s="187" t="s">
        <v>395</v>
      </c>
      <c r="D277" s="108">
        <v>5</v>
      </c>
      <c r="E277" s="108"/>
      <c r="F277" s="127"/>
      <c r="G277" s="128"/>
      <c r="H277" s="398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0" t="s">
        <v>393</v>
      </c>
      <c r="C278" s="187" t="s">
        <v>402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0" t="s">
        <v>404</v>
      </c>
      <c r="C279" s="187" t="s">
        <v>405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0" t="s">
        <v>342</v>
      </c>
      <c r="C280" s="187" t="s">
        <v>372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0" t="s">
        <v>343</v>
      </c>
      <c r="C281" s="126" t="s">
        <v>345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0" t="s">
        <v>343</v>
      </c>
      <c r="C282" s="126" t="s">
        <v>347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f>90+42</f>
        <v>132</v>
      </c>
      <c r="H285" s="398">
        <f t="shared" si="116"/>
        <v>663.96</v>
      </c>
      <c r="I285" s="129">
        <f>6*8</f>
        <v>48</v>
      </c>
      <c r="J285" s="130">
        <f t="array" ref="J285">IF(ISERROR(G285/I285),"",G285/I285)</f>
        <v>2.75</v>
      </c>
      <c r="K285" s="131">
        <f t="array" ref="K285">IF(ISERROR(G285/L285),"",G285/L285)</f>
        <v>5.5</v>
      </c>
      <c r="L285" s="129">
        <v>24</v>
      </c>
      <c r="M285" s="109">
        <f t="shared" si="120"/>
        <v>42.5</v>
      </c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8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9"/>
      <c r="P288" s="389"/>
      <c r="Q288" s="389"/>
      <c r="R288" s="389"/>
      <c r="S288" s="389"/>
      <c r="T288" s="389"/>
      <c r="U288" s="38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9"/>
      <c r="P289" s="389"/>
      <c r="Q289" s="389"/>
      <c r="R289" s="389"/>
      <c r="S289" s="389"/>
      <c r="T289" s="389"/>
      <c r="U289" s="38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398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396" t="s">
        <v>202</v>
      </c>
      <c r="D291" s="143"/>
      <c r="E291" s="143"/>
      <c r="F291" s="144"/>
      <c r="G291" s="145">
        <f>SUM(G257:G290)</f>
        <v>240</v>
      </c>
      <c r="H291" s="146">
        <f>SUM(H257:H290)</f>
        <v>1207.2</v>
      </c>
      <c r="I291" s="146">
        <f>SUM(I257:I290)</f>
        <v>71</v>
      </c>
      <c r="J291" s="130">
        <f t="array" ref="J291">IF(ISERROR(G291/I291),"",G291/I291)</f>
        <v>3.380281690140845</v>
      </c>
      <c r="K291" s="146">
        <f>SUM(K257:K290)</f>
        <v>17.112903225806448</v>
      </c>
      <c r="L291" s="147"/>
      <c r="M291" s="150">
        <f t="shared" ref="M291:V291" si="131">SUM(M257:M290)</f>
        <v>53.887096774193552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8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9"/>
      <c r="P292" s="389"/>
      <c r="Q292" s="389"/>
      <c r="R292" s="389"/>
      <c r="S292" s="389"/>
      <c r="T292" s="389"/>
      <c r="U292" s="38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8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4" t="s">
        <v>203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4" t="s">
        <v>228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4" t="s">
        <v>212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4" t="s">
        <v>203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4" t="s">
        <v>186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4" t="s">
        <v>228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4" t="s">
        <v>199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f>90*10</f>
        <v>900</v>
      </c>
      <c r="H305" s="398">
        <f t="shared" si="132"/>
        <v>4554</v>
      </c>
      <c r="I305" s="129">
        <f>11.5*5</f>
        <v>57.5</v>
      </c>
      <c r="J305" s="130">
        <f t="array" ref="J305">IF(ISERROR(G305/I305),"",G305/I305)</f>
        <v>15.652173913043478</v>
      </c>
      <c r="K305" s="131">
        <f t="array" ref="K305">IF(ISERROR(G305/L305),"",G305/L305)</f>
        <v>36</v>
      </c>
      <c r="L305" s="129">
        <v>25</v>
      </c>
      <c r="M305" s="109">
        <f t="shared" si="133"/>
        <v>21.5</v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>
        <f t="shared" si="130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396" t="s">
        <v>202</v>
      </c>
      <c r="D307" s="143"/>
      <c r="E307" s="143"/>
      <c r="F307" s="144"/>
      <c r="G307" s="145">
        <f>SUM(G292:G306)</f>
        <v>900</v>
      </c>
      <c r="H307" s="146">
        <f>SUM(H292:H306)</f>
        <v>4554</v>
      </c>
      <c r="I307" s="146">
        <f>SUM(I292:I306)</f>
        <v>57.5</v>
      </c>
      <c r="J307" s="130">
        <f t="array" ref="J307">IF(ISERROR(G307/I307),"",G307/I307)</f>
        <v>15.652173913043478</v>
      </c>
      <c r="K307" s="146">
        <f>SUM(K292:K306)</f>
        <v>36</v>
      </c>
      <c r="L307" s="146"/>
      <c r="M307" s="150">
        <f>SUM(M292:M306)</f>
        <v>21.5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98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7">IF(ISERROR(I308-K308),"",I308-K308)</f>
        <v>0</v>
      </c>
      <c r="N308" s="130">
        <f t="shared" ref="N308:N312" si="138">SUM(O308:U308)</f>
        <v>0</v>
      </c>
      <c r="O308" s="389"/>
      <c r="P308" s="389"/>
      <c r="Q308" s="389"/>
      <c r="R308" s="389"/>
      <c r="S308" s="389"/>
      <c r="T308" s="389"/>
      <c r="U308" s="38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8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42727</v>
      </c>
      <c r="G313" s="128">
        <v>18</v>
      </c>
      <c r="H313" s="398">
        <f t="shared" si="136"/>
        <v>90.54</v>
      </c>
      <c r="I313" s="129">
        <v>2</v>
      </c>
      <c r="J313" s="130">
        <f t="array" ref="J313">IF(ISERROR(G313/I313),"",G313/I313)</f>
        <v>9</v>
      </c>
      <c r="K313" s="131">
        <f t="array" ref="K313">IF(ISERROR(G313/L313),"",G313/L313)</f>
        <v>1.3333333333333333</v>
      </c>
      <c r="L313" s="129">
        <v>13.5</v>
      </c>
      <c r="M313" s="109">
        <f t="shared" si="137"/>
        <v>0.66666666666666674</v>
      </c>
      <c r="N313" s="130"/>
      <c r="O313" s="389"/>
      <c r="P313" s="389"/>
      <c r="Q313" s="389"/>
      <c r="R313" s="389"/>
      <c r="S313" s="389"/>
      <c r="T313" s="389"/>
      <c r="U313" s="389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398">
        <f t="shared" si="136"/>
        <v>0</v>
      </c>
      <c r="I314" s="129"/>
      <c r="J314" s="130" t="str">
        <f t="array" ref="J314">IF(ISERROR(G314/I314),"",G314/I314)</f>
        <v/>
      </c>
      <c r="K314" s="131">
        <f t="array" ref="K314">IF(ISERROR(G314/L314),"",G314/L314)</f>
        <v>0</v>
      </c>
      <c r="L314" s="129">
        <v>13.5</v>
      </c>
      <c r="M314" s="109">
        <f t="shared" si="137"/>
        <v>0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42727</v>
      </c>
      <c r="G315" s="128">
        <v>5</v>
      </c>
      <c r="H315" s="398">
        <f t="shared" si="136"/>
        <v>25.150000000000002</v>
      </c>
      <c r="I315" s="129">
        <v>1</v>
      </c>
      <c r="J315" s="130">
        <f t="array" ref="J315">IF(ISERROR(G315/I315),"",G315/I315)</f>
        <v>5</v>
      </c>
      <c r="K315" s="131">
        <f t="array" ref="K315">IF(ISERROR(G315/L315),"",G315/L315)</f>
        <v>0.37037037037037035</v>
      </c>
      <c r="L315" s="129">
        <v>13.5</v>
      </c>
      <c r="M315" s="109">
        <f t="shared" si="137"/>
        <v>0.62962962962962965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98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389"/>
      <c r="P316" s="389"/>
      <c r="Q316" s="389"/>
      <c r="R316" s="389"/>
      <c r="S316" s="389"/>
      <c r="T316" s="389"/>
      <c r="U316" s="389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75" t="s">
        <v>234</v>
      </c>
      <c r="B317" s="476"/>
      <c r="C317" s="396" t="s">
        <v>202</v>
      </c>
      <c r="D317" s="143"/>
      <c r="E317" s="143"/>
      <c r="F317" s="144"/>
      <c r="G317" s="145">
        <f>SUM(G308:G316)</f>
        <v>23</v>
      </c>
      <c r="H317" s="146">
        <f>SUM(H308:H316)</f>
        <v>115.69000000000001</v>
      </c>
      <c r="I317" s="146">
        <f>SUM(I308:I316)</f>
        <v>3</v>
      </c>
      <c r="J317" s="130">
        <f t="array" ref="J317">IF(ISERROR(G317/I317),"",G317/I317)</f>
        <v>7.666666666666667</v>
      </c>
      <c r="K317" s="146">
        <f>SUM(K308:K316)</f>
        <v>1.7037037037037037</v>
      </c>
      <c r="L317" s="147"/>
      <c r="M317" s="150">
        <f>SUM(M308:M316)</f>
        <v>1.2962962962962963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3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8"/>
      <c r="D318" s="108">
        <v>3.65</v>
      </c>
      <c r="E318" s="108"/>
      <c r="F318" s="153"/>
      <c r="G318" s="128"/>
      <c r="H318" s="398">
        <f t="shared" ref="H318:H331" si="144">D318*G318</f>
        <v>0</v>
      </c>
      <c r="I318" s="129"/>
      <c r="J318" s="130" t="str">
        <f t="array" ref="J318">IF(ISERROR(G318/I318),"",G318/I318)</f>
        <v/>
      </c>
      <c r="K318" s="398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8"/>
      <c r="D319" s="108">
        <v>6.58</v>
      </c>
      <c r="E319" s="108"/>
      <c r="F319" s="127"/>
      <c r="G319" s="128"/>
      <c r="H319" s="398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389"/>
      <c r="P319" s="389"/>
      <c r="Q319" s="389"/>
      <c r="R319" s="389"/>
      <c r="S319" s="389"/>
      <c r="T319" s="389"/>
      <c r="U319" s="389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8"/>
      <c r="D320" s="108">
        <v>7.8</v>
      </c>
      <c r="E320" s="108"/>
      <c r="F320" s="127"/>
      <c r="G320" s="128"/>
      <c r="H320" s="398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8"/>
      <c r="D321" s="108">
        <v>4.4000000000000004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8"/>
      <c r="D322" s="108"/>
      <c r="E322" s="108"/>
      <c r="F322" s="127"/>
      <c r="G322" s="128"/>
      <c r="H322" s="398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8" t="s">
        <v>239</v>
      </c>
      <c r="C323" s="388" t="s">
        <v>179</v>
      </c>
      <c r="D323" s="108">
        <v>6.04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389"/>
      <c r="P323" s="389"/>
      <c r="Q323" s="389"/>
      <c r="R323" s="389"/>
      <c r="S323" s="389"/>
      <c r="T323" s="389"/>
      <c r="U323" s="389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8" t="s">
        <v>239</v>
      </c>
      <c r="C324" s="388" t="s">
        <v>186</v>
      </c>
      <c r="D324" s="108">
        <v>6.04</v>
      </c>
      <c r="E324" s="108"/>
      <c r="F324" s="127"/>
      <c r="G324" s="128"/>
      <c r="H324" s="398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389"/>
      <c r="P324" s="389"/>
      <c r="Q324" s="389"/>
      <c r="R324" s="389"/>
      <c r="S324" s="389"/>
      <c r="T324" s="389"/>
      <c r="U324" s="389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8" t="s">
        <v>443</v>
      </c>
      <c r="C325" s="388" t="s">
        <v>179</v>
      </c>
      <c r="D325" s="108">
        <v>6</v>
      </c>
      <c r="E325" s="108"/>
      <c r="F325" s="127"/>
      <c r="G325" s="128"/>
      <c r="H325" s="398">
        <f t="shared" si="144"/>
        <v>0</v>
      </c>
      <c r="I325" s="129"/>
      <c r="J325" s="130"/>
      <c r="K325" s="131"/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8" t="s">
        <v>443</v>
      </c>
      <c r="C326" s="388" t="s">
        <v>60</v>
      </c>
      <c r="D326" s="108">
        <v>6</v>
      </c>
      <c r="E326" s="108"/>
      <c r="F326" s="127"/>
      <c r="G326" s="128"/>
      <c r="H326" s="398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0" t="s">
        <v>240</v>
      </c>
      <c r="C327" s="126"/>
      <c r="D327" s="108">
        <v>7.3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0" t="s">
        <v>241</v>
      </c>
      <c r="C328" s="126"/>
      <c r="D328" s="108">
        <f>78*120/1000</f>
        <v>9.36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389"/>
      <c r="P328" s="389"/>
      <c r="Q328" s="389"/>
      <c r="R328" s="389"/>
      <c r="S328" s="389"/>
      <c r="T328" s="389"/>
      <c r="U328" s="389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0" t="s">
        <v>242</v>
      </c>
      <c r="C329" s="126"/>
      <c r="D329" s="108">
        <v>4.5</v>
      </c>
      <c r="E329" s="108"/>
      <c r="F329" s="127"/>
      <c r="G329" s="128"/>
      <c r="H329" s="398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0" t="s">
        <v>243</v>
      </c>
      <c r="C330" s="126"/>
      <c r="D330" s="108">
        <v>4.5</v>
      </c>
      <c r="E330" s="108"/>
      <c r="F330" s="127"/>
      <c r="G330" s="128"/>
      <c r="H330" s="398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9"/>
      <c r="P330" s="389"/>
      <c r="Q330" s="389"/>
      <c r="R330" s="389"/>
      <c r="S330" s="389"/>
      <c r="T330" s="389"/>
      <c r="U330" s="38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75" t="s">
        <v>244</v>
      </c>
      <c r="B332" s="476"/>
      <c r="C332" s="396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5966</v>
      </c>
      <c r="H333" s="154">
        <f>SUM(H198,H256,H291,H307,H317,H332)</f>
        <v>30150.75</v>
      </c>
      <c r="I333" s="154">
        <f>SUM(I198,I256,I291,I307,I317,I332)</f>
        <v>350.5</v>
      </c>
      <c r="J333" s="155">
        <f t="array" ref="J333">IF(ISERROR(G333/I333),"",G333/I333)</f>
        <v>17.021398002853068</v>
      </c>
      <c r="K333" s="154">
        <f>SUM(K198,K256,K291,K307,K317,K332)</f>
        <v>234.64527573380582</v>
      </c>
      <c r="L333" s="155">
        <f>IF(ISERROR(G333/K333),"",G333/K333)</f>
        <v>25.425613114700635</v>
      </c>
      <c r="M333" s="154">
        <f t="shared" ref="M333:AA333" si="156">SUM(M198,M256,M291,M307,M317,M332)</f>
        <v>115.85472426619418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480" t="s">
        <v>476</v>
      </c>
      <c r="B334" s="395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395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395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395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395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395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395">
        <f>G333</f>
        <v>5966</v>
      </c>
      <c r="C340" s="451" t="s">
        <v>269</v>
      </c>
      <c r="D340" s="450"/>
      <c r="E340" s="441">
        <f>H333</f>
        <v>30150.75</v>
      </c>
      <c r="F340" s="441"/>
      <c r="G340" s="441" t="s">
        <v>270</v>
      </c>
      <c r="H340" s="441"/>
      <c r="I340" s="469">
        <f>L333</f>
        <v>25.425613114700635</v>
      </c>
      <c r="J340" s="469"/>
      <c r="K340" s="471" t="s">
        <v>271</v>
      </c>
      <c r="L340" s="471"/>
      <c r="M340" s="469">
        <f>J333</f>
        <v>17.021398002853068</v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395">
        <f>I333+C339</f>
        <v>352.5</v>
      </c>
      <c r="C341" s="448" t="s">
        <v>251</v>
      </c>
      <c r="D341" s="449"/>
      <c r="E341" s="466">
        <f>K333+I339</f>
        <v>264.64527573380582</v>
      </c>
      <c r="F341" s="466"/>
      <c r="G341" s="441" t="s">
        <v>274</v>
      </c>
      <c r="H341" s="441"/>
      <c r="I341" s="469">
        <f>B341-E341</f>
        <v>87.854724266194182</v>
      </c>
      <c r="J341" s="469"/>
      <c r="K341" s="471" t="s">
        <v>275</v>
      </c>
      <c r="L341" s="471"/>
      <c r="M341" s="472">
        <f>IF(ISERROR(I341/E341),"",I341/E341)</f>
        <v>0.33197163267922114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395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>
        <f t="array" ref="M342">IF(ISERROR(I342/B340),"",I342/B340)</f>
        <v>0</v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348" t="s">
        <v>296</v>
      </c>
      <c r="H346" s="388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hidden="1" customHeight="1">
      <c r="A347" s="299">
        <v>30100030</v>
      </c>
      <c r="B347" s="390" t="s">
        <v>178</v>
      </c>
      <c r="C347" s="126" t="s">
        <v>179</v>
      </c>
      <c r="D347" s="108">
        <v>5.03</v>
      </c>
      <c r="E347" s="108"/>
      <c r="F347" s="127"/>
      <c r="G347" s="128"/>
      <c r="H347" s="398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389"/>
      <c r="P347" s="389"/>
      <c r="Q347" s="389"/>
      <c r="R347" s="389"/>
      <c r="S347" s="389"/>
      <c r="T347" s="389"/>
      <c r="U347" s="389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8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8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389"/>
      <c r="P349" s="389"/>
      <c r="Q349" s="389"/>
      <c r="R349" s="389"/>
      <c r="S349" s="389"/>
      <c r="T349" s="389"/>
      <c r="U349" s="389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8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8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8">
        <f t="shared" si="157"/>
        <v>0</v>
      </c>
      <c r="I355" s="398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8">
        <f t="shared" si="157"/>
        <v>0</v>
      </c>
      <c r="I356" s="398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389"/>
      <c r="P356" s="389"/>
      <c r="Q356" s="389"/>
      <c r="R356" s="389"/>
      <c r="S356" s="389"/>
      <c r="T356" s="389"/>
      <c r="U356" s="38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8">
        <f t="shared" si="157"/>
        <v>0</v>
      </c>
      <c r="I357" s="398"/>
      <c r="J357" s="130"/>
      <c r="K357" s="131"/>
      <c r="L357" s="129"/>
      <c r="M357" s="109"/>
      <c r="N357" s="130"/>
      <c r="O357" s="389"/>
      <c r="P357" s="389"/>
      <c r="Q357" s="389"/>
      <c r="R357" s="389"/>
      <c r="S357" s="389"/>
      <c r="T357" s="389"/>
      <c r="U357" s="38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8">
        <f t="shared" si="157"/>
        <v>0</v>
      </c>
      <c r="I358" s="398"/>
      <c r="J358" s="130"/>
      <c r="K358" s="131"/>
      <c r="L358" s="129"/>
      <c r="M358" s="109"/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8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389"/>
      <c r="P359" s="389"/>
      <c r="Q359" s="389"/>
      <c r="R359" s="389"/>
      <c r="S359" s="389"/>
      <c r="T359" s="389"/>
      <c r="U359" s="389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8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389"/>
      <c r="P360" s="389"/>
      <c r="Q360" s="389"/>
      <c r="R360" s="389"/>
      <c r="S360" s="389"/>
      <c r="T360" s="389"/>
      <c r="U360" s="389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389"/>
      <c r="P361" s="389"/>
      <c r="Q361" s="389"/>
      <c r="R361" s="389"/>
      <c r="S361" s="389"/>
      <c r="T361" s="389"/>
      <c r="U361" s="389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8" t="s">
        <v>190</v>
      </c>
      <c r="D362" s="108">
        <v>4.8</v>
      </c>
      <c r="E362" s="108"/>
      <c r="F362" s="127"/>
      <c r="G362" s="128"/>
      <c r="H362" s="398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389"/>
      <c r="P362" s="389"/>
      <c r="Q362" s="389"/>
      <c r="R362" s="389"/>
      <c r="S362" s="389"/>
      <c r="T362" s="389"/>
      <c r="U362" s="38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8" t="s">
        <v>187</v>
      </c>
      <c r="D363" s="108">
        <v>4.8</v>
      </c>
      <c r="E363" s="108"/>
      <c r="F363" s="127"/>
      <c r="G363" s="128"/>
      <c r="H363" s="398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389"/>
      <c r="P363" s="389"/>
      <c r="Q363" s="389"/>
      <c r="R363" s="389"/>
      <c r="S363" s="389"/>
      <c r="T363" s="389"/>
      <c r="U363" s="38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8" t="s">
        <v>179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8" t="s">
        <v>199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8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389"/>
      <c r="P366" s="389"/>
      <c r="Q366" s="389"/>
      <c r="R366" s="389"/>
      <c r="S366" s="389"/>
      <c r="T366" s="389"/>
      <c r="U366" s="389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8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389"/>
      <c r="P367" s="389"/>
      <c r="Q367" s="389"/>
      <c r="R367" s="389"/>
      <c r="S367" s="389"/>
      <c r="T367" s="389"/>
      <c r="U367" s="389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475" t="s">
        <v>201</v>
      </c>
      <c r="B368" s="476"/>
      <c r="C368" s="396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390" t="s">
        <v>206</v>
      </c>
      <c r="C369" s="126" t="s">
        <v>199</v>
      </c>
      <c r="D369" s="108">
        <v>5.03</v>
      </c>
      <c r="E369" s="108"/>
      <c r="F369" s="127"/>
      <c r="G369" s="128"/>
      <c r="H369" s="398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393"/>
      <c r="P369" s="393"/>
      <c r="Q369" s="393"/>
      <c r="R369" s="393"/>
      <c r="S369" s="393"/>
      <c r="T369" s="393"/>
      <c r="U369" s="393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0" t="s">
        <v>425</v>
      </c>
      <c r="C370" s="187" t="s">
        <v>427</v>
      </c>
      <c r="D370" s="108">
        <v>5.03</v>
      </c>
      <c r="E370" s="108"/>
      <c r="F370" s="127"/>
      <c r="G370" s="128"/>
      <c r="H370" s="398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3"/>
      <c r="P370" s="393"/>
      <c r="Q370" s="393"/>
      <c r="R370" s="393"/>
      <c r="S370" s="393"/>
      <c r="T370" s="393"/>
      <c r="U370" s="39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0" t="s">
        <v>206</v>
      </c>
      <c r="C371" s="126" t="s">
        <v>186</v>
      </c>
      <c r="D371" s="108">
        <v>5.03</v>
      </c>
      <c r="E371" s="108"/>
      <c r="F371" s="127"/>
      <c r="G371" s="128"/>
      <c r="H371" s="398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0" t="s">
        <v>206</v>
      </c>
      <c r="C372" s="126" t="s">
        <v>203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393"/>
      <c r="P372" s="393"/>
      <c r="Q372" s="393"/>
      <c r="R372" s="393"/>
      <c r="S372" s="393"/>
      <c r="T372" s="393"/>
      <c r="U372" s="393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0" t="s">
        <v>206</v>
      </c>
      <c r="C373" s="126" t="s">
        <v>207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393"/>
      <c r="P373" s="393"/>
      <c r="Q373" s="393"/>
      <c r="R373" s="393"/>
      <c r="S373" s="393"/>
      <c r="T373" s="393"/>
      <c r="U373" s="393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0" t="s">
        <v>414</v>
      </c>
      <c r="C374" s="187" t="s">
        <v>415</v>
      </c>
      <c r="D374" s="108"/>
      <c r="E374" s="108"/>
      <c r="F374" s="127"/>
      <c r="G374" s="128"/>
      <c r="H374" s="398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393"/>
      <c r="P374" s="393"/>
      <c r="Q374" s="393"/>
      <c r="R374" s="393"/>
      <c r="S374" s="393"/>
      <c r="T374" s="393"/>
      <c r="U374" s="393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0" t="s">
        <v>414</v>
      </c>
      <c r="C375" s="187" t="s">
        <v>416</v>
      </c>
      <c r="D375" s="108"/>
      <c r="E375" s="108"/>
      <c r="F375" s="127"/>
      <c r="G375" s="128"/>
      <c r="H375" s="398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393"/>
      <c r="P375" s="393"/>
      <c r="Q375" s="393"/>
      <c r="R375" s="393"/>
      <c r="S375" s="393"/>
      <c r="T375" s="393"/>
      <c r="U375" s="393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0" t="s">
        <v>414</v>
      </c>
      <c r="C376" s="187" t="s">
        <v>61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0" t="s">
        <v>208</v>
      </c>
      <c r="C377" s="126" t="s">
        <v>179</v>
      </c>
      <c r="D377" s="108">
        <v>5.08</v>
      </c>
      <c r="E377" s="108"/>
      <c r="F377" s="127"/>
      <c r="G377" s="128"/>
      <c r="H377" s="398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393"/>
      <c r="P377" s="393"/>
      <c r="Q377" s="393"/>
      <c r="R377" s="393"/>
      <c r="S377" s="393"/>
      <c r="T377" s="393"/>
      <c r="U377" s="393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0" t="s">
        <v>208</v>
      </c>
      <c r="C378" s="126" t="s">
        <v>204</v>
      </c>
      <c r="D378" s="108">
        <v>5.08</v>
      </c>
      <c r="E378" s="108"/>
      <c r="F378" s="127"/>
      <c r="G378" s="128"/>
      <c r="H378" s="398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393"/>
      <c r="P378" s="393"/>
      <c r="Q378" s="393"/>
      <c r="R378" s="393"/>
      <c r="S378" s="393"/>
      <c r="T378" s="393"/>
      <c r="U378" s="393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0" t="s">
        <v>208</v>
      </c>
      <c r="C379" s="126" t="s">
        <v>205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393"/>
      <c r="P379" s="393"/>
      <c r="Q379" s="393"/>
      <c r="R379" s="393"/>
      <c r="S379" s="393"/>
      <c r="T379" s="393"/>
      <c r="U379" s="393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0" t="s">
        <v>208</v>
      </c>
      <c r="C380" s="126" t="s">
        <v>186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0" t="s">
        <v>208</v>
      </c>
      <c r="C381" s="126" t="s">
        <v>203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0" t="s">
        <v>208</v>
      </c>
      <c r="C382" s="126" t="s">
        <v>199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89"/>
      <c r="P382" s="389"/>
      <c r="Q382" s="389"/>
      <c r="R382" s="389"/>
      <c r="S382" s="389"/>
      <c r="T382" s="389"/>
      <c r="U382" s="389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0" t="s">
        <v>208</v>
      </c>
      <c r="C383" s="126" t="s">
        <v>187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0" t="s">
        <v>208</v>
      </c>
      <c r="C384" s="126" t="s">
        <v>207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0" t="s">
        <v>209</v>
      </c>
      <c r="C385" s="126" t="s">
        <v>194</v>
      </c>
      <c r="D385" s="108">
        <v>5.03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0" t="s">
        <v>209</v>
      </c>
      <c r="C386" s="126" t="s">
        <v>179</v>
      </c>
      <c r="D386" s="108">
        <v>5.03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393"/>
      <c r="P386" s="393"/>
      <c r="Q386" s="393"/>
      <c r="R386" s="393"/>
      <c r="S386" s="393"/>
      <c r="T386" s="393"/>
      <c r="U386" s="393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0" t="s">
        <v>209</v>
      </c>
      <c r="C387" s="126" t="s">
        <v>195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0" t="s">
        <v>209</v>
      </c>
      <c r="C388" s="126" t="s">
        <v>204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0" t="s">
        <v>382</v>
      </c>
      <c r="C389" s="187" t="s">
        <v>383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0" t="s">
        <v>382</v>
      </c>
      <c r="C390" s="187" t="s">
        <v>384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0" t="s">
        <v>382</v>
      </c>
      <c r="C391" s="187" t="s">
        <v>389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0" t="s">
        <v>382</v>
      </c>
      <c r="C392" s="187" t="s">
        <v>391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0" t="s">
        <v>418</v>
      </c>
      <c r="C393" s="187" t="s">
        <v>364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0" t="s">
        <v>418</v>
      </c>
      <c r="C394" s="187" t="s">
        <v>365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0" t="s">
        <v>418</v>
      </c>
      <c r="C395" s="187" t="s">
        <v>366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0" t="s">
        <v>418</v>
      </c>
      <c r="C396" s="187" t="s">
        <v>367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389"/>
      <c r="P397" s="389"/>
      <c r="Q397" s="389"/>
      <c r="R397" s="389"/>
      <c r="S397" s="389"/>
      <c r="T397" s="389"/>
      <c r="U397" s="38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98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8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389"/>
      <c r="P408" s="389"/>
      <c r="Q408" s="389"/>
      <c r="R408" s="389"/>
      <c r="S408" s="389"/>
      <c r="T408" s="389"/>
      <c r="U408" s="38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8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389"/>
      <c r="P409" s="389"/>
      <c r="Q409" s="389"/>
      <c r="R409" s="389"/>
      <c r="S409" s="389"/>
      <c r="T409" s="389"/>
      <c r="U409" s="38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8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8">
        <f t="shared" si="170"/>
        <v>0</v>
      </c>
      <c r="I411" s="129"/>
      <c r="J411" s="130"/>
      <c r="K411" s="131"/>
      <c r="L411" s="129"/>
      <c r="M411" s="109"/>
      <c r="N411" s="130"/>
      <c r="O411" s="389"/>
      <c r="P411" s="389"/>
      <c r="Q411" s="389"/>
      <c r="R411" s="389"/>
      <c r="S411" s="389"/>
      <c r="T411" s="389"/>
      <c r="U411" s="38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389"/>
      <c r="P412" s="389"/>
      <c r="Q412" s="389"/>
      <c r="R412" s="389"/>
      <c r="S412" s="389"/>
      <c r="T412" s="389"/>
      <c r="U412" s="38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8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389"/>
      <c r="P413" s="389"/>
      <c r="Q413" s="389"/>
      <c r="R413" s="389"/>
      <c r="S413" s="389"/>
      <c r="T413" s="389"/>
      <c r="U413" s="38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389"/>
      <c r="P414" s="389"/>
      <c r="Q414" s="389"/>
      <c r="R414" s="389"/>
      <c r="S414" s="389"/>
      <c r="T414" s="389"/>
      <c r="U414" s="38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8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8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83" t="s">
        <v>216</v>
      </c>
      <c r="B426" s="483"/>
      <c r="C426" s="396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390" t="s">
        <v>217</v>
      </c>
      <c r="C427" s="126" t="s">
        <v>179</v>
      </c>
      <c r="D427" s="108">
        <v>5.03</v>
      </c>
      <c r="E427" s="108"/>
      <c r="F427" s="127">
        <v>42736</v>
      </c>
      <c r="G427" s="128">
        <f>72*6+57+60+72+31+23+46+56+64</f>
        <v>841</v>
      </c>
      <c r="H427" s="398">
        <f t="shared" ref="H427:H460" si="195">D427*G427</f>
        <v>4230.2300000000005</v>
      </c>
      <c r="I427" s="129">
        <f>11*2+7+7+10.5+8+10.5</f>
        <v>65</v>
      </c>
      <c r="J427" s="130">
        <f t="array" ref="J427">IF(ISERROR(G427/I427),"",G427/I427)</f>
        <v>12.938461538461539</v>
      </c>
      <c r="K427" s="131">
        <f t="array" ref="K427">IF(ISERROR(G427/L427),"",G427/L427)</f>
        <v>95.568181818181813</v>
      </c>
      <c r="L427" s="129">
        <v>8.8000000000000007</v>
      </c>
      <c r="M427" s="109">
        <f t="shared" ref="M427:M434" si="196">IF(ISERROR(I427-K427),"",I427-K427)</f>
        <v>-30.568181818181813</v>
      </c>
      <c r="N427" s="130">
        <f t="shared" ref="N427:N434" si="197">SUM(O427:U427)</f>
        <v>0</v>
      </c>
      <c r="O427" s="389"/>
      <c r="P427" s="389"/>
      <c r="Q427" s="389"/>
      <c r="R427" s="389"/>
      <c r="S427" s="389"/>
      <c r="T427" s="389"/>
      <c r="U427" s="389"/>
      <c r="V427" s="132">
        <f t="shared" ref="V427:V433" si="198">SUM(X427:AA427)</f>
        <v>0</v>
      </c>
      <c r="W427" s="133">
        <f t="shared" si="194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0" t="s">
        <v>217</v>
      </c>
      <c r="C428" s="126" t="s">
        <v>186</v>
      </c>
      <c r="D428" s="108">
        <v>5.03</v>
      </c>
      <c r="E428" s="108"/>
      <c r="F428" s="127"/>
      <c r="G428" s="128"/>
      <c r="H428" s="398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0" t="s">
        <v>217</v>
      </c>
      <c r="C429" s="126" t="s">
        <v>204</v>
      </c>
      <c r="D429" s="108">
        <v>5.03</v>
      </c>
      <c r="E429" s="108"/>
      <c r="F429" s="127"/>
      <c r="G429" s="128"/>
      <c r="H429" s="398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42736</v>
      </c>
      <c r="G432" s="128">
        <f>36+11</f>
        <v>47</v>
      </c>
      <c r="H432" s="398">
        <f t="shared" si="195"/>
        <v>236.41000000000003</v>
      </c>
      <c r="I432" s="129">
        <f>20+9+1.5</f>
        <v>30.5</v>
      </c>
      <c r="J432" s="130">
        <f t="array" ref="J432">IF(ISERROR(G432/I432),"",G432/I432)</f>
        <v>1.540983606557377</v>
      </c>
      <c r="K432" s="131">
        <f t="array" ref="K432">IF(ISERROR(G432/L432),"",G432/L432)</f>
        <v>5.053763440860215</v>
      </c>
      <c r="L432" s="129">
        <v>9.3000000000000007</v>
      </c>
      <c r="M432" s="109">
        <f t="shared" si="196"/>
        <v>25.446236559139784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>
        <f t="shared" si="194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8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9"/>
      <c r="P436" s="389"/>
      <c r="Q436" s="389"/>
      <c r="R436" s="389"/>
      <c r="S436" s="389"/>
      <c r="T436" s="389"/>
      <c r="U436" s="38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0" t="s">
        <v>222</v>
      </c>
      <c r="C443" s="126" t="s">
        <v>181</v>
      </c>
      <c r="D443" s="108">
        <v>9.36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0" t="s">
        <v>222</v>
      </c>
      <c r="C444" s="126" t="s">
        <v>179</v>
      </c>
      <c r="D444" s="108">
        <v>9.36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0" t="s">
        <v>222</v>
      </c>
      <c r="C445" s="126" t="s">
        <v>221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0" t="s">
        <v>222</v>
      </c>
      <c r="C446" s="126" t="s">
        <v>186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0" t="s">
        <v>393</v>
      </c>
      <c r="C447" s="187" t="s">
        <v>395</v>
      </c>
      <c r="D447" s="108">
        <v>5</v>
      </c>
      <c r="E447" s="108"/>
      <c r="F447" s="127"/>
      <c r="G447" s="128"/>
      <c r="H447" s="398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0" t="s">
        <v>393</v>
      </c>
      <c r="C448" s="187" t="s">
        <v>402</v>
      </c>
      <c r="D448" s="108">
        <v>5</v>
      </c>
      <c r="E448" s="108"/>
      <c r="F448" s="127"/>
      <c r="G448" s="128"/>
      <c r="H448" s="398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0" t="s">
        <v>404</v>
      </c>
      <c r="C449" s="187" t="s">
        <v>405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0" t="s">
        <v>342</v>
      </c>
      <c r="C450" s="187" t="s">
        <v>372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0" t="s">
        <v>343</v>
      </c>
      <c r="C451" s="126" t="s">
        <v>345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0" t="s">
        <v>343</v>
      </c>
      <c r="C452" s="126" t="s">
        <v>347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8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8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98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389"/>
      <c r="P455" s="389"/>
      <c r="Q455" s="389"/>
      <c r="R455" s="389"/>
      <c r="S455" s="389"/>
      <c r="T455" s="389"/>
      <c r="U455" s="38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8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389"/>
      <c r="P456" s="389"/>
      <c r="Q456" s="389"/>
      <c r="R456" s="389"/>
      <c r="S456" s="389"/>
      <c r="T456" s="389"/>
      <c r="U456" s="38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8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8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398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475" t="s">
        <v>224</v>
      </c>
      <c r="B461" s="476"/>
      <c r="C461" s="396" t="s">
        <v>202</v>
      </c>
      <c r="D461" s="143"/>
      <c r="E461" s="143"/>
      <c r="F461" s="144"/>
      <c r="G461" s="145">
        <f>SUM(G427:G460)</f>
        <v>888</v>
      </c>
      <c r="H461" s="146">
        <f>SUM(H427:H460)</f>
        <v>4466.6400000000003</v>
      </c>
      <c r="I461" s="146">
        <f>SUM(I427:I460)</f>
        <v>95.5</v>
      </c>
      <c r="J461" s="130">
        <f t="array" ref="J461">IF(ISERROR(G461/I461),"",G461/I461)</f>
        <v>9.2984293193717278</v>
      </c>
      <c r="K461" s="146">
        <f>SUM(K427:K460)</f>
        <v>100.62194525904202</v>
      </c>
      <c r="L461" s="147"/>
      <c r="M461" s="150">
        <f t="shared" ref="M461:V461" si="209">SUM(M427:M460)</f>
        <v>-5.1219452590420289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8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389"/>
      <c r="P462" s="389"/>
      <c r="Q462" s="389"/>
      <c r="R462" s="389"/>
      <c r="S462" s="389"/>
      <c r="T462" s="389"/>
      <c r="U462" s="389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8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8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4" t="s">
        <v>203</v>
      </c>
      <c r="D466" s="108">
        <v>5.03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4" t="s">
        <v>228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4" t="s">
        <v>212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4" t="s">
        <v>203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4" t="s">
        <v>186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4" t="s">
        <v>228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4" t="s">
        <v>199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475" t="s">
        <v>231</v>
      </c>
      <c r="B477" s="476"/>
      <c r="C477" s="396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8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389"/>
      <c r="P478" s="389"/>
      <c r="Q478" s="389"/>
      <c r="R478" s="389"/>
      <c r="S478" s="389"/>
      <c r="T478" s="389"/>
      <c r="U478" s="389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8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389"/>
      <c r="P479" s="389"/>
      <c r="Q479" s="389"/>
      <c r="R479" s="389"/>
      <c r="S479" s="389"/>
      <c r="T479" s="389"/>
      <c r="U479" s="389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8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389"/>
      <c r="P480" s="389"/>
      <c r="Q480" s="389"/>
      <c r="R480" s="389"/>
      <c r="S480" s="389"/>
      <c r="T480" s="389"/>
      <c r="U480" s="389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389"/>
      <c r="P483" s="389"/>
      <c r="Q483" s="389"/>
      <c r="R483" s="389"/>
      <c r="S483" s="389"/>
      <c r="T483" s="389"/>
      <c r="U483" s="38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389"/>
      <c r="P484" s="389"/>
      <c r="Q484" s="389"/>
      <c r="R484" s="389"/>
      <c r="S484" s="389"/>
      <c r="T484" s="389"/>
      <c r="U484" s="38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389"/>
      <c r="P486" s="389"/>
      <c r="Q486" s="389"/>
      <c r="R486" s="389"/>
      <c r="S486" s="389"/>
      <c r="T486" s="389"/>
      <c r="U486" s="389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75" t="s">
        <v>234</v>
      </c>
      <c r="B487" s="476"/>
      <c r="C487" s="396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8"/>
      <c r="D488" s="108">
        <v>3.65</v>
      </c>
      <c r="E488" s="108"/>
      <c r="F488" s="153"/>
      <c r="G488" s="128"/>
      <c r="H488" s="398">
        <f t="shared" ref="H488:H502" si="222">D488*G488</f>
        <v>0</v>
      </c>
      <c r="I488" s="129"/>
      <c r="J488" s="130" t="str">
        <f t="array" ref="J488">IF(ISERROR(G488/I488),"",G488/I488)</f>
        <v/>
      </c>
      <c r="K488" s="398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8"/>
      <c r="D489" s="108">
        <v>6.58</v>
      </c>
      <c r="E489" s="108"/>
      <c r="F489" s="127"/>
      <c r="G489" s="128"/>
      <c r="H489" s="398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8"/>
      <c r="D490" s="108">
        <v>7.8</v>
      </c>
      <c r="E490" s="108"/>
      <c r="F490" s="127"/>
      <c r="G490" s="128"/>
      <c r="H490" s="398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389"/>
      <c r="P490" s="389"/>
      <c r="Q490" s="389"/>
      <c r="R490" s="389"/>
      <c r="S490" s="389"/>
      <c r="T490" s="389"/>
      <c r="U490" s="389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8"/>
      <c r="D491" s="108">
        <v>4.4000000000000004</v>
      </c>
      <c r="E491" s="108"/>
      <c r="F491" s="127"/>
      <c r="G491" s="128"/>
      <c r="H491" s="398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389"/>
      <c r="P491" s="389"/>
      <c r="Q491" s="389"/>
      <c r="R491" s="389"/>
      <c r="S491" s="389"/>
      <c r="T491" s="389"/>
      <c r="U491" s="389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8">
        <f t="shared" si="222"/>
        <v>0</v>
      </c>
      <c r="I492" s="129"/>
      <c r="J492" s="130"/>
      <c r="K492" s="131"/>
      <c r="L492" s="129"/>
      <c r="M492" s="109"/>
      <c r="N492" s="130"/>
      <c r="O492" s="389"/>
      <c r="P492" s="389"/>
      <c r="Q492" s="389"/>
      <c r="R492" s="389"/>
      <c r="S492" s="389"/>
      <c r="T492" s="389"/>
      <c r="U492" s="38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8"/>
      <c r="D493" s="108"/>
      <c r="E493" s="108"/>
      <c r="F493" s="127"/>
      <c r="G493" s="128"/>
      <c r="H493" s="398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8" t="s">
        <v>239</v>
      </c>
      <c r="C494" s="388" t="s">
        <v>179</v>
      </c>
      <c r="D494" s="108">
        <v>6.04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389"/>
      <c r="P494" s="389"/>
      <c r="Q494" s="389"/>
      <c r="R494" s="389"/>
      <c r="S494" s="389"/>
      <c r="T494" s="389"/>
      <c r="U494" s="389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8" t="s">
        <v>239</v>
      </c>
      <c r="C495" s="388" t="s">
        <v>186</v>
      </c>
      <c r="D495" s="108">
        <v>6.04</v>
      </c>
      <c r="E495" s="108"/>
      <c r="F495" s="127"/>
      <c r="G495" s="128"/>
      <c r="H495" s="398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389"/>
      <c r="P495" s="389"/>
      <c r="Q495" s="389"/>
      <c r="R495" s="389"/>
      <c r="S495" s="389"/>
      <c r="T495" s="389"/>
      <c r="U495" s="389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8" t="s">
        <v>443</v>
      </c>
      <c r="C496" s="388" t="s">
        <v>179</v>
      </c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8" t="s">
        <v>443</v>
      </c>
      <c r="C497" s="388" t="s">
        <v>186</v>
      </c>
      <c r="D497" s="108"/>
      <c r="E497" s="108"/>
      <c r="F497" s="127"/>
      <c r="G497" s="128"/>
      <c r="H497" s="398">
        <f t="shared" si="222"/>
        <v>0</v>
      </c>
      <c r="I497" s="129"/>
      <c r="J497" s="130"/>
      <c r="K497" s="131"/>
      <c r="L497" s="129"/>
      <c r="M497" s="109"/>
      <c r="N497" s="130"/>
      <c r="O497" s="389"/>
      <c r="P497" s="389"/>
      <c r="Q497" s="389"/>
      <c r="R497" s="389"/>
      <c r="S497" s="389"/>
      <c r="T497" s="389"/>
      <c r="U497" s="38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0" t="s">
        <v>240</v>
      </c>
      <c r="C498" s="126"/>
      <c r="D498" s="108">
        <v>7.3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389"/>
      <c r="P498" s="389"/>
      <c r="Q498" s="389"/>
      <c r="R498" s="389"/>
      <c r="S498" s="389"/>
      <c r="T498" s="389"/>
      <c r="U498" s="389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0" t="s">
        <v>241</v>
      </c>
      <c r="C499" s="126"/>
      <c r="D499" s="108">
        <f>78*120/1000</f>
        <v>9.36</v>
      </c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0" t="s">
        <v>242</v>
      </c>
      <c r="C500" s="126"/>
      <c r="D500" s="108">
        <v>4.5</v>
      </c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0" t="s">
        <v>243</v>
      </c>
      <c r="C501" s="126"/>
      <c r="D501" s="108">
        <v>4.5</v>
      </c>
      <c r="E501" s="108"/>
      <c r="F501" s="127"/>
      <c r="G501" s="128"/>
      <c r="H501" s="398">
        <f t="shared" si="222"/>
        <v>0</v>
      </c>
      <c r="I501" s="129"/>
      <c r="J501" s="130"/>
      <c r="K501" s="131"/>
      <c r="L501" s="129"/>
      <c r="M501" s="109"/>
      <c r="N501" s="130"/>
      <c r="O501" s="389"/>
      <c r="P501" s="389"/>
      <c r="Q501" s="389"/>
      <c r="R501" s="389"/>
      <c r="S501" s="389"/>
      <c r="T501" s="389"/>
      <c r="U501" s="38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0"/>
      <c r="C502" s="126"/>
      <c r="D502" s="108"/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75" t="s">
        <v>244</v>
      </c>
      <c r="B503" s="476"/>
      <c r="C503" s="396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888</v>
      </c>
      <c r="H504" s="154">
        <f>SUM(H368,H426,H461,H477,H487,H503)</f>
        <v>4466.6400000000003</v>
      </c>
      <c r="I504" s="154">
        <f>SUM(I368,I426,I461,I477,I487,I503)</f>
        <v>95.5</v>
      </c>
      <c r="J504" s="155">
        <f t="array" ref="J504">IF(ISERROR(G504/I504),"",G504/I504)</f>
        <v>9.2984293193717278</v>
      </c>
      <c r="K504" s="154">
        <f>SUM(K368,K426,K461,K477,K487,K503)</f>
        <v>100.62194525904202</v>
      </c>
      <c r="L504" s="155">
        <f>IF(ISERROR(G504/K504),"",G504/K504)</f>
        <v>8.8251126303901692</v>
      </c>
      <c r="M504" s="154">
        <f t="shared" ref="M504:V504" si="235">SUM(M368,M426,M461,M477,M487,M503)</f>
        <v>-5.1219452590420289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395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395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395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395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395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395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395">
        <f>G504</f>
        <v>888</v>
      </c>
      <c r="C511" s="451" t="s">
        <v>269</v>
      </c>
      <c r="D511" s="450"/>
      <c r="E511" s="441">
        <f>H504</f>
        <v>4466.6400000000003</v>
      </c>
      <c r="F511" s="441"/>
      <c r="G511" s="441" t="s">
        <v>270</v>
      </c>
      <c r="H511" s="441"/>
      <c r="I511" s="469">
        <f>L504</f>
        <v>8.8251126303901692</v>
      </c>
      <c r="J511" s="469"/>
      <c r="K511" s="471" t="s">
        <v>271</v>
      </c>
      <c r="L511" s="471"/>
      <c r="M511" s="469">
        <f>J504</f>
        <v>9.2984293193717278</v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395">
        <f>I504+C510</f>
        <v>96.5</v>
      </c>
      <c r="C512" s="448" t="s">
        <v>251</v>
      </c>
      <c r="D512" s="449"/>
      <c r="E512" s="466">
        <f>K504+I510</f>
        <v>111.62194525904202</v>
      </c>
      <c r="F512" s="466"/>
      <c r="G512" s="441" t="s">
        <v>274</v>
      </c>
      <c r="H512" s="441"/>
      <c r="I512" s="469">
        <f>B512-E512</f>
        <v>-15.121945259042022</v>
      </c>
      <c r="J512" s="469"/>
      <c r="K512" s="471" t="s">
        <v>275</v>
      </c>
      <c r="L512" s="471"/>
      <c r="M512" s="472">
        <f>IF(ISERROR(I512/E512),"",I512/E512)</f>
        <v>-0.13547466158154109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395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>
        <f t="array" ref="M513">IF(ISERROR(I513/B511),"",I513/B511)</f>
        <v>0</v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39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12534</v>
      </c>
      <c r="D516" s="464"/>
      <c r="E516" s="454" t="s">
        <v>269</v>
      </c>
      <c r="F516" s="454"/>
      <c r="G516" s="466">
        <f>SUM(E170,E340,E511)</f>
        <v>63305.899999999994</v>
      </c>
      <c r="H516" s="466"/>
      <c r="I516" s="441" t="s">
        <v>270</v>
      </c>
      <c r="J516" s="454"/>
      <c r="K516" s="463">
        <f>IF(ISERROR(C516/G517),"",C516/G517)</f>
        <v>18.933039605131381</v>
      </c>
      <c r="L516" s="464"/>
      <c r="M516" s="441" t="s">
        <v>271</v>
      </c>
      <c r="N516" s="441"/>
      <c r="O516" s="442">
        <f t="array" ref="O516">IF(ISERROR(C516/C517),"",C516/C517)</f>
        <v>17.372141372141371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721.5</v>
      </c>
      <c r="D517" s="464"/>
      <c r="E517" s="441" t="s">
        <v>251</v>
      </c>
      <c r="F517" s="441"/>
      <c r="G517" s="466">
        <f>SUM(E171,E341,E512)</f>
        <v>662.01731266663262</v>
      </c>
      <c r="H517" s="466"/>
      <c r="I517" s="448" t="s">
        <v>274</v>
      </c>
      <c r="J517" s="449"/>
      <c r="K517" s="451">
        <f>C517-G517</f>
        <v>59.48268733336738</v>
      </c>
      <c r="L517" s="450"/>
      <c r="M517" s="451" t="s">
        <v>275</v>
      </c>
      <c r="N517" s="450"/>
      <c r="O517" s="455">
        <f>IF(ISERROR(K517/C517),"",K517/C517)</f>
        <v>8.244308708713427E-2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>
        <f t="array" ref="O518">IF(ISERROR(K518/C516),"",K518/C516)</f>
        <v>0</v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4292</v>
      </c>
      <c r="D521" s="449"/>
      <c r="E521" s="444">
        <f>IF(ISERROR(C521/C527),"",C521/C527)</f>
        <v>0.34242859422371152</v>
      </c>
      <c r="F521" s="445"/>
      <c r="G521" s="459"/>
      <c r="H521" s="460"/>
      <c r="I521" s="446" t="s">
        <v>301</v>
      </c>
      <c r="J521" s="452"/>
      <c r="K521" s="451">
        <f t="shared" ref="K521:K526" si="237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38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4521</v>
      </c>
      <c r="D522" s="449"/>
      <c r="E522" s="444">
        <f>IF(ISERROR(C522/C527),"",C522/C527)</f>
        <v>0.36069889899473434</v>
      </c>
      <c r="F522" s="445"/>
      <c r="G522" s="459"/>
      <c r="H522" s="460"/>
      <c r="I522" s="446" t="s">
        <v>302</v>
      </c>
      <c r="J522" s="452"/>
      <c r="K522" s="451">
        <f t="shared" si="237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38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1917</v>
      </c>
      <c r="D523" s="449"/>
      <c r="E523" s="444">
        <f>IF(ISERROR(C523/C527),"",C523/C527)</f>
        <v>0.15294399234083295</v>
      </c>
      <c r="F523" s="445"/>
      <c r="G523" s="459"/>
      <c r="H523" s="460"/>
      <c r="I523" s="446" t="s">
        <v>303</v>
      </c>
      <c r="J523" s="452"/>
      <c r="K523" s="451">
        <f t="shared" si="237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38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1781</v>
      </c>
      <c r="D524" s="449"/>
      <c r="E524" s="444">
        <f>IF(ISERROR(C524/C527),"",C524/C527)</f>
        <v>0.14209350566459231</v>
      </c>
      <c r="F524" s="445"/>
      <c r="G524" s="459"/>
      <c r="H524" s="460"/>
      <c r="I524" s="446" t="s">
        <v>304</v>
      </c>
      <c r="J524" s="452"/>
      <c r="K524" s="451">
        <f t="shared" si="237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38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23</v>
      </c>
      <c r="D525" s="449"/>
      <c r="E525" s="444">
        <f>IF(ISERROR(C525/C527),"",C525/C527)</f>
        <v>1.8350087761289293E-3</v>
      </c>
      <c r="F525" s="445"/>
      <c r="G525" s="459"/>
      <c r="H525" s="460"/>
      <c r="I525" s="446" t="s">
        <v>306</v>
      </c>
      <c r="J525" s="452"/>
      <c r="K525" s="451">
        <f t="shared" si="237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38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0</v>
      </c>
      <c r="D526" s="449"/>
      <c r="E526" s="444">
        <f>IF(ISERROR(C526/C527),"",C526/C527)</f>
        <v>0</v>
      </c>
      <c r="F526" s="445"/>
      <c r="G526" s="459"/>
      <c r="H526" s="460"/>
      <c r="I526" s="446" t="s">
        <v>307</v>
      </c>
      <c r="J526" s="452"/>
      <c r="K526" s="451">
        <f t="shared" si="237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38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12534</v>
      </c>
      <c r="D527" s="449"/>
      <c r="E527" s="444">
        <f>SUM(E521:F526)</f>
        <v>1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388" t="s">
        <v>309</v>
      </c>
      <c r="D529" s="388" t="s">
        <v>310</v>
      </c>
      <c r="E529" s="388" t="s">
        <v>311</v>
      </c>
      <c r="F529" s="388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8" t="s">
        <v>322</v>
      </c>
      <c r="Q529" s="129" t="s">
        <v>323</v>
      </c>
      <c r="R529" s="109" t="s">
        <v>324</v>
      </c>
      <c r="S529" s="388" t="s">
        <v>325</v>
      </c>
      <c r="T529" s="388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38</v>
      </c>
      <c r="D530" s="106">
        <f>+'31'!C530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391">
        <f t="array" ref="S530">IF(ISERROR(Q530/J530),"",Q530/J530)</f>
        <v>1</v>
      </c>
      <c r="T530" s="39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44</v>
      </c>
      <c r="D531" s="106">
        <f>+'31'!C531</f>
        <v>45</v>
      </c>
      <c r="E531" s="110"/>
      <c r="F531" s="110"/>
      <c r="G531" s="107"/>
      <c r="H531" s="106"/>
      <c r="I531" s="106"/>
      <c r="J531" s="106">
        <f>C531-H531-I531</f>
        <v>44</v>
      </c>
      <c r="K531" s="106"/>
      <c r="L531" s="106"/>
      <c r="M531" s="106"/>
      <c r="N531" s="106"/>
      <c r="O531" s="110"/>
      <c r="P531" s="111">
        <v>1</v>
      </c>
      <c r="Q531" s="106">
        <f>J531-K531-L531</f>
        <v>44</v>
      </c>
      <c r="R531" s="109">
        <f>Q531*11-M531-N531</f>
        <v>484</v>
      </c>
      <c r="S531" s="391">
        <f t="array" ref="S531">IF(ISERROR(Q531/J531),"",Q531/J531)</f>
        <v>1</v>
      </c>
      <c r="T531" s="391">
        <f t="array" ref="T531">IF(ISERROR((O531:P531)/C531),"",SUM(O531:P531)/C531)</f>
        <v>2.2727272727272728E-2</v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10</v>
      </c>
      <c r="D532" s="106">
        <f>+'31'!C532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91">
        <f t="array" ref="S532">IF(ISERROR(Q532/J532),"",Q532/J532)</f>
        <v>1</v>
      </c>
      <c r="T532" s="39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92</v>
      </c>
      <c r="D533" s="112">
        <f t="shared" ref="D533:N533" si="239">SUM(D530:D532)</f>
        <v>93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92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1</v>
      </c>
      <c r="Q533" s="112">
        <f>SUM(Q530:Q532)</f>
        <v>92</v>
      </c>
      <c r="R533" s="114">
        <f>SUM(R530:R532)</f>
        <v>1012</v>
      </c>
      <c r="S533" s="115">
        <f t="array" ref="S533">IF(ISERROR(Q533/J533),"",Q533/J533)</f>
        <v>1</v>
      </c>
      <c r="T533" s="115">
        <f t="array" ref="T533">IF(ISERROR((O533:P533)/C533),"",SUM(O533:P533)/C533)</f>
        <v>1.0869565217391304E-2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2" activePane="bottomRight" state="frozen"/>
      <selection activeCell="F484" sqref="F484"/>
      <selection pane="topRight" activeCell="F484" sqref="F484"/>
      <selection pane="bottomLeft" activeCell="F484" sqref="F484"/>
      <selection pane="bottomRight" activeCell="G3" sqref="G1:G104857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350" t="s">
        <v>50</v>
      </c>
      <c r="H6" s="387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75" t="s">
        <v>201</v>
      </c>
      <c r="B28" s="476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483" t="s">
        <v>216</v>
      </c>
      <c r="B86" s="483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75" t="s">
        <v>224</v>
      </c>
      <c r="B121" s="476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475" t="s">
        <v>231</v>
      </c>
      <c r="B137" s="476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98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475" t="s">
        <v>234</v>
      </c>
      <c r="B147" s="476"/>
      <c r="C147" s="396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8"/>
      <c r="D148" s="108">
        <v>3.65</v>
      </c>
      <c r="E148" s="108"/>
      <c r="F148" s="153"/>
      <c r="G148" s="128"/>
      <c r="H148" s="398">
        <f t="shared" ref="H148:H161" si="63">D148*G148</f>
        <v>0</v>
      </c>
      <c r="I148" s="129"/>
      <c r="J148" s="130" t="str">
        <f t="array" ref="J148">IF(ISERROR(G148/I148),"",G148/I148)</f>
        <v/>
      </c>
      <c r="K148" s="398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9"/>
      <c r="P148" s="389"/>
      <c r="Q148" s="389"/>
      <c r="R148" s="389"/>
      <c r="S148" s="389"/>
      <c r="T148" s="389"/>
      <c r="U148" s="38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8"/>
      <c r="D149" s="108">
        <v>6.58</v>
      </c>
      <c r="E149" s="108"/>
      <c r="F149" s="127"/>
      <c r="G149" s="128"/>
      <c r="H149" s="398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8"/>
      <c r="D150" s="108">
        <v>7.8</v>
      </c>
      <c r="E150" s="108"/>
      <c r="F150" s="127">
        <v>42737</v>
      </c>
      <c r="G150" s="128">
        <f>32*3</f>
        <v>96</v>
      </c>
      <c r="H150" s="398">
        <f t="shared" si="63"/>
        <v>748.8</v>
      </c>
      <c r="I150" s="129">
        <v>5</v>
      </c>
      <c r="J150" s="130">
        <f t="array" ref="J150">IF(ISERROR(G150/I150),"",G150/I150)</f>
        <v>19.2</v>
      </c>
      <c r="K150" s="131">
        <f t="array" ref="K150">IF(ISERROR(G150/L150),"",G150/L150)</f>
        <v>20.869565217391305</v>
      </c>
      <c r="L150" s="129">
        <v>4.5999999999999996</v>
      </c>
      <c r="M150" s="109">
        <f t="shared" si="64"/>
        <v>-15.869565217391305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88"/>
      <c r="D151" s="108">
        <v>4.4000000000000004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8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9"/>
      <c r="P152" s="389"/>
      <c r="Q152" s="389"/>
      <c r="R152" s="389"/>
      <c r="S152" s="389"/>
      <c r="T152" s="389"/>
      <c r="U152" s="38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8" t="s">
        <v>239</v>
      </c>
      <c r="C153" s="388" t="s">
        <v>179</v>
      </c>
      <c r="D153" s="108">
        <v>6.04</v>
      </c>
      <c r="E153" s="108"/>
      <c r="F153" s="127"/>
      <c r="G153" s="128"/>
      <c r="H153" s="398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9"/>
      <c r="P153" s="389"/>
      <c r="Q153" s="389"/>
      <c r="R153" s="389"/>
      <c r="S153" s="389"/>
      <c r="T153" s="389"/>
      <c r="U153" s="38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8" t="s">
        <v>239</v>
      </c>
      <c r="C154" s="388" t="s">
        <v>186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9"/>
      <c r="P154" s="389"/>
      <c r="Q154" s="389"/>
      <c r="R154" s="389"/>
      <c r="S154" s="389"/>
      <c r="T154" s="389"/>
      <c r="U154" s="38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8" t="s">
        <v>443</v>
      </c>
      <c r="C155" s="388" t="s">
        <v>179</v>
      </c>
      <c r="D155" s="108">
        <v>6</v>
      </c>
      <c r="E155" s="108"/>
      <c r="F155" s="127"/>
      <c r="G155" s="128"/>
      <c r="H155" s="398">
        <f t="shared" si="63"/>
        <v>0</v>
      </c>
      <c r="I155" s="129"/>
      <c r="J155" s="130"/>
      <c r="K155" s="131"/>
      <c r="L155" s="129"/>
      <c r="M155" s="109"/>
      <c r="N155" s="130"/>
      <c r="O155" s="389"/>
      <c r="P155" s="389"/>
      <c r="Q155" s="389"/>
      <c r="R155" s="389"/>
      <c r="S155" s="389"/>
      <c r="T155" s="389"/>
      <c r="U155" s="38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8" t="s">
        <v>443</v>
      </c>
      <c r="C156" s="388" t="s">
        <v>60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0" t="s">
        <v>240</v>
      </c>
      <c r="C157" s="126"/>
      <c r="D157" s="108">
        <v>7.3</v>
      </c>
      <c r="E157" s="108"/>
      <c r="F157" s="127"/>
      <c r="G157" s="128"/>
      <c r="H157" s="398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9"/>
      <c r="P157" s="389"/>
      <c r="Q157" s="389"/>
      <c r="R157" s="389"/>
      <c r="S157" s="389"/>
      <c r="T157" s="389"/>
      <c r="U157" s="38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0" t="s">
        <v>241</v>
      </c>
      <c r="C158" s="126"/>
      <c r="D158" s="108">
        <f>78*120/1000</f>
        <v>9.36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9"/>
      <c r="P158" s="389"/>
      <c r="Q158" s="389"/>
      <c r="R158" s="389"/>
      <c r="S158" s="389"/>
      <c r="T158" s="389"/>
      <c r="U158" s="38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0" t="s">
        <v>242</v>
      </c>
      <c r="C159" s="126"/>
      <c r="D159" s="108">
        <v>4.5</v>
      </c>
      <c r="E159" s="108"/>
      <c r="F159" s="127"/>
      <c r="G159" s="128"/>
      <c r="H159" s="398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0" t="s">
        <v>243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customHeight="1">
      <c r="A162" s="475" t="s">
        <v>244</v>
      </c>
      <c r="B162" s="476"/>
      <c r="C162" s="396" t="s">
        <v>202</v>
      </c>
      <c r="D162" s="143"/>
      <c r="E162" s="143"/>
      <c r="F162" s="144"/>
      <c r="G162" s="145">
        <f>SUM(G148:G160)</f>
        <v>96</v>
      </c>
      <c r="H162" s="146">
        <f>SUM(H148:H158)</f>
        <v>748.8</v>
      </c>
      <c r="I162" s="146">
        <f>SUM(I148:I160)</f>
        <v>5</v>
      </c>
      <c r="J162" s="130">
        <f t="array" ref="J162">IF(ISERROR(G162/I162),"",G162/I162)</f>
        <v>19.2</v>
      </c>
      <c r="K162" s="146">
        <f>SUM(K148:K158)</f>
        <v>20.869565217391305</v>
      </c>
      <c r="L162" s="147"/>
      <c r="M162" s="150">
        <f t="shared" ref="M162:V162" si="75">SUM(M148:M158)</f>
        <v>-15.869565217391305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5313</v>
      </c>
      <c r="H163" s="154">
        <f>SUM(H28,H86,H121,H137,H147,H162)</f>
        <v>27075.53</v>
      </c>
      <c r="I163" s="154">
        <f>SUM(I28,I86,I121,I137,I147,I162)</f>
        <v>233</v>
      </c>
      <c r="J163" s="155">
        <f t="array" ref="J163">IF(ISERROR(G163/I163),"",G163/I163)</f>
        <v>22.802575107296136</v>
      </c>
      <c r="K163" s="154">
        <f>SUM(K28,K86,K121,K137,K147,K162)</f>
        <v>219.2808833590241</v>
      </c>
      <c r="L163" s="155">
        <f>IF(ISERROR(G163/K163),"",G163/K163)</f>
        <v>24.229198271247082</v>
      </c>
      <c r="M163" s="154">
        <f t="shared" ref="M163:AA163" si="76">SUM(M28,M86,M121,M137,M147,M162)</f>
        <v>13.719116640975905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80" t="s">
        <v>476</v>
      </c>
      <c r="B164" s="395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395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395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395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395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395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395">
        <f>G163</f>
        <v>5313</v>
      </c>
      <c r="C170" s="451" t="s">
        <v>269</v>
      </c>
      <c r="D170" s="450"/>
      <c r="E170" s="441">
        <f>H163</f>
        <v>27075.53</v>
      </c>
      <c r="F170" s="441"/>
      <c r="G170" s="441" t="s">
        <v>270</v>
      </c>
      <c r="H170" s="441"/>
      <c r="I170" s="469">
        <f>L163</f>
        <v>24.229198271247082</v>
      </c>
      <c r="J170" s="469"/>
      <c r="K170" s="471" t="s">
        <v>271</v>
      </c>
      <c r="L170" s="471"/>
      <c r="M170" s="469">
        <f>J163</f>
        <v>22.802575107296136</v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395">
        <f>I163+C169</f>
        <v>237</v>
      </c>
      <c r="C171" s="448" t="s">
        <v>251</v>
      </c>
      <c r="D171" s="449"/>
      <c r="E171" s="466">
        <f>K163+I169</f>
        <v>260.28088335902407</v>
      </c>
      <c r="F171" s="466"/>
      <c r="G171" s="441" t="s">
        <v>274</v>
      </c>
      <c r="H171" s="441"/>
      <c r="I171" s="469">
        <f>B171-E171</f>
        <v>-23.280883359024074</v>
      </c>
      <c r="J171" s="469"/>
      <c r="K171" s="471" t="s">
        <v>275</v>
      </c>
      <c r="L171" s="471"/>
      <c r="M171" s="472">
        <f>IF(ISERROR(I171/E171),"",I171/E171)</f>
        <v>-8.9445229548076655E-2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395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>
        <f t="array" ref="M172">IF(ISERROR(I172/B170),"",I172/B170)</f>
        <v>0</v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348" t="s">
        <v>539</v>
      </c>
      <c r="H176" s="388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hidden="1" customHeight="1">
      <c r="A177" s="299">
        <v>30100030</v>
      </c>
      <c r="B177" s="390" t="s">
        <v>178</v>
      </c>
      <c r="C177" s="126" t="s">
        <v>179</v>
      </c>
      <c r="D177" s="108">
        <v>5.03</v>
      </c>
      <c r="E177" s="108"/>
      <c r="F177" s="127"/>
      <c r="G177" s="128"/>
      <c r="H177" s="398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9"/>
      <c r="P177" s="389"/>
      <c r="Q177" s="389"/>
      <c r="R177" s="389"/>
      <c r="S177" s="389"/>
      <c r="T177" s="389"/>
      <c r="U177" s="38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8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42736</v>
      </c>
      <c r="G180" s="128">
        <v>1</v>
      </c>
      <c r="H180" s="398">
        <f t="shared" si="77"/>
        <v>5.03</v>
      </c>
      <c r="I180" s="129">
        <v>0.05</v>
      </c>
      <c r="J180" s="130">
        <f t="array" ref="J180">IF(ISERROR(G180/I180),"",G180/I180)</f>
        <v>20</v>
      </c>
      <c r="K180" s="131">
        <f t="array" ref="K180">IF(ISERROR(G180/L180),"",G180/L180)</f>
        <v>5.2631578947368418E-2</v>
      </c>
      <c r="L180" s="129">
        <v>19</v>
      </c>
      <c r="M180" s="109">
        <f t="shared" si="78"/>
        <v>-2.6315789473684154E-3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42738</v>
      </c>
      <c r="G181" s="128">
        <f>108*3+8</f>
        <v>332</v>
      </c>
      <c r="H181" s="398">
        <f t="shared" si="77"/>
        <v>1669.96</v>
      </c>
      <c r="I181" s="129">
        <f>7*4</f>
        <v>28</v>
      </c>
      <c r="J181" s="130">
        <f t="array" ref="J181">IF(ISERROR(G181/I181),"",G181/I181)</f>
        <v>11.857142857142858</v>
      </c>
      <c r="K181" s="131">
        <f t="array" ref="K181">IF(ISERROR(G181/L181),"",G181/L181)</f>
        <v>16.600000000000001</v>
      </c>
      <c r="L181" s="129">
        <v>20</v>
      </c>
      <c r="M181" s="109">
        <f t="shared" si="78"/>
        <v>11.399999999999999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6"/>
      <c r="G182" s="137"/>
      <c r="H182" s="398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8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8">
        <f t="shared" si="77"/>
        <v>0</v>
      </c>
      <c r="I185" s="398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42737</v>
      </c>
      <c r="G186" s="128">
        <f>100*5+63</f>
        <v>563</v>
      </c>
      <c r="H186" s="398">
        <f t="shared" si="77"/>
        <v>2837.52</v>
      </c>
      <c r="I186" s="398">
        <f>7.5*5</f>
        <v>37.5</v>
      </c>
      <c r="J186" s="130">
        <f t="array" ref="J186">IF(ISERROR(G186/I186),"",G186/I186)</f>
        <v>15.013333333333334</v>
      </c>
      <c r="K186" s="131">
        <f t="array" ref="K186">IF(ISERROR(G186/L186),"",G186/L186)</f>
        <v>33.117647058823529</v>
      </c>
      <c r="L186" s="129">
        <v>17</v>
      </c>
      <c r="M186" s="109">
        <f t="shared" si="78"/>
        <v>4.382352941176471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8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9"/>
      <c r="P187" s="389"/>
      <c r="Q187" s="389"/>
      <c r="R187" s="389"/>
      <c r="S187" s="389"/>
      <c r="T187" s="389"/>
      <c r="U187" s="38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42736</v>
      </c>
      <c r="G189" s="128">
        <f>64+9</f>
        <v>73</v>
      </c>
      <c r="H189" s="398">
        <f t="shared" ref="H189:H197" si="82">D189*G189</f>
        <v>369.38</v>
      </c>
      <c r="I189" s="129">
        <v>4</v>
      </c>
      <c r="J189" s="130">
        <f t="array" ref="J189">IF(ISERROR(G189/I189),"",G189/I189)</f>
        <v>18.25</v>
      </c>
      <c r="K189" s="131">
        <f t="array" ref="K189">IF(ISERROR(G189/L189),"",G189/L189)</f>
        <v>3.8421052631578947</v>
      </c>
      <c r="L189" s="129">
        <v>19</v>
      </c>
      <c r="M189" s="109">
        <f t="shared" ref="M189:M197" si="83">IF(ISERROR(I189-K189),"",I189-K189)</f>
        <v>0.15789473684210531</v>
      </c>
      <c r="N189" s="130">
        <f t="shared" ref="N189:N191" si="84">SUM(O189:U189)</f>
        <v>0</v>
      </c>
      <c r="O189" s="389"/>
      <c r="P189" s="389"/>
      <c r="Q189" s="389"/>
      <c r="R189" s="389"/>
      <c r="S189" s="389"/>
      <c r="T189" s="389"/>
      <c r="U189" s="389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42736</v>
      </c>
      <c r="G190" s="128">
        <f>100*11+83</f>
        <v>1183</v>
      </c>
      <c r="H190" s="398">
        <f t="shared" si="82"/>
        <v>6021.47</v>
      </c>
      <c r="I190" s="129">
        <f>11.5*5</f>
        <v>57.5</v>
      </c>
      <c r="J190" s="130">
        <f t="array" ref="J190">IF(ISERROR(G190/I190),"",G190/I190)</f>
        <v>20.57391304347826</v>
      </c>
      <c r="K190" s="131">
        <f t="array" ref="K190">IF(ISERROR(G190/L190),"",G190/L190)</f>
        <v>51.434782608695649</v>
      </c>
      <c r="L190" s="129">
        <v>23</v>
      </c>
      <c r="M190" s="109">
        <f t="shared" si="83"/>
        <v>6.0652173913043512</v>
      </c>
      <c r="N190" s="130">
        <f t="shared" si="84"/>
        <v>0</v>
      </c>
      <c r="O190" s="389"/>
      <c r="P190" s="389"/>
      <c r="Q190" s="389"/>
      <c r="R190" s="389"/>
      <c r="S190" s="389"/>
      <c r="T190" s="389"/>
      <c r="U190" s="389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42736</v>
      </c>
      <c r="G191" s="128">
        <f>24+76</f>
        <v>100</v>
      </c>
      <c r="H191" s="398">
        <f t="shared" si="82"/>
        <v>509</v>
      </c>
      <c r="I191" s="129">
        <v>5</v>
      </c>
      <c r="J191" s="130">
        <f t="array" ref="J191">IF(ISERROR(G191/I191),"",G191/I191)</f>
        <v>20</v>
      </c>
      <c r="K191" s="131">
        <f t="array" ref="K191">IF(ISERROR(G191/L191),"",G191/L191)</f>
        <v>4.3478260869565215</v>
      </c>
      <c r="L191" s="129">
        <v>23</v>
      </c>
      <c r="M191" s="109">
        <f t="shared" si="83"/>
        <v>0.65217391304347849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8" t="s">
        <v>190</v>
      </c>
      <c r="D192" s="108">
        <v>4.8</v>
      </c>
      <c r="E192" s="108"/>
      <c r="F192" s="127"/>
      <c r="G192" s="128"/>
      <c r="H192" s="398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8" t="s">
        <v>187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8" t="s">
        <v>179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8" t="s">
        <v>199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8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9"/>
      <c r="P196" s="389"/>
      <c r="Q196" s="389"/>
      <c r="R196" s="389"/>
      <c r="S196" s="389"/>
      <c r="T196" s="389"/>
      <c r="U196" s="38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9"/>
      <c r="P197" s="389"/>
      <c r="Q197" s="389"/>
      <c r="R197" s="389"/>
      <c r="S197" s="389"/>
      <c r="T197" s="389"/>
      <c r="U197" s="38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396" t="s">
        <v>202</v>
      </c>
      <c r="D198" s="143"/>
      <c r="E198" s="143"/>
      <c r="F198" s="144"/>
      <c r="G198" s="145">
        <f>SUM(G177:G197)</f>
        <v>2252</v>
      </c>
      <c r="H198" s="146">
        <f>SUM(H177:H197)</f>
        <v>11412.36</v>
      </c>
      <c r="I198" s="146">
        <f>SUM(I177:I197)</f>
        <v>132.05000000000001</v>
      </c>
      <c r="J198" s="130">
        <f t="array" ref="J198">IF(ISERROR(G198/I198),"",G198/I198)</f>
        <v>17.054146156758801</v>
      </c>
      <c r="K198" s="146">
        <f>SUM(K177:K197)</f>
        <v>109.39499259658096</v>
      </c>
      <c r="L198" s="147"/>
      <c r="M198" s="150">
        <f t="shared" ref="M198:AA198" si="90">SUM(M177:M197)</f>
        <v>22.655007403419035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0" t="s">
        <v>206</v>
      </c>
      <c r="C199" s="126" t="s">
        <v>199</v>
      </c>
      <c r="D199" s="108">
        <v>5.03</v>
      </c>
      <c r="E199" s="108"/>
      <c r="F199" s="127"/>
      <c r="G199" s="128"/>
      <c r="H199" s="398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3"/>
      <c r="P199" s="393"/>
      <c r="Q199" s="393"/>
      <c r="R199" s="393"/>
      <c r="S199" s="393"/>
      <c r="T199" s="393"/>
      <c r="U199" s="393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0" t="s">
        <v>425</v>
      </c>
      <c r="C200" s="187" t="s">
        <v>427</v>
      </c>
      <c r="D200" s="108">
        <v>5.03</v>
      </c>
      <c r="E200" s="108"/>
      <c r="F200" s="127"/>
      <c r="G200" s="128"/>
      <c r="H200" s="398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3"/>
      <c r="P200" s="393"/>
      <c r="Q200" s="393"/>
      <c r="R200" s="393"/>
      <c r="S200" s="393"/>
      <c r="T200" s="393"/>
      <c r="U200" s="393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0" t="s">
        <v>206</v>
      </c>
      <c r="C201" s="126" t="s">
        <v>186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3"/>
      <c r="P201" s="393"/>
      <c r="Q201" s="393"/>
      <c r="R201" s="393"/>
      <c r="S201" s="393"/>
      <c r="T201" s="393"/>
      <c r="U201" s="393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0" t="s">
        <v>206</v>
      </c>
      <c r="C202" s="126" t="s">
        <v>203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3"/>
      <c r="P202" s="393"/>
      <c r="Q202" s="393"/>
      <c r="R202" s="393"/>
      <c r="S202" s="393"/>
      <c r="T202" s="393"/>
      <c r="U202" s="393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0" t="s">
        <v>206</v>
      </c>
      <c r="C203" s="126" t="s">
        <v>207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0" t="s">
        <v>414</v>
      </c>
      <c r="C204" s="187" t="s">
        <v>415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3"/>
      <c r="P204" s="393"/>
      <c r="Q204" s="393"/>
      <c r="R204" s="393"/>
      <c r="S204" s="393"/>
      <c r="T204" s="393"/>
      <c r="U204" s="39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0" t="s">
        <v>414</v>
      </c>
      <c r="C205" s="187" t="s">
        <v>416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0" t="s">
        <v>414</v>
      </c>
      <c r="C206" s="187" t="s">
        <v>61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0" t="s">
        <v>208</v>
      </c>
      <c r="C207" s="126" t="s">
        <v>179</v>
      </c>
      <c r="D207" s="108">
        <v>5.08</v>
      </c>
      <c r="E207" s="108"/>
      <c r="F207" s="127"/>
      <c r="G207" s="128"/>
      <c r="H207" s="398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3"/>
      <c r="P207" s="393"/>
      <c r="Q207" s="393"/>
      <c r="R207" s="393"/>
      <c r="S207" s="393"/>
      <c r="T207" s="393"/>
      <c r="U207" s="393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390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f>108*5+36</f>
        <v>576</v>
      </c>
      <c r="H208" s="398">
        <f t="shared" si="91"/>
        <v>2926.08</v>
      </c>
      <c r="I208" s="129">
        <f>11*4</f>
        <v>44</v>
      </c>
      <c r="J208" s="130">
        <f t="array" ref="J208">IF(ISERROR(G208/I208),"",G208/I208)</f>
        <v>13.090909090909092</v>
      </c>
      <c r="K208" s="131">
        <f t="array" ref="K208">IF(ISERROR(G208/L208),"",G208/L208)</f>
        <v>27.428571428571427</v>
      </c>
      <c r="L208" s="129">
        <v>21</v>
      </c>
      <c r="M208" s="109">
        <f t="shared" si="101"/>
        <v>16.571428571428573</v>
      </c>
      <c r="N208" s="130">
        <f t="shared" si="102"/>
        <v>0</v>
      </c>
      <c r="O208" s="393"/>
      <c r="P208" s="393"/>
      <c r="Q208" s="393"/>
      <c r="R208" s="393"/>
      <c r="S208" s="393"/>
      <c r="T208" s="393"/>
      <c r="U208" s="393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0" t="s">
        <v>208</v>
      </c>
      <c r="C209" s="126" t="s">
        <v>205</v>
      </c>
      <c r="D209" s="108">
        <v>5.08</v>
      </c>
      <c r="E209" s="108"/>
      <c r="F209" s="127"/>
      <c r="G209" s="128"/>
      <c r="H209" s="39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0" t="s">
        <v>208</v>
      </c>
      <c r="C210" s="126" t="s">
        <v>186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0" t="s">
        <v>208</v>
      </c>
      <c r="C211" s="126" t="s">
        <v>203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0" t="s">
        <v>208</v>
      </c>
      <c r="C212" s="126" t="s">
        <v>199</v>
      </c>
      <c r="D212" s="108">
        <v>5.08</v>
      </c>
      <c r="E212" s="108"/>
      <c r="F212" s="127">
        <v>42738</v>
      </c>
      <c r="G212" s="128">
        <f>38+95</f>
        <v>133</v>
      </c>
      <c r="H212" s="398">
        <f t="shared" si="91"/>
        <v>675.64</v>
      </c>
      <c r="I212" s="129">
        <f>11*4</f>
        <v>44</v>
      </c>
      <c r="J212" s="130">
        <f t="array" ref="J212">IF(ISERROR(G212/I212),"",G212/I212)</f>
        <v>3.0227272727272729</v>
      </c>
      <c r="K212" s="131">
        <f t="array" ref="K212">IF(ISERROR(G212/L212),"",G212/L212)</f>
        <v>6.333333333333333</v>
      </c>
      <c r="L212" s="129">
        <v>21</v>
      </c>
      <c r="M212" s="109">
        <f t="shared" si="101"/>
        <v>37.666666666666664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0" t="s">
        <v>208</v>
      </c>
      <c r="C213" s="126" t="s">
        <v>187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3"/>
      <c r="P213" s="393"/>
      <c r="Q213" s="393"/>
      <c r="R213" s="393"/>
      <c r="S213" s="393"/>
      <c r="T213" s="393"/>
      <c r="U213" s="39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90" t="s">
        <v>208</v>
      </c>
      <c r="C214" s="126" t="s">
        <v>207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9"/>
      <c r="P214" s="389"/>
      <c r="Q214" s="389"/>
      <c r="R214" s="389"/>
      <c r="S214" s="389"/>
      <c r="T214" s="389"/>
      <c r="U214" s="38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90" t="s">
        <v>209</v>
      </c>
      <c r="C215" s="126" t="s">
        <v>194</v>
      </c>
      <c r="D215" s="108">
        <v>5.03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3"/>
      <c r="P215" s="393"/>
      <c r="Q215" s="393"/>
      <c r="R215" s="393"/>
      <c r="S215" s="393"/>
      <c r="T215" s="393"/>
      <c r="U215" s="393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390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f>21+108+24+108</f>
        <v>261</v>
      </c>
      <c r="H216" s="398">
        <f t="shared" si="91"/>
        <v>1312.8300000000002</v>
      </c>
      <c r="I216" s="129">
        <f>2.5*2</f>
        <v>5</v>
      </c>
      <c r="J216" s="130">
        <f t="array" ref="J216">IF(ISERROR(G216/I216),"",G216/I216)</f>
        <v>52.2</v>
      </c>
      <c r="K216" s="131">
        <f t="array" ref="K216">IF(ISERROR(G216/L216),"",G216/L216)</f>
        <v>4.6607142857142856</v>
      </c>
      <c r="L216" s="129">
        <v>56</v>
      </c>
      <c r="M216" s="109">
        <f t="shared" si="101"/>
        <v>0.33928571428571441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390" t="s">
        <v>209</v>
      </c>
      <c r="C217" s="126" t="s">
        <v>195</v>
      </c>
      <c r="D217" s="108">
        <v>5.03</v>
      </c>
      <c r="E217" s="108"/>
      <c r="F217" s="127">
        <v>42737</v>
      </c>
      <c r="G217" s="128">
        <f>108*8</f>
        <v>864</v>
      </c>
      <c r="H217" s="398">
        <f t="shared" si="91"/>
        <v>4345.92</v>
      </c>
      <c r="I217" s="129">
        <f>9*2</f>
        <v>18</v>
      </c>
      <c r="J217" s="130">
        <f t="array" ref="J217">IF(ISERROR(G217/I217),"",G217/I217)</f>
        <v>48</v>
      </c>
      <c r="K217" s="131">
        <f t="array" ref="K217">IF(ISERROR(G217/L217),"",G217/L217)</f>
        <v>15.428571428571429</v>
      </c>
      <c r="L217" s="129">
        <v>56</v>
      </c>
      <c r="M217" s="109">
        <f t="shared" si="101"/>
        <v>2.5714285714285712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0" t="s">
        <v>209</v>
      </c>
      <c r="C218" s="126" t="s">
        <v>204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0" t="s">
        <v>382</v>
      </c>
      <c r="C219" s="187" t="s">
        <v>383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0" t="s">
        <v>382</v>
      </c>
      <c r="C220" s="187" t="s">
        <v>384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0" t="s">
        <v>382</v>
      </c>
      <c r="C221" s="187" t="s">
        <v>389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0" t="s">
        <v>382</v>
      </c>
      <c r="C222" s="187" t="s">
        <v>391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0" t="s">
        <v>418</v>
      </c>
      <c r="C223" s="187" t="s">
        <v>364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0" t="s">
        <v>418</v>
      </c>
      <c r="C224" s="187" t="s">
        <v>365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0" t="s">
        <v>418</v>
      </c>
      <c r="C225" s="187" t="s">
        <v>366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0" t="s">
        <v>418</v>
      </c>
      <c r="C226" s="187" t="s">
        <v>367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9"/>
      <c r="P237" s="389"/>
      <c r="Q237" s="389"/>
      <c r="R237" s="389"/>
      <c r="S237" s="389"/>
      <c r="T237" s="389"/>
      <c r="U237" s="38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8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42736</v>
      </c>
      <c r="G239" s="128">
        <f>100*2+38+102</f>
        <v>340</v>
      </c>
      <c r="H239" s="398">
        <f t="shared" si="91"/>
        <v>1710.2</v>
      </c>
      <c r="I239" s="129">
        <f>4.5*5</f>
        <v>22.5</v>
      </c>
      <c r="J239" s="130">
        <f t="array" ref="J239">IF(ISERROR(G239/I239),"",G239/I239)</f>
        <v>15.111111111111111</v>
      </c>
      <c r="K239" s="131">
        <f t="array" ref="K239">IF(ISERROR(G239/L239),"",G239/L239)</f>
        <v>15.813953488372093</v>
      </c>
      <c r="L239" s="129">
        <v>21.5</v>
      </c>
      <c r="M239" s="109">
        <f t="shared" si="107"/>
        <v>6.6860465116279073</v>
      </c>
      <c r="N239" s="130">
        <f t="shared" ref="N239:N240" si="108">SUM(O239:U239)</f>
        <v>0</v>
      </c>
      <c r="O239" s="389"/>
      <c r="P239" s="389"/>
      <c r="Q239" s="389"/>
      <c r="R239" s="389"/>
      <c r="S239" s="389"/>
      <c r="T239" s="389"/>
      <c r="U239" s="389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9"/>
      <c r="P240" s="389"/>
      <c r="Q240" s="389"/>
      <c r="R240" s="389"/>
      <c r="S240" s="389"/>
      <c r="T240" s="389"/>
      <c r="U240" s="38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8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9"/>
      <c r="P241" s="389"/>
      <c r="Q241" s="389"/>
      <c r="R241" s="389"/>
      <c r="S241" s="389"/>
      <c r="T241" s="389"/>
      <c r="U241" s="38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8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9"/>
      <c r="P242" s="389"/>
      <c r="Q242" s="389"/>
      <c r="R242" s="389"/>
      <c r="S242" s="389"/>
      <c r="T242" s="389"/>
      <c r="U242" s="38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8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396" t="s">
        <v>202</v>
      </c>
      <c r="D256" s="143"/>
      <c r="E256" s="143"/>
      <c r="F256" s="144"/>
      <c r="G256" s="145">
        <f>SUM(G199:G255)</f>
        <v>2174</v>
      </c>
      <c r="H256" s="146">
        <f>SUM(H199:H255)</f>
        <v>10970.670000000002</v>
      </c>
      <c r="I256" s="146">
        <f>SUM(I199:I255)</f>
        <v>133.5</v>
      </c>
      <c r="J256" s="130">
        <f t="array" ref="J256">IF(ISERROR(G256/I256),"",G256/I256)</f>
        <v>16.284644194756556</v>
      </c>
      <c r="K256" s="146">
        <f>SUM(K199:K255)</f>
        <v>69.66514396456256</v>
      </c>
      <c r="L256" s="147"/>
      <c r="M256" s="150">
        <f t="shared" ref="M256:V256" si="114">SUM(M199:M255)</f>
        <v>63.834856035437433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0" t="s">
        <v>217</v>
      </c>
      <c r="C257" s="126" t="s">
        <v>179</v>
      </c>
      <c r="D257" s="108">
        <v>5.03</v>
      </c>
      <c r="E257" s="108"/>
      <c r="F257" s="127"/>
      <c r="G257" s="128"/>
      <c r="H257" s="398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9"/>
      <c r="P257" s="389"/>
      <c r="Q257" s="389"/>
      <c r="R257" s="389"/>
      <c r="S257" s="389"/>
      <c r="T257" s="389"/>
      <c r="U257" s="38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0" t="s">
        <v>217</v>
      </c>
      <c r="C258" s="126" t="s">
        <v>186</v>
      </c>
      <c r="D258" s="108">
        <v>5.03</v>
      </c>
      <c r="E258" s="108"/>
      <c r="F258" s="127"/>
      <c r="G258" s="128"/>
      <c r="H258" s="398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0" t="s">
        <v>217</v>
      </c>
      <c r="C259" s="126" t="s">
        <v>204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42736</v>
      </c>
      <c r="G262" s="128">
        <v>38</v>
      </c>
      <c r="H262" s="398">
        <f t="shared" si="116"/>
        <v>191.14000000000001</v>
      </c>
      <c r="I262" s="129">
        <v>5</v>
      </c>
      <c r="J262" s="130">
        <f t="array" ref="J262">IF(ISERROR(G262/I262),"",G262/I262)</f>
        <v>7.6</v>
      </c>
      <c r="K262" s="131">
        <f t="array" ref="K262">IF(ISERROR(G262/L262),"",G262/L262)</f>
        <v>4.086021505376344</v>
      </c>
      <c r="L262" s="129">
        <v>9.3000000000000007</v>
      </c>
      <c r="M262" s="109">
        <f t="shared" si="117"/>
        <v>0.91397849462365599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42737</v>
      </c>
      <c r="G264" s="128">
        <v>96</v>
      </c>
      <c r="H264" s="398">
        <f t="shared" si="116"/>
        <v>482.88</v>
      </c>
      <c r="I264" s="129">
        <v>11</v>
      </c>
      <c r="J264" s="130">
        <f t="array" ref="J264">IF(ISERROR(G264/I264),"",G264/I264)</f>
        <v>8.7272727272727266</v>
      </c>
      <c r="K264" s="131">
        <f t="array" ref="K264">IF(ISERROR(G264/L264),"",G264/L264)</f>
        <v>10.32258064516129</v>
      </c>
      <c r="L264" s="129">
        <v>9.3000000000000007</v>
      </c>
      <c r="M264" s="109">
        <f t="shared" si="117"/>
        <v>0.67741935483870996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0" t="s">
        <v>222</v>
      </c>
      <c r="C273" s="126" t="s">
        <v>181</v>
      </c>
      <c r="D273" s="108">
        <v>9.36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0" t="s">
        <v>222</v>
      </c>
      <c r="C274" s="126" t="s">
        <v>179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0" t="s">
        <v>222</v>
      </c>
      <c r="C275" s="126" t="s">
        <v>221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0" t="s">
        <v>222</v>
      </c>
      <c r="C276" s="126" t="s">
        <v>186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0" t="s">
        <v>393</v>
      </c>
      <c r="C277" s="187" t="s">
        <v>395</v>
      </c>
      <c r="D277" s="108">
        <v>5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0" t="s">
        <v>393</v>
      </c>
      <c r="C278" s="187" t="s">
        <v>402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0" t="s">
        <v>404</v>
      </c>
      <c r="C279" s="187" t="s">
        <v>405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0" t="s">
        <v>342</v>
      </c>
      <c r="C280" s="187" t="s">
        <v>372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0" t="s">
        <v>343</v>
      </c>
      <c r="C281" s="126" t="s">
        <v>345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0" t="s">
        <v>343</v>
      </c>
      <c r="C282" s="126" t="s">
        <v>347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/>
      <c r="L285" s="129">
        <v>24</v>
      </c>
      <c r="M285" s="109"/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42736</v>
      </c>
      <c r="G287" s="128">
        <f>90+90+80</f>
        <v>260</v>
      </c>
      <c r="H287" s="398">
        <f t="shared" si="116"/>
        <v>1307.8</v>
      </c>
      <c r="I287" s="129">
        <f>8*6</f>
        <v>48</v>
      </c>
      <c r="J287" s="130">
        <f t="array" ref="J287">IF(ISERROR(G287/I287),"",G287/I287)</f>
        <v>5.416666666666667</v>
      </c>
      <c r="K287" s="131">
        <f t="array" ref="K287">IF(ISERROR(G287/L287),"",G287/L287)</f>
        <v>10.833333333333334</v>
      </c>
      <c r="L287" s="129">
        <v>24</v>
      </c>
      <c r="M287" s="109">
        <f t="shared" ref="M287" si="127">IF(ISERROR(I287-K287),"",I287-K287)</f>
        <v>37.166666666666664</v>
      </c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8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389"/>
      <c r="P288" s="389"/>
      <c r="Q288" s="389"/>
      <c r="R288" s="389"/>
      <c r="S288" s="389"/>
      <c r="T288" s="389"/>
      <c r="U288" s="389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389"/>
      <c r="P289" s="389"/>
      <c r="Q289" s="389"/>
      <c r="R289" s="389"/>
      <c r="S289" s="389"/>
      <c r="T289" s="389"/>
      <c r="U289" s="389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398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396" t="s">
        <v>202</v>
      </c>
      <c r="D291" s="143"/>
      <c r="E291" s="143"/>
      <c r="F291" s="144"/>
      <c r="G291" s="145">
        <f>SUM(G257:G290)</f>
        <v>394</v>
      </c>
      <c r="H291" s="146">
        <f>SUM(H257:H290)</f>
        <v>1981.82</v>
      </c>
      <c r="I291" s="146">
        <f>SUM(I257:I290)</f>
        <v>64</v>
      </c>
      <c r="J291" s="130">
        <f t="array" ref="J291">IF(ISERROR(G291/I291),"",G291/I291)</f>
        <v>6.15625</v>
      </c>
      <c r="K291" s="146">
        <f>SUM(K257:K290)</f>
        <v>25.241935483870968</v>
      </c>
      <c r="L291" s="147"/>
      <c r="M291" s="150">
        <f t="shared" ref="M291:V291" si="132">SUM(M257:M290)</f>
        <v>38.758064516129032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8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389"/>
      <c r="P292" s="389"/>
      <c r="Q292" s="389"/>
      <c r="R292" s="389"/>
      <c r="S292" s="389"/>
      <c r="T292" s="389"/>
      <c r="U292" s="389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8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42737</v>
      </c>
      <c r="G294" s="128">
        <v>88</v>
      </c>
      <c r="H294" s="398">
        <f t="shared" si="133"/>
        <v>443.52</v>
      </c>
      <c r="I294" s="129">
        <f>3*4</f>
        <v>12</v>
      </c>
      <c r="J294" s="130">
        <f t="array" ref="J294">IF(ISERROR(G294/I294),"",G294/I294)</f>
        <v>7.333333333333333</v>
      </c>
      <c r="K294" s="131">
        <f t="array" ref="K294">IF(ISERROR(G294/L294),"",G294/L294)</f>
        <v>4.4000000000000004</v>
      </c>
      <c r="L294" s="129">
        <v>20</v>
      </c>
      <c r="M294" s="109">
        <f t="shared" si="134"/>
        <v>7.6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>
        <f t="shared" si="131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4" t="s">
        <v>203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4" t="s">
        <v>228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4" t="s">
        <v>212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4" t="s">
        <v>203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4" t="s">
        <v>186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4" t="s">
        <v>228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4" t="s">
        <v>199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42736</v>
      </c>
      <c r="G305" s="128">
        <v>47</v>
      </c>
      <c r="H305" s="398">
        <f t="shared" si="133"/>
        <v>237.82</v>
      </c>
      <c r="I305" s="129">
        <v>2</v>
      </c>
      <c r="J305" s="130">
        <f t="array" ref="J305">IF(ISERROR(G305/I305),"",G305/I305)</f>
        <v>23.5</v>
      </c>
      <c r="K305" s="131">
        <f t="array" ref="K305">IF(ISERROR(G305/L305),"",G305/L305)</f>
        <v>1.88</v>
      </c>
      <c r="L305" s="129">
        <v>25</v>
      </c>
      <c r="M305" s="109">
        <f t="shared" si="134"/>
        <v>0.12000000000000011</v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42737</v>
      </c>
      <c r="G306" s="128">
        <f>90*7+91</f>
        <v>721</v>
      </c>
      <c r="H306" s="398">
        <f t="shared" si="133"/>
        <v>3648.2599999999998</v>
      </c>
      <c r="I306" s="129">
        <f>8.5*4</f>
        <v>34</v>
      </c>
      <c r="J306" s="130">
        <f t="array" ref="J306">IF(ISERROR(G306/I306),"",G306/I306)</f>
        <v>21.205882352941178</v>
      </c>
      <c r="K306" s="131">
        <f t="array" ref="K306">IF(ISERROR(G306/L306),"",G306/L306)</f>
        <v>28.84</v>
      </c>
      <c r="L306" s="129">
        <v>25</v>
      </c>
      <c r="M306" s="109">
        <f t="shared" si="134"/>
        <v>5.16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396" t="s">
        <v>202</v>
      </c>
      <c r="D307" s="143"/>
      <c r="E307" s="143"/>
      <c r="F307" s="144"/>
      <c r="G307" s="145">
        <f>SUM(G292:G306)</f>
        <v>856</v>
      </c>
      <c r="H307" s="146">
        <f>SUM(H292:H306)</f>
        <v>4329.5999999999995</v>
      </c>
      <c r="I307" s="146">
        <f>SUM(I292:I306)</f>
        <v>48</v>
      </c>
      <c r="J307" s="130">
        <f t="array" ref="J307">IF(ISERROR(G307/I307),"",G307/I307)</f>
        <v>17.833333333333332</v>
      </c>
      <c r="K307" s="146">
        <f>SUM(K292:K306)</f>
        <v>35.119999999999997</v>
      </c>
      <c r="L307" s="146"/>
      <c r="M307" s="150">
        <f>SUM(M292:M306)</f>
        <v>12.879999999999999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98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389"/>
      <c r="P308" s="389"/>
      <c r="Q308" s="389"/>
      <c r="R308" s="389"/>
      <c r="S308" s="389"/>
      <c r="T308" s="389"/>
      <c r="U308" s="389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8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398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389"/>
      <c r="P313" s="389"/>
      <c r="Q313" s="389"/>
      <c r="R313" s="389"/>
      <c r="S313" s="389"/>
      <c r="T313" s="389"/>
      <c r="U313" s="38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42727</v>
      </c>
      <c r="G314" s="128">
        <v>6</v>
      </c>
      <c r="H314" s="398">
        <f t="shared" si="137"/>
        <v>30.18</v>
      </c>
      <c r="I314" s="129">
        <v>1</v>
      </c>
      <c r="J314" s="130">
        <f t="array" ref="J314">IF(ISERROR(G314/I314),"",G314/I314)</f>
        <v>6</v>
      </c>
      <c r="K314" s="131">
        <f t="array" ref="K314">IF(ISERROR(G314/L314),"",G314/L314)</f>
        <v>0.44444444444444442</v>
      </c>
      <c r="L314" s="129">
        <v>13.5</v>
      </c>
      <c r="M314" s="109">
        <f t="shared" ref="M314:M315" si="141">IF(ISERROR(I314-K314),"",I314-K314)</f>
        <v>0.55555555555555558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42737</v>
      </c>
      <c r="G315" s="128">
        <v>90</v>
      </c>
      <c r="H315" s="398">
        <f t="shared" si="137"/>
        <v>452.70000000000005</v>
      </c>
      <c r="I315" s="129">
        <f>3.5*4</f>
        <v>14</v>
      </c>
      <c r="J315" s="130">
        <f t="array" ref="J315">IF(ISERROR(G315/I315),"",G315/I315)</f>
        <v>6.4285714285714288</v>
      </c>
      <c r="K315" s="131">
        <f t="array" ref="K315">IF(ISERROR(G315/L315),"",G315/L315)</f>
        <v>6.666666666666667</v>
      </c>
      <c r="L315" s="129">
        <v>13.5</v>
      </c>
      <c r="M315" s="109">
        <f t="shared" si="141"/>
        <v>7.333333333333333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98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389"/>
      <c r="P316" s="389"/>
      <c r="Q316" s="389"/>
      <c r="R316" s="389"/>
      <c r="S316" s="389"/>
      <c r="T316" s="389"/>
      <c r="U316" s="389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75" t="s">
        <v>234</v>
      </c>
      <c r="B317" s="476"/>
      <c r="C317" s="396" t="s">
        <v>202</v>
      </c>
      <c r="D317" s="143"/>
      <c r="E317" s="143"/>
      <c r="F317" s="144"/>
      <c r="G317" s="145">
        <f>SUM(G308:G316)</f>
        <v>96</v>
      </c>
      <c r="H317" s="146">
        <f>SUM(H308:H316)</f>
        <v>482.88000000000005</v>
      </c>
      <c r="I317" s="146">
        <f>SUM(I308:I316)</f>
        <v>15</v>
      </c>
      <c r="J317" s="130">
        <f t="array" ref="J317">IF(ISERROR(G317/I317),"",G317/I317)</f>
        <v>6.4</v>
      </c>
      <c r="K317" s="146">
        <f>SUM(K308:K316)</f>
        <v>7.1111111111111116</v>
      </c>
      <c r="L317" s="147"/>
      <c r="M317" s="150">
        <f>SUM(M308:M316)</f>
        <v>7.8888888888888884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5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8"/>
      <c r="D318" s="108">
        <v>3.65</v>
      </c>
      <c r="E318" s="108"/>
      <c r="F318" s="153"/>
      <c r="G318" s="128"/>
      <c r="H318" s="398">
        <f t="shared" ref="H318:H331" si="146">D318*G318</f>
        <v>0</v>
      </c>
      <c r="I318" s="129"/>
      <c r="J318" s="130" t="str">
        <f t="array" ref="J318">IF(ISERROR(G318/I318),"",G318/I318)</f>
        <v/>
      </c>
      <c r="K318" s="398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8"/>
      <c r="D319" s="108">
        <v>6.58</v>
      </c>
      <c r="E319" s="108"/>
      <c r="F319" s="127"/>
      <c r="G319" s="128"/>
      <c r="H319" s="398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389"/>
      <c r="P319" s="389"/>
      <c r="Q319" s="389"/>
      <c r="R319" s="389"/>
      <c r="S319" s="389"/>
      <c r="T319" s="389"/>
      <c r="U319" s="389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8"/>
      <c r="D320" s="108">
        <v>7.8</v>
      </c>
      <c r="E320" s="108"/>
      <c r="F320" s="127"/>
      <c r="G320" s="128"/>
      <c r="H320" s="398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8"/>
      <c r="D321" s="108">
        <v>4.4000000000000004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8"/>
      <c r="D322" s="108"/>
      <c r="E322" s="108"/>
      <c r="F322" s="127"/>
      <c r="G322" s="128"/>
      <c r="H322" s="398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8" t="s">
        <v>239</v>
      </c>
      <c r="C323" s="388" t="s">
        <v>179</v>
      </c>
      <c r="D323" s="108">
        <v>6.04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389"/>
      <c r="P323" s="389"/>
      <c r="Q323" s="389"/>
      <c r="R323" s="389"/>
      <c r="S323" s="389"/>
      <c r="T323" s="389"/>
      <c r="U323" s="389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8" t="s">
        <v>239</v>
      </c>
      <c r="C324" s="388" t="s">
        <v>186</v>
      </c>
      <c r="D324" s="108">
        <v>6.04</v>
      </c>
      <c r="E324" s="108"/>
      <c r="F324" s="127"/>
      <c r="G324" s="128"/>
      <c r="H324" s="398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389"/>
      <c r="P324" s="389"/>
      <c r="Q324" s="389"/>
      <c r="R324" s="389"/>
      <c r="S324" s="389"/>
      <c r="T324" s="389"/>
      <c r="U324" s="389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8" t="s">
        <v>443</v>
      </c>
      <c r="C325" s="388" t="s">
        <v>179</v>
      </c>
      <c r="D325" s="108">
        <v>6</v>
      </c>
      <c r="E325" s="108"/>
      <c r="F325" s="127"/>
      <c r="G325" s="128"/>
      <c r="H325" s="398">
        <f t="shared" si="146"/>
        <v>0</v>
      </c>
      <c r="I325" s="129"/>
      <c r="J325" s="130"/>
      <c r="K325" s="131"/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8" t="s">
        <v>443</v>
      </c>
      <c r="C326" s="388" t="s">
        <v>60</v>
      </c>
      <c r="D326" s="108">
        <v>6</v>
      </c>
      <c r="E326" s="108"/>
      <c r="F326" s="127"/>
      <c r="G326" s="128"/>
      <c r="H326" s="398">
        <f t="shared" si="146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0" t="s">
        <v>240</v>
      </c>
      <c r="C327" s="126"/>
      <c r="D327" s="108">
        <v>7.3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0" t="s">
        <v>241</v>
      </c>
      <c r="C328" s="126"/>
      <c r="D328" s="108">
        <f>78*120/1000</f>
        <v>9.36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389"/>
      <c r="P328" s="389"/>
      <c r="Q328" s="389"/>
      <c r="R328" s="389"/>
      <c r="S328" s="389"/>
      <c r="T328" s="389"/>
      <c r="U328" s="38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0" t="s">
        <v>242</v>
      </c>
      <c r="C329" s="126"/>
      <c r="D329" s="108">
        <v>4.5</v>
      </c>
      <c r="E329" s="108"/>
      <c r="F329" s="127"/>
      <c r="G329" s="128"/>
      <c r="H329" s="398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0" t="s">
        <v>243</v>
      </c>
      <c r="C330" s="126"/>
      <c r="D330" s="108">
        <v>4.5</v>
      </c>
      <c r="E330" s="108"/>
      <c r="F330" s="127"/>
      <c r="G330" s="128"/>
      <c r="H330" s="398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9"/>
      <c r="P330" s="389"/>
      <c r="Q330" s="389"/>
      <c r="R330" s="389"/>
      <c r="S330" s="389"/>
      <c r="T330" s="389"/>
      <c r="U330" s="38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75" t="s">
        <v>244</v>
      </c>
      <c r="B332" s="476"/>
      <c r="C332" s="396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5772</v>
      </c>
      <c r="H333" s="154">
        <f>SUM(H198,H256,H291,H307,H317,H332)</f>
        <v>29177.33</v>
      </c>
      <c r="I333" s="154">
        <f>SUM(I198,I256,I291,I307,I317,I332)</f>
        <v>392.55</v>
      </c>
      <c r="J333" s="155">
        <f t="array" ref="J333">IF(ISERROR(G333/I333),"",G333/I333)</f>
        <v>14.703859380970577</v>
      </c>
      <c r="K333" s="154">
        <f>SUM(K198,K256,K291,K307,K317,K332)</f>
        <v>246.5331831561256</v>
      </c>
      <c r="L333" s="155">
        <f>IF(ISERROR(G333/K333),"",G333/K333)</f>
        <v>23.412669751417127</v>
      </c>
      <c r="M333" s="154">
        <f t="shared" ref="M333:AA333" si="158">SUM(M198,M256,M291,M307,M317,M332)</f>
        <v>146.01681684387438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480" t="s">
        <v>476</v>
      </c>
      <c r="B334" s="395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395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395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395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395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395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395">
        <f>G333</f>
        <v>5772</v>
      </c>
      <c r="C340" s="451" t="s">
        <v>269</v>
      </c>
      <c r="D340" s="450"/>
      <c r="E340" s="441">
        <f>H333</f>
        <v>29177.33</v>
      </c>
      <c r="F340" s="441"/>
      <c r="G340" s="441" t="s">
        <v>270</v>
      </c>
      <c r="H340" s="441"/>
      <c r="I340" s="469">
        <f>L333</f>
        <v>23.412669751417127</v>
      </c>
      <c r="J340" s="469"/>
      <c r="K340" s="471" t="s">
        <v>271</v>
      </c>
      <c r="L340" s="471"/>
      <c r="M340" s="469">
        <f>J333</f>
        <v>14.703859380970577</v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395">
        <f>I333+C339</f>
        <v>394.55</v>
      </c>
      <c r="C341" s="448" t="s">
        <v>251</v>
      </c>
      <c r="D341" s="449"/>
      <c r="E341" s="466">
        <f>K333+I339</f>
        <v>276.53318315612557</v>
      </c>
      <c r="F341" s="466"/>
      <c r="G341" s="441" t="s">
        <v>274</v>
      </c>
      <c r="H341" s="441"/>
      <c r="I341" s="469">
        <f>B341-E341</f>
        <v>118.01681684387444</v>
      </c>
      <c r="J341" s="469"/>
      <c r="K341" s="471" t="s">
        <v>275</v>
      </c>
      <c r="L341" s="471"/>
      <c r="M341" s="472">
        <f>IF(ISERROR(I341/E341),"",I341/E341)</f>
        <v>0.42677271312225956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395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>
        <f t="array" ref="M342">IF(ISERROR(I342/B340),"",I342/B340)</f>
        <v>0</v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348" t="s">
        <v>296</v>
      </c>
      <c r="H346" s="388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hidden="1" customHeight="1">
      <c r="A347" s="299">
        <v>30100030</v>
      </c>
      <c r="B347" s="390" t="s">
        <v>178</v>
      </c>
      <c r="C347" s="126" t="s">
        <v>179</v>
      </c>
      <c r="D347" s="108">
        <v>5.03</v>
      </c>
      <c r="E347" s="108"/>
      <c r="F347" s="127"/>
      <c r="G347" s="128"/>
      <c r="H347" s="398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389"/>
      <c r="P347" s="389"/>
      <c r="Q347" s="389"/>
      <c r="R347" s="389"/>
      <c r="S347" s="389"/>
      <c r="T347" s="389"/>
      <c r="U347" s="38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8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8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389"/>
      <c r="P349" s="389"/>
      <c r="Q349" s="389"/>
      <c r="R349" s="389"/>
      <c r="S349" s="389"/>
      <c r="T349" s="389"/>
      <c r="U349" s="38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8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8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8">
        <f t="shared" si="159"/>
        <v>0</v>
      </c>
      <c r="I355" s="398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8">
        <f t="shared" si="159"/>
        <v>0</v>
      </c>
      <c r="I356" s="398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389"/>
      <c r="P356" s="389"/>
      <c r="Q356" s="389"/>
      <c r="R356" s="389"/>
      <c r="S356" s="389"/>
      <c r="T356" s="389"/>
      <c r="U356" s="38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8">
        <f t="shared" si="159"/>
        <v>0</v>
      </c>
      <c r="I357" s="398"/>
      <c r="J357" s="130"/>
      <c r="K357" s="131"/>
      <c r="L357" s="129"/>
      <c r="M357" s="109"/>
      <c r="N357" s="130"/>
      <c r="O357" s="389"/>
      <c r="P357" s="389"/>
      <c r="Q357" s="389"/>
      <c r="R357" s="389"/>
      <c r="S357" s="389"/>
      <c r="T357" s="389"/>
      <c r="U357" s="38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8">
        <f t="shared" si="159"/>
        <v>0</v>
      </c>
      <c r="I358" s="398"/>
      <c r="J358" s="130"/>
      <c r="K358" s="131"/>
      <c r="L358" s="129"/>
      <c r="M358" s="109"/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8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389"/>
      <c r="P359" s="389"/>
      <c r="Q359" s="389"/>
      <c r="R359" s="389"/>
      <c r="S359" s="389"/>
      <c r="T359" s="389"/>
      <c r="U359" s="389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8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389"/>
      <c r="P360" s="389"/>
      <c r="Q360" s="389"/>
      <c r="R360" s="389"/>
      <c r="S360" s="389"/>
      <c r="T360" s="389"/>
      <c r="U360" s="389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389"/>
      <c r="P361" s="389"/>
      <c r="Q361" s="389"/>
      <c r="R361" s="389"/>
      <c r="S361" s="389"/>
      <c r="T361" s="389"/>
      <c r="U361" s="389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8" t="s">
        <v>190</v>
      </c>
      <c r="D362" s="108">
        <v>4.8</v>
      </c>
      <c r="E362" s="108"/>
      <c r="F362" s="127"/>
      <c r="G362" s="128"/>
      <c r="H362" s="398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389"/>
      <c r="P362" s="389"/>
      <c r="Q362" s="389"/>
      <c r="R362" s="389"/>
      <c r="S362" s="389"/>
      <c r="T362" s="389"/>
      <c r="U362" s="38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8" t="s">
        <v>187</v>
      </c>
      <c r="D363" s="108">
        <v>4.8</v>
      </c>
      <c r="E363" s="108"/>
      <c r="F363" s="127"/>
      <c r="G363" s="128"/>
      <c r="H363" s="398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389"/>
      <c r="P363" s="389"/>
      <c r="Q363" s="389"/>
      <c r="R363" s="389"/>
      <c r="S363" s="389"/>
      <c r="T363" s="389"/>
      <c r="U363" s="38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8" t="s">
        <v>179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8" t="s">
        <v>199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8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389"/>
      <c r="P366" s="389"/>
      <c r="Q366" s="389"/>
      <c r="R366" s="389"/>
      <c r="S366" s="389"/>
      <c r="T366" s="389"/>
      <c r="U366" s="389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8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389"/>
      <c r="P367" s="389"/>
      <c r="Q367" s="389"/>
      <c r="R367" s="389"/>
      <c r="S367" s="389"/>
      <c r="T367" s="389"/>
      <c r="U367" s="389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475" t="s">
        <v>201</v>
      </c>
      <c r="B368" s="476"/>
      <c r="C368" s="396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390" t="s">
        <v>206</v>
      </c>
      <c r="C369" s="126" t="s">
        <v>199</v>
      </c>
      <c r="D369" s="108">
        <v>5.03</v>
      </c>
      <c r="E369" s="108"/>
      <c r="F369" s="127"/>
      <c r="G369" s="128"/>
      <c r="H369" s="398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393"/>
      <c r="P369" s="393"/>
      <c r="Q369" s="393"/>
      <c r="R369" s="393"/>
      <c r="S369" s="393"/>
      <c r="T369" s="393"/>
      <c r="U369" s="393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0" t="s">
        <v>425</v>
      </c>
      <c r="C370" s="187" t="s">
        <v>427</v>
      </c>
      <c r="D370" s="108">
        <v>5.03</v>
      </c>
      <c r="E370" s="108"/>
      <c r="F370" s="127"/>
      <c r="G370" s="128"/>
      <c r="H370" s="398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3"/>
      <c r="P370" s="393"/>
      <c r="Q370" s="393"/>
      <c r="R370" s="393"/>
      <c r="S370" s="393"/>
      <c r="T370" s="393"/>
      <c r="U370" s="39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0" t="s">
        <v>206</v>
      </c>
      <c r="C371" s="126" t="s">
        <v>186</v>
      </c>
      <c r="D371" s="108">
        <v>5.03</v>
      </c>
      <c r="E371" s="108"/>
      <c r="F371" s="127"/>
      <c r="G371" s="128"/>
      <c r="H371" s="398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0" t="s">
        <v>206</v>
      </c>
      <c r="C372" s="126" t="s">
        <v>203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393"/>
      <c r="P372" s="393"/>
      <c r="Q372" s="393"/>
      <c r="R372" s="393"/>
      <c r="S372" s="393"/>
      <c r="T372" s="393"/>
      <c r="U372" s="393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0" t="s">
        <v>206</v>
      </c>
      <c r="C373" s="126" t="s">
        <v>207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393"/>
      <c r="P373" s="393"/>
      <c r="Q373" s="393"/>
      <c r="R373" s="393"/>
      <c r="S373" s="393"/>
      <c r="T373" s="393"/>
      <c r="U373" s="393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0" t="s">
        <v>414</v>
      </c>
      <c r="C374" s="187" t="s">
        <v>415</v>
      </c>
      <c r="D374" s="108"/>
      <c r="E374" s="108"/>
      <c r="F374" s="127"/>
      <c r="G374" s="128"/>
      <c r="H374" s="398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393"/>
      <c r="P374" s="393"/>
      <c r="Q374" s="393"/>
      <c r="R374" s="393"/>
      <c r="S374" s="393"/>
      <c r="T374" s="393"/>
      <c r="U374" s="393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0" t="s">
        <v>414</v>
      </c>
      <c r="C375" s="187" t="s">
        <v>416</v>
      </c>
      <c r="D375" s="108"/>
      <c r="E375" s="108"/>
      <c r="F375" s="127"/>
      <c r="G375" s="128"/>
      <c r="H375" s="398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393"/>
      <c r="P375" s="393"/>
      <c r="Q375" s="393"/>
      <c r="R375" s="393"/>
      <c r="S375" s="393"/>
      <c r="T375" s="393"/>
      <c r="U375" s="393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0" t="s">
        <v>414</v>
      </c>
      <c r="C376" s="187" t="s">
        <v>61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0" t="s">
        <v>208</v>
      </c>
      <c r="C377" s="126" t="s">
        <v>179</v>
      </c>
      <c r="D377" s="108">
        <v>5.08</v>
      </c>
      <c r="E377" s="108"/>
      <c r="F377" s="127"/>
      <c r="G377" s="128"/>
      <c r="H377" s="398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393"/>
      <c r="P377" s="393"/>
      <c r="Q377" s="393"/>
      <c r="R377" s="393"/>
      <c r="S377" s="393"/>
      <c r="T377" s="393"/>
      <c r="U377" s="393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0" t="s">
        <v>208</v>
      </c>
      <c r="C378" s="126" t="s">
        <v>204</v>
      </c>
      <c r="D378" s="108">
        <v>5.08</v>
      </c>
      <c r="E378" s="108"/>
      <c r="F378" s="127"/>
      <c r="G378" s="128"/>
      <c r="H378" s="398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393"/>
      <c r="P378" s="393"/>
      <c r="Q378" s="393"/>
      <c r="R378" s="393"/>
      <c r="S378" s="393"/>
      <c r="T378" s="393"/>
      <c r="U378" s="393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0" t="s">
        <v>208</v>
      </c>
      <c r="C379" s="126" t="s">
        <v>205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393"/>
      <c r="P379" s="393"/>
      <c r="Q379" s="393"/>
      <c r="R379" s="393"/>
      <c r="S379" s="393"/>
      <c r="T379" s="393"/>
      <c r="U379" s="393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0" t="s">
        <v>208</v>
      </c>
      <c r="C380" s="126" t="s">
        <v>186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0" t="s">
        <v>208</v>
      </c>
      <c r="C381" s="126" t="s">
        <v>203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0" t="s">
        <v>208</v>
      </c>
      <c r="C382" s="126" t="s">
        <v>199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89"/>
      <c r="P382" s="389"/>
      <c r="Q382" s="389"/>
      <c r="R382" s="389"/>
      <c r="S382" s="389"/>
      <c r="T382" s="389"/>
      <c r="U382" s="38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0" t="s">
        <v>208</v>
      </c>
      <c r="C383" s="126" t="s">
        <v>187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0" t="s">
        <v>208</v>
      </c>
      <c r="C384" s="126" t="s">
        <v>207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0" t="s">
        <v>209</v>
      </c>
      <c r="C385" s="126" t="s">
        <v>194</v>
      </c>
      <c r="D385" s="108">
        <v>5.03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0" t="s">
        <v>209</v>
      </c>
      <c r="C386" s="126" t="s">
        <v>179</v>
      </c>
      <c r="D386" s="108">
        <v>5.03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393"/>
      <c r="P386" s="393"/>
      <c r="Q386" s="393"/>
      <c r="R386" s="393"/>
      <c r="S386" s="393"/>
      <c r="T386" s="393"/>
      <c r="U386" s="39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0" t="s">
        <v>209</v>
      </c>
      <c r="C387" s="126" t="s">
        <v>195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0" t="s">
        <v>209</v>
      </c>
      <c r="C388" s="126" t="s">
        <v>204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0" t="s">
        <v>382</v>
      </c>
      <c r="C389" s="187" t="s">
        <v>383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0" t="s">
        <v>382</v>
      </c>
      <c r="C390" s="187" t="s">
        <v>384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0" t="s">
        <v>382</v>
      </c>
      <c r="C391" s="187" t="s">
        <v>389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0" t="s">
        <v>382</v>
      </c>
      <c r="C392" s="187" t="s">
        <v>391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0" t="s">
        <v>418</v>
      </c>
      <c r="C393" s="187" t="s">
        <v>364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0" t="s">
        <v>418</v>
      </c>
      <c r="C394" s="187" t="s">
        <v>365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0" t="s">
        <v>418</v>
      </c>
      <c r="C395" s="187" t="s">
        <v>366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0" t="s">
        <v>418</v>
      </c>
      <c r="C396" s="187" t="s">
        <v>367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389"/>
      <c r="P397" s="389"/>
      <c r="Q397" s="389"/>
      <c r="R397" s="389"/>
      <c r="S397" s="389"/>
      <c r="T397" s="389"/>
      <c r="U397" s="389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98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8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389"/>
      <c r="P408" s="389"/>
      <c r="Q408" s="389"/>
      <c r="R408" s="389"/>
      <c r="S408" s="389"/>
      <c r="T408" s="389"/>
      <c r="U408" s="38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8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389"/>
      <c r="P409" s="389"/>
      <c r="Q409" s="389"/>
      <c r="R409" s="389"/>
      <c r="S409" s="389"/>
      <c r="T409" s="389"/>
      <c r="U409" s="389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8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8">
        <f t="shared" si="172"/>
        <v>0</v>
      </c>
      <c r="I411" s="129"/>
      <c r="J411" s="130"/>
      <c r="K411" s="131"/>
      <c r="L411" s="129"/>
      <c r="M411" s="109"/>
      <c r="N411" s="130"/>
      <c r="O411" s="389"/>
      <c r="P411" s="389"/>
      <c r="Q411" s="389"/>
      <c r="R411" s="389"/>
      <c r="S411" s="389"/>
      <c r="T411" s="389"/>
      <c r="U411" s="38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389"/>
      <c r="P412" s="389"/>
      <c r="Q412" s="389"/>
      <c r="R412" s="389"/>
      <c r="S412" s="389"/>
      <c r="T412" s="389"/>
      <c r="U412" s="389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8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389"/>
      <c r="P413" s="389"/>
      <c r="Q413" s="389"/>
      <c r="R413" s="389"/>
      <c r="S413" s="389"/>
      <c r="T413" s="389"/>
      <c r="U413" s="389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389"/>
      <c r="P414" s="389"/>
      <c r="Q414" s="389"/>
      <c r="R414" s="389"/>
      <c r="S414" s="389"/>
      <c r="T414" s="389"/>
      <c r="U414" s="389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8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8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83" t="s">
        <v>216</v>
      </c>
      <c r="B426" s="483"/>
      <c r="C426" s="396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0" t="s">
        <v>217</v>
      </c>
      <c r="C427" s="126" t="s">
        <v>179</v>
      </c>
      <c r="D427" s="108">
        <v>5.03</v>
      </c>
      <c r="E427" s="108"/>
      <c r="F427" s="127"/>
      <c r="G427" s="128"/>
      <c r="H427" s="398">
        <f t="shared" ref="H427:H460" si="197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8">IF(ISERROR(I427-K427),"",I427-K427)</f>
        <v>0</v>
      </c>
      <c r="N427" s="130">
        <f t="shared" ref="N427:N434" si="199">SUM(O427:U427)</f>
        <v>0</v>
      </c>
      <c r="O427" s="389"/>
      <c r="P427" s="389"/>
      <c r="Q427" s="389"/>
      <c r="R427" s="389"/>
      <c r="S427" s="389"/>
      <c r="T427" s="389"/>
      <c r="U427" s="389"/>
      <c r="V427" s="132">
        <f t="shared" ref="V427:V433" si="200">SUM(X427:AA427)</f>
        <v>0</v>
      </c>
      <c r="W427" s="133" t="str">
        <f t="shared" si="196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0" t="s">
        <v>217</v>
      </c>
      <c r="C428" s="126" t="s">
        <v>186</v>
      </c>
      <c r="D428" s="108">
        <v>5.03</v>
      </c>
      <c r="E428" s="108"/>
      <c r="F428" s="127"/>
      <c r="G428" s="128"/>
      <c r="H428" s="398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0" t="s">
        <v>217</v>
      </c>
      <c r="C429" s="126" t="s">
        <v>204</v>
      </c>
      <c r="D429" s="108">
        <v>5.03</v>
      </c>
      <c r="E429" s="108"/>
      <c r="F429" s="127"/>
      <c r="G429" s="128"/>
      <c r="H429" s="398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42736</v>
      </c>
      <c r="G432" s="128">
        <f>5+5</f>
        <v>10</v>
      </c>
      <c r="H432" s="398">
        <f t="shared" si="197"/>
        <v>50.300000000000004</v>
      </c>
      <c r="I432" s="129">
        <f>0.5*2</f>
        <v>1</v>
      </c>
      <c r="J432" s="130">
        <f t="array" ref="J432">IF(ISERROR(G432/I432),"",G432/I432)</f>
        <v>10</v>
      </c>
      <c r="K432" s="131">
        <f t="array" ref="K432">IF(ISERROR(G432/L432),"",G432/L432)</f>
        <v>1.075268817204301</v>
      </c>
      <c r="L432" s="129">
        <v>9.3000000000000007</v>
      </c>
      <c r="M432" s="109">
        <f t="shared" si="198"/>
        <v>-7.5268817204301008E-2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42737</v>
      </c>
      <c r="G434" s="128">
        <f>121+111+164+84+96+68+70+120</f>
        <v>834</v>
      </c>
      <c r="H434" s="398">
        <f t="shared" si="197"/>
        <v>4195.0200000000004</v>
      </c>
      <c r="I434" s="129">
        <f>6.5*2+10.5+10.5+8+9+8+8+10</f>
        <v>77</v>
      </c>
      <c r="J434" s="130">
        <f t="array" ref="J434">IF(ISERROR(G434/I434),"",G434/I434)</f>
        <v>10.831168831168831</v>
      </c>
      <c r="K434" s="131">
        <f t="array" ref="K434">IF(ISERROR(G434/L434),"",G434/L434)</f>
        <v>89.677419354838705</v>
      </c>
      <c r="L434" s="129">
        <v>9.3000000000000007</v>
      </c>
      <c r="M434" s="109">
        <f t="shared" si="198"/>
        <v>-12.677419354838705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8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9"/>
      <c r="P436" s="389"/>
      <c r="Q436" s="389"/>
      <c r="R436" s="389"/>
      <c r="S436" s="389"/>
      <c r="T436" s="389"/>
      <c r="U436" s="38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0" t="s">
        <v>222</v>
      </c>
      <c r="C443" s="126" t="s">
        <v>181</v>
      </c>
      <c r="D443" s="108">
        <v>9.36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0" t="s">
        <v>222</v>
      </c>
      <c r="C444" s="126" t="s">
        <v>179</v>
      </c>
      <c r="D444" s="108">
        <v>9.36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0" t="s">
        <v>222</v>
      </c>
      <c r="C445" s="126" t="s">
        <v>221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0" t="s">
        <v>222</v>
      </c>
      <c r="C446" s="126" t="s">
        <v>186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0" t="s">
        <v>393</v>
      </c>
      <c r="C447" s="187" t="s">
        <v>395</v>
      </c>
      <c r="D447" s="108">
        <v>5</v>
      </c>
      <c r="E447" s="108"/>
      <c r="F447" s="127"/>
      <c r="G447" s="128"/>
      <c r="H447" s="398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0" t="s">
        <v>393</v>
      </c>
      <c r="C448" s="187" t="s">
        <v>402</v>
      </c>
      <c r="D448" s="108">
        <v>5</v>
      </c>
      <c r="E448" s="108"/>
      <c r="F448" s="127"/>
      <c r="G448" s="128"/>
      <c r="H448" s="398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0" t="s">
        <v>404</v>
      </c>
      <c r="C449" s="187" t="s">
        <v>405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0" t="s">
        <v>342</v>
      </c>
      <c r="C450" s="187" t="s">
        <v>372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0" t="s">
        <v>343</v>
      </c>
      <c r="C451" s="126" t="s">
        <v>345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0" t="s">
        <v>343</v>
      </c>
      <c r="C452" s="126" t="s">
        <v>347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8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8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98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389"/>
      <c r="P455" s="389"/>
      <c r="Q455" s="389"/>
      <c r="R455" s="389"/>
      <c r="S455" s="389"/>
      <c r="T455" s="389"/>
      <c r="U455" s="38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8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389"/>
      <c r="P456" s="389"/>
      <c r="Q456" s="389"/>
      <c r="R456" s="389"/>
      <c r="S456" s="389"/>
      <c r="T456" s="389"/>
      <c r="U456" s="38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8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8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398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475" t="s">
        <v>224</v>
      </c>
      <c r="B461" s="476"/>
      <c r="C461" s="396" t="s">
        <v>202</v>
      </c>
      <c r="D461" s="143"/>
      <c r="E461" s="143"/>
      <c r="F461" s="144"/>
      <c r="G461" s="145">
        <f>SUM(G427:G460)</f>
        <v>844</v>
      </c>
      <c r="H461" s="146">
        <f>SUM(H427:H460)</f>
        <v>4245.3200000000006</v>
      </c>
      <c r="I461" s="146">
        <f>SUM(I427:I460)</f>
        <v>78</v>
      </c>
      <c r="J461" s="130">
        <f t="array" ref="J461">IF(ISERROR(G461/I461),"",G461/I461)</f>
        <v>10.820512820512821</v>
      </c>
      <c r="K461" s="146">
        <f>SUM(K427:K460)</f>
        <v>90.752688172043008</v>
      </c>
      <c r="L461" s="147"/>
      <c r="M461" s="150">
        <f t="shared" ref="M461:V461" si="211">SUM(M427:M460)</f>
        <v>-12.752688172043005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8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389"/>
      <c r="P462" s="389"/>
      <c r="Q462" s="389"/>
      <c r="R462" s="389"/>
      <c r="S462" s="389"/>
      <c r="T462" s="389"/>
      <c r="U462" s="389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8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8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4" t="s">
        <v>203</v>
      </c>
      <c r="D466" s="108">
        <v>5.03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4" t="s">
        <v>228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4" t="s">
        <v>212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4" t="s">
        <v>203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4" t="s">
        <v>186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4" t="s">
        <v>228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4" t="s">
        <v>199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475" t="s">
        <v>231</v>
      </c>
      <c r="B477" s="476"/>
      <c r="C477" s="396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8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389"/>
      <c r="P478" s="389"/>
      <c r="Q478" s="389"/>
      <c r="R478" s="389"/>
      <c r="S478" s="389"/>
      <c r="T478" s="389"/>
      <c r="U478" s="389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8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389"/>
      <c r="P479" s="389"/>
      <c r="Q479" s="389"/>
      <c r="R479" s="389"/>
      <c r="S479" s="389"/>
      <c r="T479" s="389"/>
      <c r="U479" s="389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8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389"/>
      <c r="P480" s="389"/>
      <c r="Q480" s="389"/>
      <c r="R480" s="389"/>
      <c r="S480" s="389"/>
      <c r="T480" s="389"/>
      <c r="U480" s="389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389"/>
      <c r="P483" s="389"/>
      <c r="Q483" s="389"/>
      <c r="R483" s="389"/>
      <c r="S483" s="389"/>
      <c r="T483" s="389"/>
      <c r="U483" s="389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389"/>
      <c r="P484" s="389"/>
      <c r="Q484" s="389"/>
      <c r="R484" s="389"/>
      <c r="S484" s="389"/>
      <c r="T484" s="389"/>
      <c r="U484" s="389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389"/>
      <c r="P486" s="389"/>
      <c r="Q486" s="389"/>
      <c r="R486" s="389"/>
      <c r="S486" s="389"/>
      <c r="T486" s="389"/>
      <c r="U486" s="389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75" t="s">
        <v>234</v>
      </c>
      <c r="B487" s="476"/>
      <c r="C487" s="396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8"/>
      <c r="D488" s="108">
        <v>3.65</v>
      </c>
      <c r="E488" s="108"/>
      <c r="F488" s="153"/>
      <c r="G488" s="128"/>
      <c r="H488" s="398">
        <f t="shared" ref="H488:H502" si="224">D488*G488</f>
        <v>0</v>
      </c>
      <c r="I488" s="129"/>
      <c r="J488" s="130" t="str">
        <f t="array" ref="J488">IF(ISERROR(G488/I488),"",G488/I488)</f>
        <v/>
      </c>
      <c r="K488" s="398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8"/>
      <c r="D489" s="108">
        <v>6.58</v>
      </c>
      <c r="E489" s="108"/>
      <c r="F489" s="127"/>
      <c r="G489" s="128"/>
      <c r="H489" s="398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8"/>
      <c r="D490" s="108">
        <v>7.8</v>
      </c>
      <c r="E490" s="108"/>
      <c r="F490" s="127"/>
      <c r="G490" s="128"/>
      <c r="H490" s="398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389"/>
      <c r="P490" s="389"/>
      <c r="Q490" s="389"/>
      <c r="R490" s="389"/>
      <c r="S490" s="389"/>
      <c r="T490" s="389"/>
      <c r="U490" s="389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8"/>
      <c r="D491" s="108">
        <v>4.4000000000000004</v>
      </c>
      <c r="E491" s="108"/>
      <c r="F491" s="127"/>
      <c r="G491" s="128"/>
      <c r="H491" s="398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389"/>
      <c r="P491" s="389"/>
      <c r="Q491" s="389"/>
      <c r="R491" s="389"/>
      <c r="S491" s="389"/>
      <c r="T491" s="389"/>
      <c r="U491" s="389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8">
        <f t="shared" si="224"/>
        <v>0</v>
      </c>
      <c r="I492" s="129"/>
      <c r="J492" s="130"/>
      <c r="K492" s="131"/>
      <c r="L492" s="129"/>
      <c r="M492" s="109"/>
      <c r="N492" s="130"/>
      <c r="O492" s="389"/>
      <c r="P492" s="389"/>
      <c r="Q492" s="389"/>
      <c r="R492" s="389"/>
      <c r="S492" s="389"/>
      <c r="T492" s="389"/>
      <c r="U492" s="38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8"/>
      <c r="D493" s="108"/>
      <c r="E493" s="108"/>
      <c r="F493" s="127"/>
      <c r="G493" s="128"/>
      <c r="H493" s="398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8" t="s">
        <v>239</v>
      </c>
      <c r="C494" s="388" t="s">
        <v>179</v>
      </c>
      <c r="D494" s="108">
        <v>6.04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389"/>
      <c r="P494" s="389"/>
      <c r="Q494" s="389"/>
      <c r="R494" s="389"/>
      <c r="S494" s="389"/>
      <c r="T494" s="389"/>
      <c r="U494" s="389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8" t="s">
        <v>239</v>
      </c>
      <c r="C495" s="388" t="s">
        <v>186</v>
      </c>
      <c r="D495" s="108">
        <v>6.04</v>
      </c>
      <c r="E495" s="108"/>
      <c r="F495" s="127"/>
      <c r="G495" s="128"/>
      <c r="H495" s="398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389"/>
      <c r="P495" s="389"/>
      <c r="Q495" s="389"/>
      <c r="R495" s="389"/>
      <c r="S495" s="389"/>
      <c r="T495" s="389"/>
      <c r="U495" s="389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8" t="s">
        <v>443</v>
      </c>
      <c r="C496" s="388" t="s">
        <v>179</v>
      </c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8" t="s">
        <v>443</v>
      </c>
      <c r="C497" s="388" t="s">
        <v>186</v>
      </c>
      <c r="D497" s="108"/>
      <c r="E497" s="108"/>
      <c r="F497" s="127"/>
      <c r="G497" s="128"/>
      <c r="H497" s="398">
        <f t="shared" si="224"/>
        <v>0</v>
      </c>
      <c r="I497" s="129"/>
      <c r="J497" s="130"/>
      <c r="K497" s="131"/>
      <c r="L497" s="129"/>
      <c r="M497" s="109"/>
      <c r="N497" s="130"/>
      <c r="O497" s="389"/>
      <c r="P497" s="389"/>
      <c r="Q497" s="389"/>
      <c r="R497" s="389"/>
      <c r="S497" s="389"/>
      <c r="T497" s="389"/>
      <c r="U497" s="38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0" t="s">
        <v>240</v>
      </c>
      <c r="C498" s="126"/>
      <c r="D498" s="108">
        <v>7.3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389"/>
      <c r="P498" s="389"/>
      <c r="Q498" s="389"/>
      <c r="R498" s="389"/>
      <c r="S498" s="389"/>
      <c r="T498" s="389"/>
      <c r="U498" s="389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0" t="s">
        <v>241</v>
      </c>
      <c r="C499" s="126"/>
      <c r="D499" s="108">
        <f>78*120/1000</f>
        <v>9.36</v>
      </c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0" t="s">
        <v>242</v>
      </c>
      <c r="C500" s="126"/>
      <c r="D500" s="108">
        <v>4.5</v>
      </c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0" t="s">
        <v>243</v>
      </c>
      <c r="C501" s="126"/>
      <c r="D501" s="108">
        <v>4.5</v>
      </c>
      <c r="E501" s="108"/>
      <c r="F501" s="127"/>
      <c r="G501" s="128"/>
      <c r="H501" s="398">
        <f t="shared" si="224"/>
        <v>0</v>
      </c>
      <c r="I501" s="129"/>
      <c r="J501" s="130"/>
      <c r="K501" s="131"/>
      <c r="L501" s="129"/>
      <c r="M501" s="109"/>
      <c r="N501" s="130"/>
      <c r="O501" s="389"/>
      <c r="P501" s="389"/>
      <c r="Q501" s="389"/>
      <c r="R501" s="389"/>
      <c r="S501" s="389"/>
      <c r="T501" s="389"/>
      <c r="U501" s="38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0"/>
      <c r="C502" s="126"/>
      <c r="D502" s="108"/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75" t="s">
        <v>244</v>
      </c>
      <c r="B503" s="476"/>
      <c r="C503" s="396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844</v>
      </c>
      <c r="H504" s="154">
        <f>SUM(H368,H426,H461,H477,H487,H503)</f>
        <v>4245.3200000000006</v>
      </c>
      <c r="I504" s="154">
        <f>SUM(I368,I426,I461,I477,I487,I503)</f>
        <v>78</v>
      </c>
      <c r="J504" s="155">
        <f t="array" ref="J504">IF(ISERROR(G504/I504),"",G504/I504)</f>
        <v>10.820512820512821</v>
      </c>
      <c r="K504" s="154">
        <f>SUM(K368,K426,K461,K477,K487,K503)</f>
        <v>90.752688172043008</v>
      </c>
      <c r="L504" s="155">
        <f>IF(ISERROR(G504/K504),"",G504/K504)</f>
        <v>9.3000000000000007</v>
      </c>
      <c r="M504" s="154">
        <f t="shared" ref="M504:V504" si="237">SUM(M368,M426,M461,M477,M487,M503)</f>
        <v>-12.752688172043005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395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395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395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395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395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395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395">
        <f>G504</f>
        <v>844</v>
      </c>
      <c r="C511" s="451" t="s">
        <v>269</v>
      </c>
      <c r="D511" s="450"/>
      <c r="E511" s="441">
        <f>H504</f>
        <v>4245.3200000000006</v>
      </c>
      <c r="F511" s="441"/>
      <c r="G511" s="441" t="s">
        <v>270</v>
      </c>
      <c r="H511" s="441"/>
      <c r="I511" s="469">
        <f>L504</f>
        <v>9.3000000000000007</v>
      </c>
      <c r="J511" s="469"/>
      <c r="K511" s="471" t="s">
        <v>271</v>
      </c>
      <c r="L511" s="471"/>
      <c r="M511" s="469">
        <f>J504</f>
        <v>10.820512820512821</v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395">
        <f>I504+C510</f>
        <v>79</v>
      </c>
      <c r="C512" s="448" t="s">
        <v>251</v>
      </c>
      <c r="D512" s="449"/>
      <c r="E512" s="466">
        <f>K504+I510</f>
        <v>101.75268817204301</v>
      </c>
      <c r="F512" s="466"/>
      <c r="G512" s="441" t="s">
        <v>274</v>
      </c>
      <c r="H512" s="441"/>
      <c r="I512" s="469">
        <f>B512-E512</f>
        <v>-22.752688172043008</v>
      </c>
      <c r="J512" s="469"/>
      <c r="K512" s="471" t="s">
        <v>275</v>
      </c>
      <c r="L512" s="471"/>
      <c r="M512" s="472">
        <f>IF(ISERROR(I512/E512),"",I512/E512)</f>
        <v>-0.22360773539046813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395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>
        <f t="array" ref="M513">IF(ISERROR(I513/B511),"",I513/B511)</f>
        <v>0</v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39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11929</v>
      </c>
      <c r="D516" s="464"/>
      <c r="E516" s="454" t="s">
        <v>269</v>
      </c>
      <c r="F516" s="454"/>
      <c r="G516" s="466">
        <f>SUM(E170,E340,E511)</f>
        <v>60498.18</v>
      </c>
      <c r="H516" s="466"/>
      <c r="I516" s="441" t="s">
        <v>270</v>
      </c>
      <c r="J516" s="454"/>
      <c r="K516" s="463">
        <f>IF(ISERROR(C516/G517),"",C516/G517)</f>
        <v>18.680897357150268</v>
      </c>
      <c r="L516" s="464"/>
      <c r="M516" s="441" t="s">
        <v>271</v>
      </c>
      <c r="N516" s="441"/>
      <c r="O516" s="442">
        <f t="array" ref="O516">IF(ISERROR(C516/C517),"",C516/C517)</f>
        <v>16.788403349517981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710.55</v>
      </c>
      <c r="D517" s="464"/>
      <c r="E517" s="441" t="s">
        <v>251</v>
      </c>
      <c r="F517" s="441"/>
      <c r="G517" s="466">
        <f>SUM(E171,E341,E512)</f>
        <v>638.56675468719266</v>
      </c>
      <c r="H517" s="466"/>
      <c r="I517" s="448" t="s">
        <v>274</v>
      </c>
      <c r="J517" s="449"/>
      <c r="K517" s="451">
        <f>C517-G517</f>
        <v>71.983245312807298</v>
      </c>
      <c r="L517" s="450"/>
      <c r="M517" s="451" t="s">
        <v>275</v>
      </c>
      <c r="N517" s="450"/>
      <c r="O517" s="455">
        <f>IF(ISERROR(K517/C517),"",K517/C517)</f>
        <v>0.10130637578327677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>
        <f t="array" ref="O518">IF(ISERROR(K518/C516),"",K518/C516)</f>
        <v>0</v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3666</v>
      </c>
      <c r="D521" s="449"/>
      <c r="E521" s="444">
        <f>IF(ISERROR(C521/C527),"",C521/C527)</f>
        <v>0.30731829994131948</v>
      </c>
      <c r="F521" s="445"/>
      <c r="G521" s="459"/>
      <c r="H521" s="460"/>
      <c r="I521" s="446" t="s">
        <v>301</v>
      </c>
      <c r="J521" s="452"/>
      <c r="K521" s="451">
        <f t="shared" ref="K521:K526" si="239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40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4556</v>
      </c>
      <c r="D522" s="449"/>
      <c r="E522" s="444">
        <f>IF(ISERROR(C522/C527),"",C522/C527)</f>
        <v>0.38192639785396931</v>
      </c>
      <c r="F522" s="445"/>
      <c r="G522" s="459"/>
      <c r="H522" s="460"/>
      <c r="I522" s="446" t="s">
        <v>302</v>
      </c>
      <c r="J522" s="452"/>
      <c r="K522" s="451">
        <f t="shared" si="239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40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1902</v>
      </c>
      <c r="D523" s="449"/>
      <c r="E523" s="444">
        <f>IF(ISERROR(C523/C527),"",C523/C527)</f>
        <v>0.15944337329197752</v>
      </c>
      <c r="F523" s="445"/>
      <c r="G523" s="459"/>
      <c r="H523" s="460"/>
      <c r="I523" s="446" t="s">
        <v>303</v>
      </c>
      <c r="J523" s="452"/>
      <c r="K523" s="451">
        <f t="shared" si="239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40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1613</v>
      </c>
      <c r="D524" s="449"/>
      <c r="E524" s="444">
        <f>IF(ISERROR(C524/C527),"",C524/C527)</f>
        <v>0.13521669880124068</v>
      </c>
      <c r="F524" s="445"/>
      <c r="G524" s="459"/>
      <c r="H524" s="460"/>
      <c r="I524" s="446" t="s">
        <v>304</v>
      </c>
      <c r="J524" s="452"/>
      <c r="K524" s="451">
        <f t="shared" si="239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40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96</v>
      </c>
      <c r="D525" s="449"/>
      <c r="E525" s="444">
        <f>IF(ISERROR(C525/C527),"",C525/C527)</f>
        <v>8.0476150557465004E-3</v>
      </c>
      <c r="F525" s="445"/>
      <c r="G525" s="459"/>
      <c r="H525" s="460"/>
      <c r="I525" s="446" t="s">
        <v>306</v>
      </c>
      <c r="J525" s="452"/>
      <c r="K525" s="451">
        <f t="shared" si="239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40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96</v>
      </c>
      <c r="D526" s="449"/>
      <c r="E526" s="444">
        <f>IF(ISERROR(C526/C527),"",C526/C527)</f>
        <v>8.0476150557465004E-3</v>
      </c>
      <c r="F526" s="445"/>
      <c r="G526" s="459"/>
      <c r="H526" s="460"/>
      <c r="I526" s="446" t="s">
        <v>307</v>
      </c>
      <c r="J526" s="452"/>
      <c r="K526" s="451">
        <f t="shared" si="239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40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11929</v>
      </c>
      <c r="D527" s="449"/>
      <c r="E527" s="444">
        <f>SUM(E521:F526)</f>
        <v>1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388" t="s">
        <v>309</v>
      </c>
      <c r="D529" s="388" t="s">
        <v>310</v>
      </c>
      <c r="E529" s="388" t="s">
        <v>311</v>
      </c>
      <c r="F529" s="388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8" t="s">
        <v>322</v>
      </c>
      <c r="Q529" s="129" t="s">
        <v>323</v>
      </c>
      <c r="R529" s="109" t="s">
        <v>324</v>
      </c>
      <c r="S529" s="388" t="s">
        <v>325</v>
      </c>
      <c r="T529" s="388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38</v>
      </c>
      <c r="D530" s="106">
        <f>+'1'!C530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391">
        <f t="array" ref="S530">IF(ISERROR(Q530/J530),"",Q530/J530)</f>
        <v>1</v>
      </c>
      <c r="T530" s="39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44</v>
      </c>
      <c r="D531" s="106">
        <f>+'1'!C531</f>
        <v>44</v>
      </c>
      <c r="E531" s="110"/>
      <c r="F531" s="110"/>
      <c r="G531" s="107"/>
      <c r="H531" s="106"/>
      <c r="I531" s="106"/>
      <c r="J531" s="106">
        <f>C531-H531-I531</f>
        <v>44</v>
      </c>
      <c r="K531" s="106">
        <v>3</v>
      </c>
      <c r="L531" s="106"/>
      <c r="M531" s="106"/>
      <c r="N531" s="106"/>
      <c r="O531" s="110"/>
      <c r="P531" s="111"/>
      <c r="Q531" s="106">
        <f>J531-K531-L531</f>
        <v>41</v>
      </c>
      <c r="R531" s="109">
        <f>Q531*11-M531-N531</f>
        <v>451</v>
      </c>
      <c r="S531" s="391">
        <f t="array" ref="S531">IF(ISERROR(Q531/J531),"",Q531/J531)</f>
        <v>0.93181818181818177</v>
      </c>
      <c r="T531" s="39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10</v>
      </c>
      <c r="D532" s="106">
        <f>+'1'!C532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91">
        <f t="array" ref="S532">IF(ISERROR(Q532/J532),"",Q532/J532)</f>
        <v>1</v>
      </c>
      <c r="T532" s="39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92</v>
      </c>
      <c r="D533" s="112">
        <f t="shared" ref="D533:N533" si="241">SUM(D530:D532)</f>
        <v>92</v>
      </c>
      <c r="E533" s="112">
        <f t="shared" si="241"/>
        <v>0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92</v>
      </c>
      <c r="K533" s="112">
        <f t="shared" si="241"/>
        <v>3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89</v>
      </c>
      <c r="R533" s="114">
        <f>SUM(R530:R532)</f>
        <v>979</v>
      </c>
      <c r="S533" s="115">
        <f t="array" ref="S533">IF(ISERROR(Q533/J533),"",Q533/J533)</f>
        <v>0.96739130434782605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350" t="s">
        <v>50</v>
      </c>
      <c r="H6" s="412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75" t="s">
        <v>201</v>
      </c>
      <c r="B28" s="476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483" t="s">
        <v>216</v>
      </c>
      <c r="B86" s="483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475" t="s">
        <v>224</v>
      </c>
      <c r="B121" s="476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475" t="s">
        <v>231</v>
      </c>
      <c r="B137" s="476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6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3">
        <f t="shared" si="56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1">IF(ISERROR(I146-K146),"",I146-K146)</f>
        <v>0</v>
      </c>
      <c r="N146" s="130">
        <f t="shared" ref="N146" si="62">SUM(O146:U146)</f>
        <v>0</v>
      </c>
      <c r="O146" s="415"/>
      <c r="P146" s="415"/>
      <c r="Q146" s="415"/>
      <c r="R146" s="415"/>
      <c r="S146" s="415"/>
      <c r="T146" s="415"/>
      <c r="U146" s="415"/>
      <c r="V146" s="132">
        <f t="shared" ref="V146" si="63">SUM(X146:AA146)</f>
        <v>0</v>
      </c>
      <c r="W146" s="133" t="str">
        <f t="shared" ref="W146:W151" si="64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475" t="s">
        <v>234</v>
      </c>
      <c r="B147" s="476"/>
      <c r="C147" s="421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4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13"/>
      <c r="D148" s="108">
        <v>3.65</v>
      </c>
      <c r="E148" s="108"/>
      <c r="F148" s="153"/>
      <c r="G148" s="128"/>
      <c r="H148" s="423">
        <f t="shared" ref="H148:H161" si="65">D148*G148</f>
        <v>0</v>
      </c>
      <c r="I148" s="129"/>
      <c r="J148" s="130" t="str">
        <f t="array" ref="J148">IF(ISERROR(G148/I148),"",G148/I148)</f>
        <v/>
      </c>
      <c r="K148" s="423">
        <f t="array" ref="K148">IF(ISERROR(G148/L148),"",G148/L148)</f>
        <v>0</v>
      </c>
      <c r="L148" s="129">
        <v>5</v>
      </c>
      <c r="M148" s="109">
        <f t="shared" ref="M148:M151" si="66">IF(ISERROR(I148-K148),"",I148-K148)</f>
        <v>0</v>
      </c>
      <c r="N148" s="130">
        <f t="shared" ref="N148:N151" si="67">SUM(O148:U148)</f>
        <v>0</v>
      </c>
      <c r="O148" s="415"/>
      <c r="P148" s="415"/>
      <c r="Q148" s="415"/>
      <c r="R148" s="415"/>
      <c r="S148" s="415"/>
      <c r="T148" s="415"/>
      <c r="U148" s="415"/>
      <c r="V148" s="132">
        <f t="shared" ref="V148:V151" si="68">SUM(X148:AA148)</f>
        <v>0</v>
      </c>
      <c r="W148" s="133" t="str">
        <f t="shared" si="64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13"/>
      <c r="D149" s="108">
        <v>6.58</v>
      </c>
      <c r="E149" s="108"/>
      <c r="F149" s="127"/>
      <c r="G149" s="128"/>
      <c r="H149" s="423">
        <f t="shared" si="65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6"/>
        <v>0</v>
      </c>
      <c r="N149" s="130">
        <f t="shared" si="67"/>
        <v>0</v>
      </c>
      <c r="O149" s="415"/>
      <c r="P149" s="415"/>
      <c r="Q149" s="415"/>
      <c r="R149" s="415"/>
      <c r="S149" s="415"/>
      <c r="T149" s="415"/>
      <c r="U149" s="415"/>
      <c r="V149" s="132">
        <f t="shared" si="68"/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13"/>
      <c r="D150" s="108">
        <v>7.8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13"/>
      <c r="D151" s="108">
        <v>4.4000000000000004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3">
        <f t="shared" si="65"/>
        <v>0</v>
      </c>
      <c r="I152" s="129"/>
      <c r="J152" s="130"/>
      <c r="K152" s="131"/>
      <c r="L152" s="129">
        <v>6</v>
      </c>
      <c r="M152" s="109"/>
      <c r="N152" s="130"/>
      <c r="O152" s="415"/>
      <c r="P152" s="415"/>
      <c r="Q152" s="415"/>
      <c r="R152" s="415"/>
      <c r="S152" s="415"/>
      <c r="T152" s="415"/>
      <c r="U152" s="41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13" t="s">
        <v>239</v>
      </c>
      <c r="C153" s="413" t="s">
        <v>179</v>
      </c>
      <c r="D153" s="108">
        <v>6.04</v>
      </c>
      <c r="E153" s="108"/>
      <c r="F153" s="127"/>
      <c r="G153" s="128"/>
      <c r="H153" s="423">
        <f t="shared" si="65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9">IF(ISERROR(I153-K153),"",I153-K153)</f>
        <v>0</v>
      </c>
      <c r="N153" s="130">
        <f t="shared" ref="N153:N154" si="70">SUM(O153:U153)</f>
        <v>0</v>
      </c>
      <c r="O153" s="415"/>
      <c r="P153" s="415"/>
      <c r="Q153" s="415"/>
      <c r="R153" s="415"/>
      <c r="S153" s="415"/>
      <c r="T153" s="415"/>
      <c r="U153" s="415"/>
      <c r="V153" s="132">
        <f t="shared" ref="V153:V154" si="71">SUM(X153:AA153)</f>
        <v>0</v>
      </c>
      <c r="W153" s="133" t="str">
        <f t="shared" ref="W153:W154" si="72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13" t="s">
        <v>239</v>
      </c>
      <c r="C154" s="413" t="s">
        <v>186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9"/>
        <v>0</v>
      </c>
      <c r="N154" s="130">
        <f t="shared" si="70"/>
        <v>0</v>
      </c>
      <c r="O154" s="415"/>
      <c r="P154" s="415"/>
      <c r="Q154" s="415"/>
      <c r="R154" s="415"/>
      <c r="S154" s="415"/>
      <c r="T154" s="415"/>
      <c r="U154" s="415"/>
      <c r="V154" s="132">
        <f t="shared" si="71"/>
        <v>0</v>
      </c>
      <c r="W154" s="133" t="str">
        <f t="shared" si="72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13" t="s">
        <v>443</v>
      </c>
      <c r="C155" s="413" t="s">
        <v>179</v>
      </c>
      <c r="D155" s="108">
        <v>6</v>
      </c>
      <c r="E155" s="108"/>
      <c r="F155" s="127"/>
      <c r="G155" s="128"/>
      <c r="H155" s="423">
        <f t="shared" si="65"/>
        <v>0</v>
      </c>
      <c r="I155" s="129"/>
      <c r="J155" s="130"/>
      <c r="K155" s="131"/>
      <c r="L155" s="129"/>
      <c r="M155" s="109"/>
      <c r="N155" s="130"/>
      <c r="O155" s="415"/>
      <c r="P155" s="415"/>
      <c r="Q155" s="415"/>
      <c r="R155" s="415"/>
      <c r="S155" s="415"/>
      <c r="T155" s="415"/>
      <c r="U155" s="41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13" t="s">
        <v>443</v>
      </c>
      <c r="C156" s="413" t="s">
        <v>60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>
        <v>6</v>
      </c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4" t="s">
        <v>240</v>
      </c>
      <c r="C157" s="126"/>
      <c r="D157" s="108">
        <v>7.3</v>
      </c>
      <c r="E157" s="108"/>
      <c r="F157" s="127"/>
      <c r="G157" s="128"/>
      <c r="H157" s="423">
        <f t="shared" si="65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3">IF(ISERROR(I157-K157),"",I157-K157)</f>
        <v/>
      </c>
      <c r="N157" s="130">
        <f t="shared" ref="N157:N158" si="74">SUM(O157:U157)</f>
        <v>0</v>
      </c>
      <c r="O157" s="415"/>
      <c r="P157" s="415"/>
      <c r="Q157" s="415"/>
      <c r="R157" s="415"/>
      <c r="S157" s="415"/>
      <c r="T157" s="415"/>
      <c r="U157" s="415"/>
      <c r="V157" s="132">
        <f t="shared" ref="V157:V158" si="75">SUM(X157:AA157)</f>
        <v>0</v>
      </c>
      <c r="W157" s="133" t="str">
        <f t="shared" ref="W157:W158" si="76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4" t="s">
        <v>241</v>
      </c>
      <c r="C158" s="126"/>
      <c r="D158" s="108">
        <f>78*120/1000</f>
        <v>9.36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4"/>
        <v>0</v>
      </c>
      <c r="O158" s="415"/>
      <c r="P158" s="415"/>
      <c r="Q158" s="415"/>
      <c r="R158" s="415"/>
      <c r="S158" s="415"/>
      <c r="T158" s="415"/>
      <c r="U158" s="415"/>
      <c r="V158" s="132">
        <f t="shared" si="75"/>
        <v>0</v>
      </c>
      <c r="W158" s="133" t="str">
        <f t="shared" si="76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4" t="s">
        <v>242</v>
      </c>
      <c r="C159" s="126"/>
      <c r="D159" s="108">
        <v>4.5</v>
      </c>
      <c r="E159" s="108"/>
      <c r="F159" s="127"/>
      <c r="G159" s="128"/>
      <c r="H159" s="423">
        <f t="shared" si="65"/>
        <v>0</v>
      </c>
      <c r="I159" s="129"/>
      <c r="J159" s="130"/>
      <c r="K159" s="131"/>
      <c r="L159" s="129"/>
      <c r="M159" s="109"/>
      <c r="N159" s="130"/>
      <c r="O159" s="415"/>
      <c r="P159" s="415"/>
      <c r="Q159" s="415"/>
      <c r="R159" s="415"/>
      <c r="S159" s="415"/>
      <c r="T159" s="415"/>
      <c r="U159" s="41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4" t="s">
        <v>243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475" t="s">
        <v>244</v>
      </c>
      <c r="B162" s="476"/>
      <c r="C162" s="42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7">SUM(M148:M158)</f>
        <v>0</v>
      </c>
      <c r="N162" s="146">
        <f t="shared" si="77"/>
        <v>0</v>
      </c>
      <c r="O162" s="148">
        <f t="shared" si="77"/>
        <v>0</v>
      </c>
      <c r="P162" s="148">
        <f t="shared" si="77"/>
        <v>0</v>
      </c>
      <c r="Q162" s="148">
        <f t="shared" si="77"/>
        <v>0</v>
      </c>
      <c r="R162" s="148">
        <f t="shared" si="77"/>
        <v>0</v>
      </c>
      <c r="S162" s="148">
        <f t="shared" si="77"/>
        <v>0</v>
      </c>
      <c r="T162" s="148">
        <f t="shared" si="77"/>
        <v>0</v>
      </c>
      <c r="U162" s="148">
        <f t="shared" si="77"/>
        <v>0</v>
      </c>
      <c r="V162" s="149">
        <f t="shared" si="77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6009</v>
      </c>
      <c r="H163" s="154">
        <f>SUM(H28,H86,H121,H137,H147,H162)</f>
        <v>30305.98</v>
      </c>
      <c r="I163" s="154">
        <f>SUM(I28,I86,I121,I137,I147,I162)</f>
        <v>309.5</v>
      </c>
      <c r="J163" s="155">
        <f t="array" ref="J163">IF(ISERROR(G163/I163),"",G163/I163)</f>
        <v>19.41518578352181</v>
      </c>
      <c r="K163" s="154">
        <f>SUM(K28,K86,K121,K137,K147,K162)</f>
        <v>330.92951411608499</v>
      </c>
      <c r="L163" s="155">
        <f>IF(ISERROR(G163/K163),"",G163/K163)</f>
        <v>18.15794525323642</v>
      </c>
      <c r="M163" s="154">
        <f t="shared" ref="M163:AA163" si="78">SUM(M28,M86,M121,M137,M147,M162)</f>
        <v>-21.429514116084952</v>
      </c>
      <c r="N163" s="154">
        <f t="shared" si="78"/>
        <v>0</v>
      </c>
      <c r="O163" s="154">
        <f t="shared" si="78"/>
        <v>0</v>
      </c>
      <c r="P163" s="154">
        <f t="shared" si="78"/>
        <v>0</v>
      </c>
      <c r="Q163" s="154">
        <f t="shared" si="78"/>
        <v>0</v>
      </c>
      <c r="R163" s="154">
        <f t="shared" si="78"/>
        <v>0</v>
      </c>
      <c r="S163" s="154">
        <f t="shared" si="78"/>
        <v>0</v>
      </c>
      <c r="T163" s="154">
        <f t="shared" si="78"/>
        <v>0</v>
      </c>
      <c r="U163" s="154">
        <f t="shared" si="78"/>
        <v>0</v>
      </c>
      <c r="V163" s="154">
        <f t="shared" si="78"/>
        <v>0</v>
      </c>
      <c r="W163" s="154">
        <f t="shared" si="78"/>
        <v>0</v>
      </c>
      <c r="X163" s="154">
        <f t="shared" si="78"/>
        <v>0</v>
      </c>
      <c r="Y163" s="154">
        <f t="shared" si="78"/>
        <v>0</v>
      </c>
      <c r="Z163" s="154">
        <f t="shared" si="78"/>
        <v>0</v>
      </c>
      <c r="AA163" s="154">
        <f t="shared" si="78"/>
        <v>0</v>
      </c>
    </row>
    <row r="164" spans="1:27" ht="20.100000000000001" customHeight="1">
      <c r="A164" s="480" t="s">
        <v>476</v>
      </c>
      <c r="B164" s="420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420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420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420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420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420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420">
        <f>G163</f>
        <v>6009</v>
      </c>
      <c r="C170" s="451" t="s">
        <v>269</v>
      </c>
      <c r="D170" s="450"/>
      <c r="E170" s="441">
        <f>H163</f>
        <v>30305.98</v>
      </c>
      <c r="F170" s="441"/>
      <c r="G170" s="441" t="s">
        <v>270</v>
      </c>
      <c r="H170" s="441"/>
      <c r="I170" s="469">
        <f>L163</f>
        <v>18.15794525323642</v>
      </c>
      <c r="J170" s="469"/>
      <c r="K170" s="471" t="s">
        <v>271</v>
      </c>
      <c r="L170" s="471"/>
      <c r="M170" s="469">
        <f>J163</f>
        <v>19.41518578352181</v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420">
        <f>I163+C169</f>
        <v>313.5</v>
      </c>
      <c r="C171" s="448" t="s">
        <v>251</v>
      </c>
      <c r="D171" s="449"/>
      <c r="E171" s="466">
        <f>K163+I169</f>
        <v>371.92951411608499</v>
      </c>
      <c r="F171" s="466"/>
      <c r="G171" s="441" t="s">
        <v>274</v>
      </c>
      <c r="H171" s="441"/>
      <c r="I171" s="469">
        <f>B171-E171</f>
        <v>-58.429514116084988</v>
      </c>
      <c r="J171" s="469"/>
      <c r="K171" s="471" t="s">
        <v>275</v>
      </c>
      <c r="L171" s="471"/>
      <c r="M171" s="472">
        <f>IF(ISERROR(I171/E171),"",I171/E171)</f>
        <v>-0.15709835304398087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420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>
        <f t="array" ref="M172">IF(ISERROR(I172/B170),"",I172/B170)</f>
        <v>0</v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348" t="s">
        <v>540</v>
      </c>
      <c r="H176" s="413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hidden="1" customHeight="1">
      <c r="A177" s="299">
        <v>30100030</v>
      </c>
      <c r="B177" s="414" t="s">
        <v>178</v>
      </c>
      <c r="C177" s="126" t="s">
        <v>179</v>
      </c>
      <c r="D177" s="108">
        <v>5.03</v>
      </c>
      <c r="E177" s="108"/>
      <c r="F177" s="127"/>
      <c r="G177" s="128"/>
      <c r="H177" s="423">
        <f t="shared" ref="H177:H186" si="79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80">IF(ISERROR(I177-K177),"",I177-K177)</f>
        <v>0</v>
      </c>
      <c r="N177" s="130">
        <f>SUM(O177:U177)</f>
        <v>0</v>
      </c>
      <c r="O177" s="415"/>
      <c r="P177" s="415"/>
      <c r="Q177" s="415"/>
      <c r="R177" s="415"/>
      <c r="S177" s="415"/>
      <c r="T177" s="415"/>
      <c r="U177" s="415"/>
      <c r="V177" s="132">
        <f t="shared" ref="V177:V182" si="81">SUM(X177:AA177)</f>
        <v>0</v>
      </c>
      <c r="W177" s="133" t="str">
        <f t="shared" ref="W177:W182" si="82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3">
        <f t="shared" si="79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80"/>
        <v>0</v>
      </c>
      <c r="N178" s="130">
        <f t="shared" ref="N178:N186" si="83"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si="81"/>
        <v>0</v>
      </c>
      <c r="W178" s="133" t="str">
        <f t="shared" si="82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si="83"/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42738</v>
      </c>
      <c r="G181" s="128">
        <f>108+108*4+75+27</f>
        <v>642</v>
      </c>
      <c r="H181" s="423">
        <f t="shared" si="79"/>
        <v>3229.26</v>
      </c>
      <c r="I181" s="129">
        <f>8.5*4</f>
        <v>34</v>
      </c>
      <c r="J181" s="130">
        <f t="array" ref="J181">IF(ISERROR(G181/I181),"",G181/I181)</f>
        <v>18.882352941176471</v>
      </c>
      <c r="K181" s="131">
        <f t="array" ref="K181">IF(ISERROR(G181/L181),"",G181/L181)</f>
        <v>32.1</v>
      </c>
      <c r="L181" s="129">
        <v>20</v>
      </c>
      <c r="M181" s="109">
        <f t="shared" si="80"/>
        <v>1.8999999999999986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>
        <f t="shared" si="82"/>
        <v>0</v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42739</v>
      </c>
      <c r="G182" s="128">
        <f>100+100</f>
        <v>200</v>
      </c>
      <c r="H182" s="423">
        <f t="shared" si="79"/>
        <v>1008</v>
      </c>
      <c r="I182" s="129">
        <f>5*4</f>
        <v>20</v>
      </c>
      <c r="J182" s="130">
        <f t="array" ref="J182">IF(ISERROR(G182/I182),"",G182/I182)</f>
        <v>10</v>
      </c>
      <c r="K182" s="131">
        <f t="array" ref="K182">IF(ISERROR(G182/L182),"",G182/L182)</f>
        <v>10.526315789473685</v>
      </c>
      <c r="L182" s="129">
        <v>19</v>
      </c>
      <c r="M182" s="109">
        <f t="shared" si="80"/>
        <v>9.473684210526315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3">
        <f t="shared" si="79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80"/>
        <v>0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3">
        <f t="shared" si="79"/>
        <v>0</v>
      </c>
      <c r="I185" s="42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5"/>
      <c r="P187" s="415"/>
      <c r="Q187" s="415"/>
      <c r="R187" s="415"/>
      <c r="S187" s="415"/>
      <c r="T187" s="415"/>
      <c r="U187" s="41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3">
        <f t="shared" ref="H189:H197" si="84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5">IF(ISERROR(I189-K189),"",I189-K189)</f>
        <v>0</v>
      </c>
      <c r="N189" s="130">
        <f t="shared" ref="N189:N191" si="86">SUM(O189:U189)</f>
        <v>0</v>
      </c>
      <c r="O189" s="415"/>
      <c r="P189" s="415"/>
      <c r="Q189" s="415"/>
      <c r="R189" s="415"/>
      <c r="S189" s="415"/>
      <c r="T189" s="415"/>
      <c r="U189" s="415"/>
      <c r="V189" s="132">
        <f t="shared" ref="V189:V191" si="87">SUM(X189:AA189)</f>
        <v>0</v>
      </c>
      <c r="W189" s="133" t="str">
        <f t="shared" ref="W189:W191" si="88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42738</v>
      </c>
      <c r="G190" s="128">
        <f>100+56+100</f>
        <v>256</v>
      </c>
      <c r="H190" s="423">
        <f t="shared" si="84"/>
        <v>1303.04</v>
      </c>
      <c r="I190" s="129">
        <f>4.5*5</f>
        <v>22.5</v>
      </c>
      <c r="J190" s="130">
        <f t="array" ref="J190">IF(ISERROR(G190/I190),"",G190/I190)</f>
        <v>11.377777777777778</v>
      </c>
      <c r="K190" s="131">
        <f t="array" ref="K190">IF(ISERROR(G190/L190),"",G190/L190)</f>
        <v>11.130434782608695</v>
      </c>
      <c r="L190" s="129">
        <v>23</v>
      </c>
      <c r="M190" s="109">
        <f t="shared" si="85"/>
        <v>11.369565217391305</v>
      </c>
      <c r="N190" s="130">
        <f t="shared" si="86"/>
        <v>0</v>
      </c>
      <c r="O190" s="415"/>
      <c r="P190" s="415"/>
      <c r="Q190" s="415"/>
      <c r="R190" s="415"/>
      <c r="S190" s="415"/>
      <c r="T190" s="415"/>
      <c r="U190" s="415"/>
      <c r="V190" s="132">
        <f t="shared" si="87"/>
        <v>0</v>
      </c>
      <c r="W190" s="133">
        <f t="shared" si="88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3">
        <f t="shared" si="84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5"/>
        <v>0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 t="str">
        <f t="shared" si="88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13" t="s">
        <v>190</v>
      </c>
      <c r="D192" s="108">
        <v>4.8</v>
      </c>
      <c r="E192" s="108"/>
      <c r="F192" s="127"/>
      <c r="G192" s="128"/>
      <c r="H192" s="423">
        <f t="shared" si="84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5"/>
        <v>0</v>
      </c>
      <c r="N192" s="130"/>
      <c r="O192" s="415"/>
      <c r="P192" s="415"/>
      <c r="Q192" s="415"/>
      <c r="R192" s="415"/>
      <c r="S192" s="415"/>
      <c r="T192" s="415"/>
      <c r="U192" s="41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13" t="s">
        <v>187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13" t="s">
        <v>179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13" t="s">
        <v>199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3">
        <f t="shared" si="84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5"/>
        <v>0</v>
      </c>
      <c r="N196" s="130">
        <f t="shared" ref="N196:N197" si="89">SUM(O196:U196)</f>
        <v>0</v>
      </c>
      <c r="O196" s="415"/>
      <c r="P196" s="415"/>
      <c r="Q196" s="415"/>
      <c r="R196" s="415"/>
      <c r="S196" s="415"/>
      <c r="T196" s="415"/>
      <c r="U196" s="415"/>
      <c r="V196" s="132">
        <f t="shared" ref="V196:V197" si="90">SUM(X196:AA196)</f>
        <v>0</v>
      </c>
      <c r="W196" s="133" t="str">
        <f t="shared" ref="W196:W197" si="91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42738</v>
      </c>
      <c r="G197" s="128">
        <f>100*7</f>
        <v>700</v>
      </c>
      <c r="H197" s="423">
        <f t="shared" si="84"/>
        <v>3493</v>
      </c>
      <c r="I197" s="129">
        <f>7*5</f>
        <v>35</v>
      </c>
      <c r="J197" s="130">
        <f t="array" ref="J197">IF(ISERROR(G197/I197),"",G197/I197)</f>
        <v>20</v>
      </c>
      <c r="K197" s="131">
        <f t="array" ref="K197">IF(ISERROR(G197/L197),"",G197/L197)</f>
        <v>29.787234042553191</v>
      </c>
      <c r="L197" s="129">
        <v>23.5</v>
      </c>
      <c r="M197" s="109">
        <f t="shared" si="85"/>
        <v>5.212765957446809</v>
      </c>
      <c r="N197" s="130">
        <f t="shared" si="89"/>
        <v>0</v>
      </c>
      <c r="O197" s="415"/>
      <c r="P197" s="415"/>
      <c r="Q197" s="415"/>
      <c r="R197" s="415"/>
      <c r="S197" s="415"/>
      <c r="T197" s="415"/>
      <c r="U197" s="415"/>
      <c r="V197" s="132">
        <f t="shared" si="90"/>
        <v>0</v>
      </c>
      <c r="W197" s="133">
        <f t="shared" si="91"/>
        <v>0</v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421" t="s">
        <v>202</v>
      </c>
      <c r="D198" s="143"/>
      <c r="E198" s="143"/>
      <c r="F198" s="144"/>
      <c r="G198" s="145">
        <f>SUM(G177:G197)</f>
        <v>1798</v>
      </c>
      <c r="H198" s="146">
        <f>SUM(H177:H197)</f>
        <v>9033.2999999999993</v>
      </c>
      <c r="I198" s="146">
        <f>SUM(I177:I197)</f>
        <v>111.5</v>
      </c>
      <c r="J198" s="130">
        <f t="array" ref="J198">IF(ISERROR(G198/I198),"",G198/I198)</f>
        <v>16.125560538116591</v>
      </c>
      <c r="K198" s="146">
        <f>SUM(K177:K197)</f>
        <v>83.543984614635576</v>
      </c>
      <c r="L198" s="147"/>
      <c r="M198" s="150">
        <f t="shared" ref="M198:AA198" si="92">SUM(M177:M197)</f>
        <v>27.956015385364427</v>
      </c>
      <c r="N198" s="146">
        <f t="shared" si="92"/>
        <v>0</v>
      </c>
      <c r="O198" s="148">
        <f t="shared" si="92"/>
        <v>0</v>
      </c>
      <c r="P198" s="148">
        <f t="shared" si="92"/>
        <v>0</v>
      </c>
      <c r="Q198" s="148">
        <f t="shared" si="92"/>
        <v>0</v>
      </c>
      <c r="R198" s="148">
        <f t="shared" si="92"/>
        <v>0</v>
      </c>
      <c r="S198" s="148">
        <f t="shared" si="92"/>
        <v>0</v>
      </c>
      <c r="T198" s="148">
        <f t="shared" si="92"/>
        <v>0</v>
      </c>
      <c r="U198" s="148">
        <f t="shared" si="92"/>
        <v>0</v>
      </c>
      <c r="V198" s="149">
        <f t="shared" si="92"/>
        <v>0</v>
      </c>
      <c r="W198" s="133">
        <f t="shared" si="92"/>
        <v>0</v>
      </c>
      <c r="X198" s="149">
        <f t="shared" si="92"/>
        <v>0</v>
      </c>
      <c r="Y198" s="149">
        <f t="shared" si="92"/>
        <v>0</v>
      </c>
      <c r="Z198" s="149">
        <f t="shared" si="92"/>
        <v>0</v>
      </c>
      <c r="AA198" s="149">
        <f t="shared" si="92"/>
        <v>0</v>
      </c>
    </row>
    <row r="199" spans="1:27" ht="20.100000000000001" hidden="1" customHeight="1">
      <c r="A199" s="300">
        <v>30100012</v>
      </c>
      <c r="B199" s="414" t="s">
        <v>206</v>
      </c>
      <c r="C199" s="126" t="s">
        <v>199</v>
      </c>
      <c r="D199" s="108">
        <v>5.03</v>
      </c>
      <c r="E199" s="108"/>
      <c r="F199" s="127"/>
      <c r="G199" s="128"/>
      <c r="H199" s="423">
        <f t="shared" ref="H199:H255" si="93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6" si="94">IF(ISERROR(I199-K199),"",I199-K199)</f>
        <v>0</v>
      </c>
      <c r="N199" s="130">
        <f t="shared" ref="N199" si="95">SUM(O199:U199)</f>
        <v>0</v>
      </c>
      <c r="O199" s="418"/>
      <c r="P199" s="418"/>
      <c r="Q199" s="418"/>
      <c r="R199" s="418"/>
      <c r="S199" s="418"/>
      <c r="T199" s="418"/>
      <c r="U199" s="418"/>
      <c r="V199" s="132">
        <f t="shared" ref="V199" si="96">SUM(X199:AA199)</f>
        <v>0</v>
      </c>
      <c r="W199" s="133" t="str">
        <f t="shared" ref="W199" si="97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414" t="s">
        <v>425</v>
      </c>
      <c r="C200" s="187" t="s">
        <v>427</v>
      </c>
      <c r="D200" s="108">
        <v>5.03</v>
      </c>
      <c r="E200" s="108"/>
      <c r="F200" s="127">
        <v>42738</v>
      </c>
      <c r="G200" s="128">
        <f>108*5+84+108</f>
        <v>732</v>
      </c>
      <c r="H200" s="423">
        <f t="shared" si="93"/>
        <v>3681.96</v>
      </c>
      <c r="I200" s="129">
        <f>5*2</f>
        <v>10</v>
      </c>
      <c r="J200" s="130">
        <f t="array" ref="J200">IF(ISERROR(G200/I200),"",G200/I200)</f>
        <v>73.2</v>
      </c>
      <c r="K200" s="131">
        <f t="array" ref="K200">IF(ISERROR(G200/L200),"",G200/L200)</f>
        <v>14.076923076923077</v>
      </c>
      <c r="L200" s="129">
        <v>52</v>
      </c>
      <c r="M200" s="109">
        <f t="shared" si="94"/>
        <v>-4.0769230769230766</v>
      </c>
      <c r="N200" s="130"/>
      <c r="O200" s="418"/>
      <c r="P200" s="418"/>
      <c r="Q200" s="418"/>
      <c r="R200" s="418"/>
      <c r="S200" s="418"/>
      <c r="T200" s="418"/>
      <c r="U200" s="41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4" t="s">
        <v>206</v>
      </c>
      <c r="C201" s="126" t="s">
        <v>186</v>
      </c>
      <c r="D201" s="108">
        <v>5.03</v>
      </c>
      <c r="E201" s="108"/>
      <c r="F201" s="127"/>
      <c r="G201" s="128"/>
      <c r="H201" s="423">
        <f t="shared" si="93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4"/>
        <v>0</v>
      </c>
      <c r="N201" s="130">
        <f t="shared" ref="N201:N203" si="98">SUM(O201:U201)</f>
        <v>0</v>
      </c>
      <c r="O201" s="418"/>
      <c r="P201" s="418"/>
      <c r="Q201" s="418"/>
      <c r="R201" s="418"/>
      <c r="S201" s="418"/>
      <c r="T201" s="418"/>
      <c r="U201" s="418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4" t="s">
        <v>206</v>
      </c>
      <c r="C202" s="126" t="s">
        <v>203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si="98"/>
        <v>0</v>
      </c>
      <c r="O202" s="418"/>
      <c r="P202" s="418"/>
      <c r="Q202" s="418"/>
      <c r="R202" s="418"/>
      <c r="S202" s="418"/>
      <c r="T202" s="418"/>
      <c r="U202" s="418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4" t="s">
        <v>206</v>
      </c>
      <c r="C203" s="126" t="s">
        <v>207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4" t="s">
        <v>414</v>
      </c>
      <c r="C204" s="187" t="s">
        <v>415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/>
      <c r="O204" s="418"/>
      <c r="P204" s="418"/>
      <c r="Q204" s="418"/>
      <c r="R204" s="418"/>
      <c r="S204" s="418"/>
      <c r="T204" s="418"/>
      <c r="U204" s="41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4" t="s">
        <v>414</v>
      </c>
      <c r="C205" s="187" t="s">
        <v>416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14" t="s">
        <v>414</v>
      </c>
      <c r="C206" s="187" t="s">
        <v>61</v>
      </c>
      <c r="D206" s="108">
        <v>5.03</v>
      </c>
      <c r="E206" s="108"/>
      <c r="F206" s="127">
        <v>42737</v>
      </c>
      <c r="G206" s="128">
        <f>108*6+88</f>
        <v>736</v>
      </c>
      <c r="H206" s="423">
        <f t="shared" si="93"/>
        <v>3702.0800000000004</v>
      </c>
      <c r="I206" s="129">
        <f>4.5*2</f>
        <v>9</v>
      </c>
      <c r="J206" s="130">
        <f t="array" ref="J206">IF(ISERROR(G206/I206),"",G206/I206)</f>
        <v>81.777777777777771</v>
      </c>
      <c r="K206" s="131">
        <f t="array" ref="K206">IF(ISERROR(G206/L206),"",G206/L206)</f>
        <v>14.153846153846153</v>
      </c>
      <c r="L206" s="129">
        <v>52</v>
      </c>
      <c r="M206" s="109">
        <f t="shared" si="94"/>
        <v>-5.1538461538461533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4" t="s">
        <v>208</v>
      </c>
      <c r="C207" s="126" t="s">
        <v>179</v>
      </c>
      <c r="D207" s="108">
        <v>5.08</v>
      </c>
      <c r="E207" s="108"/>
      <c r="F207" s="127"/>
      <c r="G207" s="128"/>
      <c r="H207" s="423">
        <f t="shared" si="93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18"/>
      <c r="P207" s="418"/>
      <c r="Q207" s="418"/>
      <c r="R207" s="418"/>
      <c r="S207" s="418"/>
      <c r="T207" s="418"/>
      <c r="U207" s="41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414" t="s">
        <v>208</v>
      </c>
      <c r="C208" s="126" t="s">
        <v>204</v>
      </c>
      <c r="D208" s="108">
        <v>5.08</v>
      </c>
      <c r="E208" s="108"/>
      <c r="F208" s="127">
        <v>42736</v>
      </c>
      <c r="G208" s="128">
        <v>5</v>
      </c>
      <c r="H208" s="423">
        <f t="shared" si="93"/>
        <v>25.4</v>
      </c>
      <c r="I208" s="129">
        <v>0.5</v>
      </c>
      <c r="J208" s="130">
        <f t="array" ref="J208">IF(ISERROR(G208/I208),"",G208/I208)</f>
        <v>10</v>
      </c>
      <c r="K208" s="131">
        <f t="array" ref="K208">IF(ISERROR(G208/L208),"",G208/L208)</f>
        <v>0.23809523809523808</v>
      </c>
      <c r="L208" s="129">
        <v>21</v>
      </c>
      <c r="M208" s="109">
        <f t="shared" si="101"/>
        <v>0.26190476190476192</v>
      </c>
      <c r="N208" s="130">
        <f t="shared" si="102"/>
        <v>0</v>
      </c>
      <c r="O208" s="418"/>
      <c r="P208" s="418"/>
      <c r="Q208" s="418"/>
      <c r="R208" s="418"/>
      <c r="S208" s="418"/>
      <c r="T208" s="418"/>
      <c r="U208" s="418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4" t="s">
        <v>208</v>
      </c>
      <c r="C209" s="126" t="s">
        <v>205</v>
      </c>
      <c r="D209" s="108">
        <v>5.08</v>
      </c>
      <c r="E209" s="108"/>
      <c r="F209" s="127"/>
      <c r="G209" s="128"/>
      <c r="H209" s="423">
        <f t="shared" si="93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4" t="s">
        <v>208</v>
      </c>
      <c r="C210" s="126" t="s">
        <v>186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4" t="s">
        <v>208</v>
      </c>
      <c r="C211" s="126" t="s">
        <v>203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414" t="s">
        <v>208</v>
      </c>
      <c r="C212" s="126" t="s">
        <v>199</v>
      </c>
      <c r="D212" s="108">
        <v>5.08</v>
      </c>
      <c r="E212" s="108"/>
      <c r="F212" s="127">
        <v>42738</v>
      </c>
      <c r="G212" s="128">
        <f>108*4+84</f>
        <v>516</v>
      </c>
      <c r="H212" s="423">
        <f t="shared" si="93"/>
        <v>2621.2800000000002</v>
      </c>
      <c r="I212" s="129">
        <f>8.5*4</f>
        <v>34</v>
      </c>
      <c r="J212" s="130">
        <f t="array" ref="J212">IF(ISERROR(G212/I212),"",G212/I212)</f>
        <v>15.176470588235293</v>
      </c>
      <c r="K212" s="131">
        <f t="array" ref="K212">IF(ISERROR(G212/L212),"",G212/L212)</f>
        <v>24.571428571428573</v>
      </c>
      <c r="L212" s="129">
        <v>21</v>
      </c>
      <c r="M212" s="109">
        <f t="shared" si="101"/>
        <v>9.428571428571427</v>
      </c>
      <c r="N212" s="130">
        <f t="shared" si="102"/>
        <v>0</v>
      </c>
      <c r="O212" s="415"/>
      <c r="P212" s="415"/>
      <c r="Q212" s="415"/>
      <c r="R212" s="415"/>
      <c r="S212" s="415"/>
      <c r="T212" s="415"/>
      <c r="U212" s="415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4" t="s">
        <v>208</v>
      </c>
      <c r="C213" s="126" t="s">
        <v>187</v>
      </c>
      <c r="D213" s="108">
        <v>5.08</v>
      </c>
      <c r="E213" s="108"/>
      <c r="F213" s="127"/>
      <c r="G213" s="128"/>
      <c r="H213" s="423">
        <f t="shared" si="93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18"/>
      <c r="P213" s="418"/>
      <c r="Q213" s="418"/>
      <c r="R213" s="418"/>
      <c r="S213" s="418"/>
      <c r="T213" s="418"/>
      <c r="U213" s="41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4" t="s">
        <v>208</v>
      </c>
      <c r="C214" s="126" t="s">
        <v>207</v>
      </c>
      <c r="D214" s="108">
        <v>5.08</v>
      </c>
      <c r="E214" s="108"/>
      <c r="F214" s="127">
        <v>42738</v>
      </c>
      <c r="G214" s="128">
        <f>108+70</f>
        <v>178</v>
      </c>
      <c r="H214" s="423">
        <f t="shared" si="93"/>
        <v>904.24</v>
      </c>
      <c r="I214" s="129">
        <f>3*4</f>
        <v>12</v>
      </c>
      <c r="J214" s="130">
        <f t="array" ref="J214">IF(ISERROR(G214/I214),"",G214/I214)</f>
        <v>14.833333333333334</v>
      </c>
      <c r="K214" s="131">
        <f t="array" ref="K214">IF(ISERROR(G214/L214),"",G214/L214)</f>
        <v>8.4761904761904763</v>
      </c>
      <c r="L214" s="129">
        <v>21</v>
      </c>
      <c r="M214" s="109">
        <f t="shared" si="101"/>
        <v>3.5238095238095237</v>
      </c>
      <c r="N214" s="130">
        <f t="shared" si="102"/>
        <v>0</v>
      </c>
      <c r="O214" s="415"/>
      <c r="P214" s="415"/>
      <c r="Q214" s="415"/>
      <c r="R214" s="415"/>
      <c r="S214" s="415"/>
      <c r="T214" s="415"/>
      <c r="U214" s="415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14" t="s">
        <v>209</v>
      </c>
      <c r="C215" s="126" t="s">
        <v>194</v>
      </c>
      <c r="D215" s="108">
        <v>5.03</v>
      </c>
      <c r="E215" s="108"/>
      <c r="F215" s="127">
        <v>42736</v>
      </c>
      <c r="G215" s="128">
        <v>1</v>
      </c>
      <c r="H215" s="423">
        <f t="shared" si="93"/>
        <v>5.03</v>
      </c>
      <c r="I215" s="129">
        <v>0.02</v>
      </c>
      <c r="J215" s="130">
        <f t="array" ref="J215">IF(ISERROR(G215/I215),"",G215/I215)</f>
        <v>50</v>
      </c>
      <c r="K215" s="131">
        <f t="array" ref="K215">IF(ISERROR(G215/L215),"",G215/L215)</f>
        <v>1.7857142857142856E-2</v>
      </c>
      <c r="L215" s="129">
        <v>56</v>
      </c>
      <c r="M215" s="109">
        <f t="shared" si="101"/>
        <v>2.1428571428571443E-3</v>
      </c>
      <c r="N215" s="130">
        <f t="shared" si="102"/>
        <v>0</v>
      </c>
      <c r="O215" s="418"/>
      <c r="P215" s="418"/>
      <c r="Q215" s="418"/>
      <c r="R215" s="418"/>
      <c r="S215" s="418"/>
      <c r="T215" s="418"/>
      <c r="U215" s="418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14" t="s">
        <v>209</v>
      </c>
      <c r="C216" s="126" t="s">
        <v>179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14" t="s">
        <v>209</v>
      </c>
      <c r="C217" s="126" t="s">
        <v>195</v>
      </c>
      <c r="D217" s="108">
        <v>5.03</v>
      </c>
      <c r="E217" s="108"/>
      <c r="F217" s="127">
        <v>42737</v>
      </c>
      <c r="G217" s="128">
        <v>8</v>
      </c>
      <c r="H217" s="423">
        <f t="shared" si="93"/>
        <v>40.24</v>
      </c>
      <c r="I217" s="129">
        <v>0.14000000000000001</v>
      </c>
      <c r="J217" s="130">
        <f t="array" ref="J217">IF(ISERROR(G217/I217),"",G217/I217)</f>
        <v>57.142857142857139</v>
      </c>
      <c r="K217" s="131">
        <f t="array" ref="K217">IF(ISERROR(G217/L217),"",G217/L217)</f>
        <v>0.14285714285714285</v>
      </c>
      <c r="L217" s="129">
        <v>56</v>
      </c>
      <c r="M217" s="109">
        <f t="shared" si="101"/>
        <v>-2.8571428571428359E-3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4" t="s">
        <v>209</v>
      </c>
      <c r="C218" s="126" t="s">
        <v>204</v>
      </c>
      <c r="D218" s="108">
        <v>5.03</v>
      </c>
      <c r="E218" s="108"/>
      <c r="F218" s="127"/>
      <c r="G218" s="128"/>
      <c r="H218" s="423">
        <f t="shared" si="93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4" t="s">
        <v>382</v>
      </c>
      <c r="C219" s="187" t="s">
        <v>383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4" t="s">
        <v>382</v>
      </c>
      <c r="C220" s="187" t="s">
        <v>384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4" t="s">
        <v>382</v>
      </c>
      <c r="C221" s="187" t="s">
        <v>389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14" t="s">
        <v>382</v>
      </c>
      <c r="C222" s="187" t="s">
        <v>391</v>
      </c>
      <c r="D222" s="108">
        <v>5.03</v>
      </c>
      <c r="E222" s="108"/>
      <c r="F222" s="127">
        <v>42739</v>
      </c>
      <c r="G222" s="128">
        <f>90+55</f>
        <v>145</v>
      </c>
      <c r="H222" s="423">
        <f t="shared" si="93"/>
        <v>729.35</v>
      </c>
      <c r="I222" s="129">
        <v>3</v>
      </c>
      <c r="J222" s="130">
        <f t="array" ref="J222">IF(ISERROR(G222/I222),"",G222/I222)</f>
        <v>48.333333333333336</v>
      </c>
      <c r="K222" s="131">
        <f t="array" ref="K222">IF(ISERROR(G222/L222),"",G222/L222)</f>
        <v>2.6851851851851851</v>
      </c>
      <c r="L222" s="129">
        <v>54</v>
      </c>
      <c r="M222" s="109">
        <f t="shared" si="101"/>
        <v>0.31481481481481488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4" t="s">
        <v>418</v>
      </c>
      <c r="C223" s="187" t="s">
        <v>364</v>
      </c>
      <c r="D223" s="108">
        <v>5.03</v>
      </c>
      <c r="E223" s="108"/>
      <c r="F223" s="127"/>
      <c r="G223" s="128"/>
      <c r="H223" s="423">
        <f t="shared" si="93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4" t="s">
        <v>418</v>
      </c>
      <c r="C224" s="187" t="s">
        <v>365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4" t="s">
        <v>418</v>
      </c>
      <c r="C225" s="187" t="s">
        <v>366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4" t="s">
        <v>418</v>
      </c>
      <c r="C226" s="187" t="s">
        <v>367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15"/>
      <c r="P227" s="415"/>
      <c r="Q227" s="415"/>
      <c r="R227" s="415"/>
      <c r="S227" s="415"/>
      <c r="T227" s="415"/>
      <c r="U227" s="415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/>
      <c r="K237" s="131"/>
      <c r="L237" s="129">
        <v>50</v>
      </c>
      <c r="M237" s="109"/>
      <c r="N237" s="130"/>
      <c r="O237" s="415"/>
      <c r="P237" s="415"/>
      <c r="Q237" s="415"/>
      <c r="R237" s="415"/>
      <c r="S237" s="415"/>
      <c r="T237" s="415"/>
      <c r="U237" s="41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3">
        <f t="shared" si="93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3">
        <f t="shared" si="93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15"/>
      <c r="P239" s="415"/>
      <c r="Q239" s="415"/>
      <c r="R239" s="415"/>
      <c r="S239" s="415"/>
      <c r="T239" s="415"/>
      <c r="U239" s="415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15"/>
      <c r="P240" s="415"/>
      <c r="Q240" s="415"/>
      <c r="R240" s="415"/>
      <c r="S240" s="415"/>
      <c r="T240" s="415"/>
      <c r="U240" s="415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3">
        <f t="shared" si="93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15"/>
      <c r="P241" s="415"/>
      <c r="Q241" s="415"/>
      <c r="R241" s="415"/>
      <c r="S241" s="415"/>
      <c r="T241" s="415"/>
      <c r="U241" s="41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3">
        <f t="shared" si="93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15"/>
      <c r="P242" s="415"/>
      <c r="Q242" s="415"/>
      <c r="R242" s="415"/>
      <c r="S242" s="415"/>
      <c r="T242" s="415"/>
      <c r="U242" s="415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15"/>
      <c r="P243" s="415"/>
      <c r="Q243" s="415"/>
      <c r="R243" s="415"/>
      <c r="S243" s="415"/>
      <c r="T243" s="415"/>
      <c r="U243" s="415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3">
        <f t="shared" si="93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15"/>
      <c r="P246" s="415"/>
      <c r="Q246" s="415"/>
      <c r="R246" s="415"/>
      <c r="S246" s="415"/>
      <c r="T246" s="415"/>
      <c r="U246" s="41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/>
      <c r="L250" s="129">
        <v>4</v>
      </c>
      <c r="M250" s="109"/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421" t="s">
        <v>202</v>
      </c>
      <c r="D256" s="143"/>
      <c r="E256" s="143"/>
      <c r="F256" s="144"/>
      <c r="G256" s="145">
        <f>SUM(G199:G255)</f>
        <v>2322</v>
      </c>
      <c r="H256" s="146">
        <f>SUM(H199:H255)</f>
        <v>11714.610000000002</v>
      </c>
      <c r="I256" s="146">
        <f>SUM(I199:I255)</f>
        <v>68.679999999999993</v>
      </c>
      <c r="J256" s="130">
        <f t="array" ref="J256">IF(ISERROR(G256/I256),"",G256/I256)</f>
        <v>33.808969132207345</v>
      </c>
      <c r="K256" s="146">
        <f>SUM(K199:K255)</f>
        <v>64.380240130240139</v>
      </c>
      <c r="L256" s="147"/>
      <c r="M256" s="150">
        <f t="shared" ref="M256:V256" si="114">SUM(M199:M255)</f>
        <v>4.2997598697598702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4" t="s">
        <v>217</v>
      </c>
      <c r="C257" s="126" t="s">
        <v>179</v>
      </c>
      <c r="D257" s="108">
        <v>5.03</v>
      </c>
      <c r="E257" s="108"/>
      <c r="F257" s="127"/>
      <c r="G257" s="128"/>
      <c r="H257" s="42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15"/>
      <c r="P257" s="415"/>
      <c r="Q257" s="415"/>
      <c r="R257" s="415"/>
      <c r="S257" s="415"/>
      <c r="T257" s="415"/>
      <c r="U257" s="415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4" t="s">
        <v>217</v>
      </c>
      <c r="C258" s="126" t="s">
        <v>186</v>
      </c>
      <c r="D258" s="108">
        <v>5.03</v>
      </c>
      <c r="E258" s="108"/>
      <c r="F258" s="127"/>
      <c r="G258" s="128"/>
      <c r="H258" s="42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15"/>
      <c r="P258" s="415"/>
      <c r="Q258" s="415"/>
      <c r="R258" s="415"/>
      <c r="S258" s="415"/>
      <c r="T258" s="415"/>
      <c r="U258" s="415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4" t="s">
        <v>217</v>
      </c>
      <c r="C259" s="126" t="s">
        <v>204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5"/>
      <c r="P265" s="415"/>
      <c r="Q265" s="415"/>
      <c r="R265" s="415"/>
      <c r="S265" s="415"/>
      <c r="T265" s="415"/>
      <c r="U265" s="41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5" si="120">IF(ISERROR(I269-K269),"",I269-K269)</f>
        <v>0</v>
      </c>
      <c r="N269" s="130">
        <f t="shared" ref="N269:N284" si="121"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15"/>
      <c r="P270" s="415"/>
      <c r="Q270" s="415"/>
      <c r="R270" s="415"/>
      <c r="S270" s="415"/>
      <c r="T270" s="415"/>
      <c r="U270" s="415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4" t="s">
        <v>222</v>
      </c>
      <c r="C273" s="126" t="s">
        <v>181</v>
      </c>
      <c r="D273" s="108">
        <v>9.36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4" t="s">
        <v>222</v>
      </c>
      <c r="C274" s="126" t="s">
        <v>179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4" t="s">
        <v>222</v>
      </c>
      <c r="C275" s="126" t="s">
        <v>221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4" t="s">
        <v>222</v>
      </c>
      <c r="C276" s="126" t="s">
        <v>186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4" t="s">
        <v>393</v>
      </c>
      <c r="C277" s="187" t="s">
        <v>395</v>
      </c>
      <c r="D277" s="108">
        <v>5</v>
      </c>
      <c r="E277" s="108"/>
      <c r="F277" s="127"/>
      <c r="G277" s="128"/>
      <c r="H277" s="42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14" t="s">
        <v>393</v>
      </c>
      <c r="C278" s="187" t="s">
        <v>402</v>
      </c>
      <c r="D278" s="108">
        <v>5</v>
      </c>
      <c r="E278" s="108"/>
      <c r="F278" s="127">
        <v>42738</v>
      </c>
      <c r="G278" s="128">
        <f>90*5+81</f>
        <v>531</v>
      </c>
      <c r="H278" s="423">
        <f t="shared" si="116"/>
        <v>2655</v>
      </c>
      <c r="I278" s="129">
        <f>8*9</f>
        <v>72</v>
      </c>
      <c r="J278" s="130">
        <f t="array" ref="J278">IF(ISERROR(G278/I278),"",G278/I278)</f>
        <v>7.375</v>
      </c>
      <c r="K278" s="131">
        <f t="array" ref="K278">IF(ISERROR(G278/L278),"",G278/L278)</f>
        <v>106.2</v>
      </c>
      <c r="L278" s="129">
        <v>5</v>
      </c>
      <c r="M278" s="109">
        <f t="shared" si="120"/>
        <v>-34.200000000000003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4" t="s">
        <v>404</v>
      </c>
      <c r="C279" s="187" t="s">
        <v>405</v>
      </c>
      <c r="D279" s="108">
        <v>5</v>
      </c>
      <c r="E279" s="108"/>
      <c r="F279" s="127"/>
      <c r="G279" s="128"/>
      <c r="H279" s="423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4" t="s">
        <v>342</v>
      </c>
      <c r="C280" s="187" t="s">
        <v>372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4" t="s">
        <v>343</v>
      </c>
      <c r="C281" s="126" t="s">
        <v>345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4" t="s">
        <v>343</v>
      </c>
      <c r="C282" s="126" t="s">
        <v>347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42736</v>
      </c>
      <c r="G285" s="128">
        <v>15</v>
      </c>
      <c r="H285" s="423">
        <f t="shared" si="116"/>
        <v>75.45</v>
      </c>
      <c r="I285" s="129">
        <f>3.5*9</f>
        <v>31.5</v>
      </c>
      <c r="J285" s="130">
        <f t="array" ref="J285">IF(ISERROR(G285/I285),"",G285/I285)</f>
        <v>0.47619047619047616</v>
      </c>
      <c r="K285" s="131">
        <f t="array" ref="K285">IF(ISERROR(G285/L285),"",G285/L285)</f>
        <v>0.625</v>
      </c>
      <c r="L285" s="129">
        <v>24</v>
      </c>
      <c r="M285" s="109">
        <f t="shared" si="120"/>
        <v>30.875</v>
      </c>
      <c r="N285" s="130"/>
      <c r="O285" s="415"/>
      <c r="P285" s="415"/>
      <c r="Q285" s="415"/>
      <c r="R285" s="415"/>
      <c r="S285" s="415"/>
      <c r="T285" s="415"/>
      <c r="U285" s="41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15"/>
      <c r="P288" s="415"/>
      <c r="Q288" s="415"/>
      <c r="R288" s="415"/>
      <c r="S288" s="415"/>
      <c r="T288" s="415"/>
      <c r="U288" s="415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15"/>
      <c r="P289" s="415"/>
      <c r="Q289" s="415"/>
      <c r="R289" s="415"/>
      <c r="S289" s="415"/>
      <c r="T289" s="415"/>
      <c r="U289" s="415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42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421" t="s">
        <v>202</v>
      </c>
      <c r="D291" s="143"/>
      <c r="E291" s="143"/>
      <c r="F291" s="144"/>
      <c r="G291" s="145">
        <f>SUM(G257:G290)</f>
        <v>546</v>
      </c>
      <c r="H291" s="146">
        <f>SUM(H257:H290)</f>
        <v>2730.45</v>
      </c>
      <c r="I291" s="146">
        <f>SUM(I257:I290)</f>
        <v>103.5</v>
      </c>
      <c r="J291" s="130">
        <f t="array" ref="J291">IF(ISERROR(G291/I291),"",G291/I291)</f>
        <v>5.27536231884058</v>
      </c>
      <c r="K291" s="146">
        <f>SUM(K257:K290)</f>
        <v>106.825</v>
      </c>
      <c r="L291" s="147"/>
      <c r="M291" s="150">
        <f t="shared" ref="M291:V291" si="131">SUM(M257:M290)</f>
        <v>-3.3250000000000028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15"/>
      <c r="P292" s="415"/>
      <c r="Q292" s="415"/>
      <c r="R292" s="415"/>
      <c r="S292" s="415"/>
      <c r="T292" s="415"/>
      <c r="U292" s="415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15"/>
      <c r="P293" s="415"/>
      <c r="Q293" s="415"/>
      <c r="R293" s="415"/>
      <c r="S293" s="415"/>
      <c r="T293" s="415"/>
      <c r="U293" s="415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42738</v>
      </c>
      <c r="G294" s="128">
        <f>75+100+100+100</f>
        <v>375</v>
      </c>
      <c r="H294" s="423">
        <f t="shared" si="132"/>
        <v>1890</v>
      </c>
      <c r="I294" s="129">
        <f>6.5*4</f>
        <v>26</v>
      </c>
      <c r="J294" s="130">
        <f t="array" ref="J294">IF(ISERROR(G294/I294),"",G294/I294)</f>
        <v>14.423076923076923</v>
      </c>
      <c r="K294" s="131">
        <f t="array" ref="K294">IF(ISERROR(G294/L294),"",G294/L294)</f>
        <v>18.75</v>
      </c>
      <c r="L294" s="129">
        <v>20</v>
      </c>
      <c r="M294" s="109">
        <f t="shared" si="133"/>
        <v>7.25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9" t="s">
        <v>203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9" t="s">
        <v>228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9" t="s">
        <v>212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9" t="s">
        <v>203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9" t="s">
        <v>186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9" t="s">
        <v>228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9" t="s">
        <v>199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421" t="s">
        <v>202</v>
      </c>
      <c r="D307" s="143"/>
      <c r="E307" s="143"/>
      <c r="F307" s="144"/>
      <c r="G307" s="145">
        <f>SUM(G292:G306)</f>
        <v>375</v>
      </c>
      <c r="H307" s="146">
        <f>SUM(H292:H306)</f>
        <v>1890</v>
      </c>
      <c r="I307" s="146">
        <f>SUM(I292:I306)</f>
        <v>26</v>
      </c>
      <c r="J307" s="130">
        <f t="array" ref="J307">IF(ISERROR(G307/I307),"",G307/I307)</f>
        <v>14.423076923076923</v>
      </c>
      <c r="K307" s="146">
        <f>SUM(K292:K306)</f>
        <v>18.75</v>
      </c>
      <c r="L307" s="146"/>
      <c r="M307" s="150">
        <f>SUM(M292:M306)</f>
        <v>7.25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3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15"/>
      <c r="P308" s="415"/>
      <c r="Q308" s="415"/>
      <c r="R308" s="415"/>
      <c r="S308" s="415"/>
      <c r="T308" s="415"/>
      <c r="U308" s="415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15"/>
      <c r="P309" s="415"/>
      <c r="Q309" s="415"/>
      <c r="R309" s="415"/>
      <c r="S309" s="415"/>
      <c r="T309" s="415"/>
      <c r="U309" s="415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23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15"/>
      <c r="P313" s="415"/>
      <c r="Q313" s="415"/>
      <c r="R313" s="415"/>
      <c r="S313" s="415"/>
      <c r="T313" s="415"/>
      <c r="U313" s="41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42737</v>
      </c>
      <c r="G314" s="128">
        <v>46</v>
      </c>
      <c r="H314" s="423">
        <f t="shared" si="136"/>
        <v>231.38000000000002</v>
      </c>
      <c r="I314" s="129">
        <f>1*4</f>
        <v>4</v>
      </c>
      <c r="J314" s="130">
        <f t="array" ref="J314">IF(ISERROR(G314/I314),"",G314/I314)</f>
        <v>11.5</v>
      </c>
      <c r="K314" s="131">
        <f t="array" ref="K314">IF(ISERROR(G314/L314),"",G314/L314)</f>
        <v>3.4074074074074074</v>
      </c>
      <c r="L314" s="129">
        <v>13.5</v>
      </c>
      <c r="M314" s="109">
        <f t="shared" ref="M314:M315" si="140">IF(ISERROR(I314-K314),"",I314-K314)</f>
        <v>0.59259259259259256</v>
      </c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>
        <v>42737</v>
      </c>
      <c r="G315" s="128">
        <f>90*5+50</f>
        <v>500</v>
      </c>
      <c r="H315" s="423">
        <f t="shared" si="136"/>
        <v>2515</v>
      </c>
      <c r="I315" s="129">
        <f>10.5*4</f>
        <v>42</v>
      </c>
      <c r="J315" s="130">
        <f t="array" ref="J315">IF(ISERROR(G315/I315),"",G315/I315)</f>
        <v>11.904761904761905</v>
      </c>
      <c r="K315" s="131">
        <f t="array" ref="K315">IF(ISERROR(G315/L315),"",G315/L315)</f>
        <v>37.037037037037038</v>
      </c>
      <c r="L315" s="129">
        <v>13.5</v>
      </c>
      <c r="M315" s="109">
        <f t="shared" si="140"/>
        <v>4.9629629629629619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3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15"/>
      <c r="P316" s="415"/>
      <c r="Q316" s="415"/>
      <c r="R316" s="415"/>
      <c r="S316" s="415"/>
      <c r="T316" s="415"/>
      <c r="U316" s="41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75" t="s">
        <v>234</v>
      </c>
      <c r="B317" s="476"/>
      <c r="C317" s="421" t="s">
        <v>202</v>
      </c>
      <c r="D317" s="143"/>
      <c r="E317" s="143"/>
      <c r="F317" s="144"/>
      <c r="G317" s="145">
        <f>SUM(G308:G316)</f>
        <v>546</v>
      </c>
      <c r="H317" s="146">
        <f>SUM(H308:H316)</f>
        <v>2746.38</v>
      </c>
      <c r="I317" s="146">
        <f>SUM(I308:I316)</f>
        <v>46</v>
      </c>
      <c r="J317" s="130">
        <f t="array" ref="J317">IF(ISERROR(G317/I317),"",G317/I317)</f>
        <v>11.869565217391305</v>
      </c>
      <c r="K317" s="146">
        <f>SUM(K308:K316)</f>
        <v>40.444444444444443</v>
      </c>
      <c r="L317" s="147"/>
      <c r="M317" s="150">
        <f>SUM(M308:M316)</f>
        <v>5.5555555555555545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13"/>
      <c r="D318" s="108">
        <v>3.65</v>
      </c>
      <c r="E318" s="108"/>
      <c r="F318" s="153"/>
      <c r="G318" s="128"/>
      <c r="H318" s="423">
        <f t="shared" ref="H318:H331" si="145">D318*G318</f>
        <v>0</v>
      </c>
      <c r="I318" s="129"/>
      <c r="J318" s="130" t="str">
        <f t="array" ref="J318">IF(ISERROR(G318/I318),"",G318/I318)</f>
        <v/>
      </c>
      <c r="K318" s="42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13"/>
      <c r="D319" s="108">
        <v>6.58</v>
      </c>
      <c r="E319" s="108"/>
      <c r="F319" s="127"/>
      <c r="G319" s="128"/>
      <c r="H319" s="42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15"/>
      <c r="P319" s="415"/>
      <c r="Q319" s="415"/>
      <c r="R319" s="415"/>
      <c r="S319" s="415"/>
      <c r="T319" s="415"/>
      <c r="U319" s="41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13"/>
      <c r="D320" s="108">
        <v>7.8</v>
      </c>
      <c r="E320" s="108"/>
      <c r="F320" s="127"/>
      <c r="G320" s="128"/>
      <c r="H320" s="42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15"/>
      <c r="P320" s="415"/>
      <c r="Q320" s="415"/>
      <c r="R320" s="415"/>
      <c r="S320" s="415"/>
      <c r="T320" s="415"/>
      <c r="U320" s="41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13"/>
      <c r="D321" s="108">
        <v>4.4000000000000004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13"/>
      <c r="D322" s="108"/>
      <c r="E322" s="108"/>
      <c r="F322" s="127"/>
      <c r="G322" s="128"/>
      <c r="H322" s="42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15"/>
      <c r="P322" s="415"/>
      <c r="Q322" s="415"/>
      <c r="R322" s="415"/>
      <c r="S322" s="415"/>
      <c r="T322" s="415"/>
      <c r="U322" s="41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13" t="s">
        <v>239</v>
      </c>
      <c r="C323" s="413" t="s">
        <v>179</v>
      </c>
      <c r="D323" s="108">
        <v>6.04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15"/>
      <c r="P323" s="415"/>
      <c r="Q323" s="415"/>
      <c r="R323" s="415"/>
      <c r="S323" s="415"/>
      <c r="T323" s="415"/>
      <c r="U323" s="41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13" t="s">
        <v>239</v>
      </c>
      <c r="C324" s="413" t="s">
        <v>186</v>
      </c>
      <c r="D324" s="108">
        <v>6.04</v>
      </c>
      <c r="E324" s="108"/>
      <c r="F324" s="127"/>
      <c r="G324" s="128"/>
      <c r="H324" s="42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15"/>
      <c r="P324" s="415"/>
      <c r="Q324" s="415"/>
      <c r="R324" s="415"/>
      <c r="S324" s="415"/>
      <c r="T324" s="415"/>
      <c r="U324" s="41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13" t="s">
        <v>443</v>
      </c>
      <c r="C325" s="413" t="s">
        <v>179</v>
      </c>
      <c r="D325" s="108">
        <v>6</v>
      </c>
      <c r="E325" s="108"/>
      <c r="F325" s="127"/>
      <c r="G325" s="128"/>
      <c r="H325" s="423">
        <f t="shared" si="145"/>
        <v>0</v>
      </c>
      <c r="I325" s="129"/>
      <c r="J325" s="130"/>
      <c r="K325" s="131"/>
      <c r="L325" s="129"/>
      <c r="M325" s="109"/>
      <c r="N325" s="130"/>
      <c r="O325" s="415"/>
      <c r="P325" s="415"/>
      <c r="Q325" s="415"/>
      <c r="R325" s="415"/>
      <c r="S325" s="415"/>
      <c r="T325" s="415"/>
      <c r="U325" s="41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13" t="s">
        <v>443</v>
      </c>
      <c r="C326" s="413" t="s">
        <v>60</v>
      </c>
      <c r="D326" s="108">
        <v>6</v>
      </c>
      <c r="E326" s="108"/>
      <c r="F326" s="127"/>
      <c r="G326" s="128"/>
      <c r="H326" s="42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15"/>
      <c r="P326" s="415"/>
      <c r="Q326" s="415"/>
      <c r="R326" s="415"/>
      <c r="S326" s="415"/>
      <c r="T326" s="415"/>
      <c r="U326" s="41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4" t="s">
        <v>240</v>
      </c>
      <c r="C327" s="126"/>
      <c r="D327" s="108">
        <v>7.3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4" t="s">
        <v>241</v>
      </c>
      <c r="C328" s="126"/>
      <c r="D328" s="108">
        <f>78*120/1000</f>
        <v>9.36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15"/>
      <c r="P328" s="415"/>
      <c r="Q328" s="415"/>
      <c r="R328" s="415"/>
      <c r="S328" s="415"/>
      <c r="T328" s="415"/>
      <c r="U328" s="41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4" t="s">
        <v>242</v>
      </c>
      <c r="C329" s="126"/>
      <c r="D329" s="108">
        <v>4.5</v>
      </c>
      <c r="E329" s="108"/>
      <c r="F329" s="127"/>
      <c r="G329" s="128"/>
      <c r="H329" s="42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4" t="s">
        <v>243</v>
      </c>
      <c r="C330" s="126"/>
      <c r="D330" s="108">
        <v>4.5</v>
      </c>
      <c r="E330" s="108"/>
      <c r="F330" s="127"/>
      <c r="G330" s="128"/>
      <c r="H330" s="42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5"/>
      <c r="P330" s="415"/>
      <c r="Q330" s="415"/>
      <c r="R330" s="415"/>
      <c r="S330" s="415"/>
      <c r="T330" s="415"/>
      <c r="U330" s="41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475" t="s">
        <v>244</v>
      </c>
      <c r="B332" s="476"/>
      <c r="C332" s="421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5587</v>
      </c>
      <c r="H333" s="154">
        <f>SUM(H198,H256,H291,H307,H317,H332)</f>
        <v>28114.740000000005</v>
      </c>
      <c r="I333" s="154">
        <f>SUM(I198,I256,I291,I307,I317,I332)</f>
        <v>355.68</v>
      </c>
      <c r="J333" s="155">
        <f t="array" ref="J333">IF(ISERROR(G333/I333),"",G333/I333)</f>
        <v>15.707939721097615</v>
      </c>
      <c r="K333" s="154">
        <f>SUM(K198,K256,K291,K307,K317,K332)</f>
        <v>313.94366918932019</v>
      </c>
      <c r="L333" s="155">
        <f>IF(ISERROR(G333/K333),"",G333/K333)</f>
        <v>17.796186221646096</v>
      </c>
      <c r="M333" s="154">
        <f t="shared" ref="M333:AA333" si="157">SUM(M198,M256,M291,M307,M317,M332)</f>
        <v>41.736330810679853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480" t="s">
        <v>476</v>
      </c>
      <c r="B334" s="420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420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420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420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420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420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420">
        <f>G333</f>
        <v>5587</v>
      </c>
      <c r="C340" s="451" t="s">
        <v>269</v>
      </c>
      <c r="D340" s="450"/>
      <c r="E340" s="441">
        <f>H333</f>
        <v>28114.740000000005</v>
      </c>
      <c r="F340" s="441"/>
      <c r="G340" s="441" t="s">
        <v>270</v>
      </c>
      <c r="H340" s="441"/>
      <c r="I340" s="469">
        <f>L333</f>
        <v>17.796186221646096</v>
      </c>
      <c r="J340" s="469"/>
      <c r="K340" s="471" t="s">
        <v>271</v>
      </c>
      <c r="L340" s="471"/>
      <c r="M340" s="469">
        <f>J333</f>
        <v>15.707939721097615</v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420">
        <f>I333+C339</f>
        <v>357.68</v>
      </c>
      <c r="C341" s="448" t="s">
        <v>251</v>
      </c>
      <c r="D341" s="449"/>
      <c r="E341" s="466">
        <f>K333+I339</f>
        <v>343.94366918932019</v>
      </c>
      <c r="F341" s="466"/>
      <c r="G341" s="441" t="s">
        <v>274</v>
      </c>
      <c r="H341" s="441"/>
      <c r="I341" s="469">
        <f>B341-E341</f>
        <v>13.736330810679817</v>
      </c>
      <c r="J341" s="469"/>
      <c r="K341" s="471" t="s">
        <v>275</v>
      </c>
      <c r="L341" s="471"/>
      <c r="M341" s="472">
        <f>IF(ISERROR(I341/E341),"",I341/E341)</f>
        <v>3.9937734115172208E-2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420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>
        <f t="array" ref="M342">IF(ISERROR(I342/B340),"",I342/B340)</f>
        <v>0</v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348" t="s">
        <v>540</v>
      </c>
      <c r="H346" s="413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hidden="1" customHeight="1">
      <c r="A347" s="299">
        <v>30100030</v>
      </c>
      <c r="B347" s="414" t="s">
        <v>178</v>
      </c>
      <c r="C347" s="126" t="s">
        <v>179</v>
      </c>
      <c r="D347" s="108">
        <v>5.03</v>
      </c>
      <c r="E347" s="108"/>
      <c r="F347" s="127"/>
      <c r="G347" s="128"/>
      <c r="H347" s="42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15"/>
      <c r="P347" s="415"/>
      <c r="Q347" s="415"/>
      <c r="R347" s="415"/>
      <c r="S347" s="415"/>
      <c r="T347" s="415"/>
      <c r="U347" s="41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15"/>
      <c r="P348" s="415"/>
      <c r="Q348" s="415"/>
      <c r="R348" s="415"/>
      <c r="S348" s="415"/>
      <c r="T348" s="415"/>
      <c r="U348" s="41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15"/>
      <c r="P349" s="415"/>
      <c r="Q349" s="415"/>
      <c r="R349" s="415"/>
      <c r="S349" s="415"/>
      <c r="T349" s="415"/>
      <c r="U349" s="41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15"/>
      <c r="P353" s="415"/>
      <c r="Q353" s="415"/>
      <c r="R353" s="415"/>
      <c r="S353" s="415"/>
      <c r="T353" s="415"/>
      <c r="U353" s="41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15"/>
      <c r="P354" s="415"/>
      <c r="Q354" s="415"/>
      <c r="R354" s="415"/>
      <c r="S354" s="415"/>
      <c r="T354" s="415"/>
      <c r="U354" s="41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3">
        <f t="shared" si="158"/>
        <v>0</v>
      </c>
      <c r="I355" s="42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15"/>
      <c r="P355" s="415"/>
      <c r="Q355" s="415"/>
      <c r="R355" s="415"/>
      <c r="S355" s="415"/>
      <c r="T355" s="415"/>
      <c r="U355" s="41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3">
        <f t="shared" si="158"/>
        <v>0</v>
      </c>
      <c r="I356" s="42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15"/>
      <c r="P356" s="415"/>
      <c r="Q356" s="415"/>
      <c r="R356" s="415"/>
      <c r="S356" s="415"/>
      <c r="T356" s="415"/>
      <c r="U356" s="41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3">
        <f t="shared" si="158"/>
        <v>0</v>
      </c>
      <c r="I357" s="423"/>
      <c r="J357" s="130"/>
      <c r="K357" s="131"/>
      <c r="L357" s="129"/>
      <c r="M357" s="109"/>
      <c r="N357" s="130"/>
      <c r="O357" s="415"/>
      <c r="P357" s="415"/>
      <c r="Q357" s="415"/>
      <c r="R357" s="415"/>
      <c r="S357" s="415"/>
      <c r="T357" s="415"/>
      <c r="U357" s="41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3">
        <f t="shared" si="158"/>
        <v>0</v>
      </c>
      <c r="I358" s="423"/>
      <c r="J358" s="130"/>
      <c r="K358" s="131"/>
      <c r="L358" s="129"/>
      <c r="M358" s="109"/>
      <c r="N358" s="130"/>
      <c r="O358" s="415"/>
      <c r="P358" s="415"/>
      <c r="Q358" s="415"/>
      <c r="R358" s="415"/>
      <c r="S358" s="415"/>
      <c r="T358" s="415"/>
      <c r="U358" s="41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15"/>
      <c r="P359" s="415"/>
      <c r="Q359" s="415"/>
      <c r="R359" s="415"/>
      <c r="S359" s="415"/>
      <c r="T359" s="415"/>
      <c r="U359" s="41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15"/>
      <c r="P360" s="415"/>
      <c r="Q360" s="415"/>
      <c r="R360" s="415"/>
      <c r="S360" s="415"/>
      <c r="T360" s="415"/>
      <c r="U360" s="41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15"/>
      <c r="P361" s="415"/>
      <c r="Q361" s="415"/>
      <c r="R361" s="415"/>
      <c r="S361" s="415"/>
      <c r="T361" s="415"/>
      <c r="U361" s="41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13" t="s">
        <v>190</v>
      </c>
      <c r="D362" s="108">
        <v>4.8</v>
      </c>
      <c r="E362" s="108"/>
      <c r="F362" s="127"/>
      <c r="G362" s="128"/>
      <c r="H362" s="42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15"/>
      <c r="P362" s="415"/>
      <c r="Q362" s="415"/>
      <c r="R362" s="415"/>
      <c r="S362" s="415"/>
      <c r="T362" s="415"/>
      <c r="U362" s="41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13" t="s">
        <v>187</v>
      </c>
      <c r="D363" s="108">
        <v>4.8</v>
      </c>
      <c r="E363" s="108"/>
      <c r="F363" s="127"/>
      <c r="G363" s="128"/>
      <c r="H363" s="42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15"/>
      <c r="P363" s="415"/>
      <c r="Q363" s="415"/>
      <c r="R363" s="415"/>
      <c r="S363" s="415"/>
      <c r="T363" s="415"/>
      <c r="U363" s="41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13" t="s">
        <v>179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13" t="s">
        <v>199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15"/>
      <c r="P366" s="415"/>
      <c r="Q366" s="415"/>
      <c r="R366" s="415"/>
      <c r="S366" s="415"/>
      <c r="T366" s="415"/>
      <c r="U366" s="41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15"/>
      <c r="P367" s="415"/>
      <c r="Q367" s="415"/>
      <c r="R367" s="415"/>
      <c r="S367" s="415"/>
      <c r="T367" s="415"/>
      <c r="U367" s="41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475" t="s">
        <v>201</v>
      </c>
      <c r="B368" s="476"/>
      <c r="C368" s="42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14" t="s">
        <v>206</v>
      </c>
      <c r="C369" s="126" t="s">
        <v>199</v>
      </c>
      <c r="D369" s="108">
        <v>5.03</v>
      </c>
      <c r="E369" s="108"/>
      <c r="F369" s="127"/>
      <c r="G369" s="128"/>
      <c r="H369" s="42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18"/>
      <c r="P369" s="418"/>
      <c r="Q369" s="418"/>
      <c r="R369" s="418"/>
      <c r="S369" s="418"/>
      <c r="T369" s="418"/>
      <c r="U369" s="41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4" t="s">
        <v>425</v>
      </c>
      <c r="C370" s="187" t="s">
        <v>427</v>
      </c>
      <c r="D370" s="108">
        <v>5.03</v>
      </c>
      <c r="E370" s="108"/>
      <c r="F370" s="127"/>
      <c r="G370" s="128"/>
      <c r="H370" s="42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8"/>
      <c r="P370" s="418"/>
      <c r="Q370" s="418"/>
      <c r="R370" s="418"/>
      <c r="S370" s="418"/>
      <c r="T370" s="418"/>
      <c r="U370" s="41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4" t="s">
        <v>206</v>
      </c>
      <c r="C371" s="126" t="s">
        <v>186</v>
      </c>
      <c r="D371" s="108">
        <v>5.03</v>
      </c>
      <c r="E371" s="108"/>
      <c r="F371" s="127"/>
      <c r="G371" s="128"/>
      <c r="H371" s="42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4" t="s">
        <v>206</v>
      </c>
      <c r="C372" s="126" t="s">
        <v>203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18"/>
      <c r="P372" s="418"/>
      <c r="Q372" s="418"/>
      <c r="R372" s="418"/>
      <c r="S372" s="418"/>
      <c r="T372" s="418"/>
      <c r="U372" s="41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4" t="s">
        <v>206</v>
      </c>
      <c r="C373" s="126" t="s">
        <v>207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18"/>
      <c r="P373" s="418"/>
      <c r="Q373" s="418"/>
      <c r="R373" s="418"/>
      <c r="S373" s="418"/>
      <c r="T373" s="418"/>
      <c r="U373" s="41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4" t="s">
        <v>414</v>
      </c>
      <c r="C374" s="187" t="s">
        <v>415</v>
      </c>
      <c r="D374" s="108"/>
      <c r="E374" s="108"/>
      <c r="F374" s="127"/>
      <c r="G374" s="128"/>
      <c r="H374" s="42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18"/>
      <c r="P374" s="418"/>
      <c r="Q374" s="418"/>
      <c r="R374" s="418"/>
      <c r="S374" s="418"/>
      <c r="T374" s="418"/>
      <c r="U374" s="41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4" t="s">
        <v>414</v>
      </c>
      <c r="C375" s="187" t="s">
        <v>416</v>
      </c>
      <c r="D375" s="108"/>
      <c r="E375" s="108"/>
      <c r="F375" s="127"/>
      <c r="G375" s="128"/>
      <c r="H375" s="42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18"/>
      <c r="P375" s="418"/>
      <c r="Q375" s="418"/>
      <c r="R375" s="418"/>
      <c r="S375" s="418"/>
      <c r="T375" s="418"/>
      <c r="U375" s="41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4" t="s">
        <v>414</v>
      </c>
      <c r="C376" s="187" t="s">
        <v>61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4" t="s">
        <v>208</v>
      </c>
      <c r="C377" s="126" t="s">
        <v>179</v>
      </c>
      <c r="D377" s="108">
        <v>5.08</v>
      </c>
      <c r="E377" s="108"/>
      <c r="F377" s="127"/>
      <c r="G377" s="128"/>
      <c r="H377" s="42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18"/>
      <c r="P377" s="418"/>
      <c r="Q377" s="418"/>
      <c r="R377" s="418"/>
      <c r="S377" s="418"/>
      <c r="T377" s="418"/>
      <c r="U377" s="41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4" t="s">
        <v>208</v>
      </c>
      <c r="C378" s="126" t="s">
        <v>204</v>
      </c>
      <c r="D378" s="108">
        <v>5.08</v>
      </c>
      <c r="E378" s="108"/>
      <c r="F378" s="127"/>
      <c r="G378" s="128"/>
      <c r="H378" s="42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18"/>
      <c r="P378" s="418"/>
      <c r="Q378" s="418"/>
      <c r="R378" s="418"/>
      <c r="S378" s="418"/>
      <c r="T378" s="418"/>
      <c r="U378" s="41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4" t="s">
        <v>208</v>
      </c>
      <c r="C379" s="126" t="s">
        <v>205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18"/>
      <c r="P379" s="418"/>
      <c r="Q379" s="418"/>
      <c r="R379" s="418"/>
      <c r="S379" s="418"/>
      <c r="T379" s="418"/>
      <c r="U379" s="41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4" t="s">
        <v>208</v>
      </c>
      <c r="C380" s="126" t="s">
        <v>186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4" t="s">
        <v>208</v>
      </c>
      <c r="C381" s="126" t="s">
        <v>203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4" t="s">
        <v>208</v>
      </c>
      <c r="C382" s="126" t="s">
        <v>199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5"/>
      <c r="P382" s="415"/>
      <c r="Q382" s="415"/>
      <c r="R382" s="415"/>
      <c r="S382" s="415"/>
      <c r="T382" s="415"/>
      <c r="U382" s="41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4" t="s">
        <v>208</v>
      </c>
      <c r="C383" s="126" t="s">
        <v>187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4" t="s">
        <v>208</v>
      </c>
      <c r="C384" s="126" t="s">
        <v>207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4" t="s">
        <v>209</v>
      </c>
      <c r="C385" s="126" t="s">
        <v>194</v>
      </c>
      <c r="D385" s="108">
        <v>5.03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4" t="s">
        <v>209</v>
      </c>
      <c r="C386" s="126" t="s">
        <v>179</v>
      </c>
      <c r="D386" s="108">
        <v>5.03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18"/>
      <c r="P386" s="418"/>
      <c r="Q386" s="418"/>
      <c r="R386" s="418"/>
      <c r="S386" s="418"/>
      <c r="T386" s="418"/>
      <c r="U386" s="41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4" t="s">
        <v>209</v>
      </c>
      <c r="C387" s="126" t="s">
        <v>195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4" t="s">
        <v>209</v>
      </c>
      <c r="C388" s="126" t="s">
        <v>204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4" t="s">
        <v>382</v>
      </c>
      <c r="C389" s="187" t="s">
        <v>383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4" t="s">
        <v>382</v>
      </c>
      <c r="C390" s="187" t="s">
        <v>384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4" t="s">
        <v>382</v>
      </c>
      <c r="C391" s="187" t="s">
        <v>389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4" t="s">
        <v>382</v>
      </c>
      <c r="C392" s="187" t="s">
        <v>391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4" t="s">
        <v>418</v>
      </c>
      <c r="C393" s="187" t="s">
        <v>364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4" t="s">
        <v>418</v>
      </c>
      <c r="C394" s="187" t="s">
        <v>365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4" t="s">
        <v>418</v>
      </c>
      <c r="C395" s="187" t="s">
        <v>366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4" t="s">
        <v>418</v>
      </c>
      <c r="C396" s="187" t="s">
        <v>367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15"/>
      <c r="P397" s="415"/>
      <c r="Q397" s="415"/>
      <c r="R397" s="415"/>
      <c r="S397" s="415"/>
      <c r="T397" s="415"/>
      <c r="U397" s="41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15"/>
      <c r="P398" s="415"/>
      <c r="Q398" s="415"/>
      <c r="R398" s="415"/>
      <c r="S398" s="415"/>
      <c r="T398" s="415"/>
      <c r="U398" s="41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15"/>
      <c r="P399" s="415"/>
      <c r="Q399" s="415"/>
      <c r="R399" s="415"/>
      <c r="S399" s="415"/>
      <c r="T399" s="415"/>
      <c r="U399" s="41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5"/>
      <c r="P407" s="415"/>
      <c r="Q407" s="415"/>
      <c r="R407" s="415"/>
      <c r="S407" s="415"/>
      <c r="T407" s="415"/>
      <c r="U407" s="41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15"/>
      <c r="P408" s="415"/>
      <c r="Q408" s="415"/>
      <c r="R408" s="415"/>
      <c r="S408" s="415"/>
      <c r="T408" s="415"/>
      <c r="U408" s="41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15"/>
      <c r="P409" s="415"/>
      <c r="Q409" s="415"/>
      <c r="R409" s="415"/>
      <c r="S409" s="415"/>
      <c r="T409" s="415"/>
      <c r="U409" s="41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15"/>
      <c r="P410" s="415"/>
      <c r="Q410" s="415"/>
      <c r="R410" s="415"/>
      <c r="S410" s="415"/>
      <c r="T410" s="415"/>
      <c r="U410" s="41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3">
        <f t="shared" si="171"/>
        <v>0</v>
      </c>
      <c r="I411" s="129"/>
      <c r="J411" s="130"/>
      <c r="K411" s="131"/>
      <c r="L411" s="129"/>
      <c r="M411" s="109"/>
      <c r="N411" s="130"/>
      <c r="O411" s="415"/>
      <c r="P411" s="415"/>
      <c r="Q411" s="415"/>
      <c r="R411" s="415"/>
      <c r="S411" s="415"/>
      <c r="T411" s="415"/>
      <c r="U411" s="41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15"/>
      <c r="P412" s="415"/>
      <c r="Q412" s="415"/>
      <c r="R412" s="415"/>
      <c r="S412" s="415"/>
      <c r="T412" s="415"/>
      <c r="U412" s="41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15"/>
      <c r="P413" s="415"/>
      <c r="Q413" s="415"/>
      <c r="R413" s="415"/>
      <c r="S413" s="415"/>
      <c r="T413" s="415"/>
      <c r="U413" s="41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15"/>
      <c r="P414" s="415"/>
      <c r="Q414" s="415"/>
      <c r="R414" s="415"/>
      <c r="S414" s="415"/>
      <c r="T414" s="415"/>
      <c r="U414" s="41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15"/>
      <c r="P416" s="415"/>
      <c r="Q416" s="415"/>
      <c r="R416" s="415"/>
      <c r="S416" s="415"/>
      <c r="T416" s="415"/>
      <c r="U416" s="41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15"/>
      <c r="P417" s="415"/>
      <c r="Q417" s="415"/>
      <c r="R417" s="415"/>
      <c r="S417" s="415"/>
      <c r="T417" s="415"/>
      <c r="U417" s="41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83" t="s">
        <v>216</v>
      </c>
      <c r="B426" s="483"/>
      <c r="C426" s="42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4" t="s">
        <v>217</v>
      </c>
      <c r="C427" s="126" t="s">
        <v>179</v>
      </c>
      <c r="D427" s="108">
        <v>5.03</v>
      </c>
      <c r="E427" s="108"/>
      <c r="F427" s="127"/>
      <c r="G427" s="128"/>
      <c r="H427" s="42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15"/>
      <c r="P427" s="415"/>
      <c r="Q427" s="415"/>
      <c r="R427" s="415"/>
      <c r="S427" s="415"/>
      <c r="T427" s="415"/>
      <c r="U427" s="41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4" t="s">
        <v>217</v>
      </c>
      <c r="C428" s="126" t="s">
        <v>186</v>
      </c>
      <c r="D428" s="108">
        <v>5.03</v>
      </c>
      <c r="E428" s="108"/>
      <c r="F428" s="127"/>
      <c r="G428" s="128"/>
      <c r="H428" s="42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15"/>
      <c r="P428" s="415"/>
      <c r="Q428" s="415"/>
      <c r="R428" s="415"/>
      <c r="S428" s="415"/>
      <c r="T428" s="415"/>
      <c r="U428" s="415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4" t="s">
        <v>217</v>
      </c>
      <c r="C429" s="126" t="s">
        <v>204</v>
      </c>
      <c r="D429" s="108">
        <v>5.03</v>
      </c>
      <c r="E429" s="108"/>
      <c r="F429" s="127"/>
      <c r="G429" s="128"/>
      <c r="H429" s="42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15"/>
      <c r="P429" s="415"/>
      <c r="Q429" s="415"/>
      <c r="R429" s="415"/>
      <c r="S429" s="415"/>
      <c r="T429" s="415"/>
      <c r="U429" s="415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5"/>
      <c r="P435" s="415"/>
      <c r="Q435" s="415"/>
      <c r="R435" s="415"/>
      <c r="S435" s="415"/>
      <c r="T435" s="415"/>
      <c r="U435" s="41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5"/>
      <c r="P436" s="415"/>
      <c r="Q436" s="415"/>
      <c r="R436" s="415"/>
      <c r="S436" s="415"/>
      <c r="T436" s="415"/>
      <c r="U436" s="41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15"/>
      <c r="P440" s="415"/>
      <c r="Q440" s="415"/>
      <c r="R440" s="415"/>
      <c r="S440" s="415"/>
      <c r="T440" s="415"/>
      <c r="U440" s="41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15"/>
      <c r="P441" s="415"/>
      <c r="Q441" s="415"/>
      <c r="R441" s="415"/>
      <c r="S441" s="415"/>
      <c r="T441" s="415"/>
      <c r="U441" s="41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4" t="s">
        <v>222</v>
      </c>
      <c r="C443" s="126" t="s">
        <v>181</v>
      </c>
      <c r="D443" s="108">
        <v>9.36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4" t="s">
        <v>222</v>
      </c>
      <c r="C444" s="126" t="s">
        <v>179</v>
      </c>
      <c r="D444" s="108">
        <v>9.36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4" t="s">
        <v>222</v>
      </c>
      <c r="C445" s="126" t="s">
        <v>221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4" t="s">
        <v>222</v>
      </c>
      <c r="C446" s="126" t="s">
        <v>186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4" t="s">
        <v>393</v>
      </c>
      <c r="C447" s="187" t="s">
        <v>395</v>
      </c>
      <c r="D447" s="108">
        <v>5</v>
      </c>
      <c r="E447" s="108"/>
      <c r="F447" s="127"/>
      <c r="G447" s="128"/>
      <c r="H447" s="42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4" t="s">
        <v>393</v>
      </c>
      <c r="C448" s="187" t="s">
        <v>402</v>
      </c>
      <c r="D448" s="108">
        <v>5</v>
      </c>
      <c r="E448" s="108"/>
      <c r="F448" s="127"/>
      <c r="G448" s="128"/>
      <c r="H448" s="42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4" t="s">
        <v>404</v>
      </c>
      <c r="C449" s="187" t="s">
        <v>405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4" t="s">
        <v>342</v>
      </c>
      <c r="C450" s="187" t="s">
        <v>372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4" t="s">
        <v>343</v>
      </c>
      <c r="C451" s="126" t="s">
        <v>345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4" t="s">
        <v>343</v>
      </c>
      <c r="C452" s="126" t="s">
        <v>347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2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15"/>
      <c r="P455" s="415"/>
      <c r="Q455" s="415"/>
      <c r="R455" s="415"/>
      <c r="S455" s="415"/>
      <c r="T455" s="415"/>
      <c r="U455" s="41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15"/>
      <c r="P456" s="415"/>
      <c r="Q456" s="415"/>
      <c r="R456" s="415"/>
      <c r="S456" s="415"/>
      <c r="T456" s="415"/>
      <c r="U456" s="41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15"/>
      <c r="P458" s="415"/>
      <c r="Q458" s="415"/>
      <c r="R458" s="415"/>
      <c r="S458" s="415"/>
      <c r="T458" s="415"/>
      <c r="U458" s="41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15"/>
      <c r="P459" s="415"/>
      <c r="Q459" s="415"/>
      <c r="R459" s="415"/>
      <c r="S459" s="415"/>
      <c r="T459" s="415"/>
      <c r="U459" s="41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42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15"/>
      <c r="P460" s="415"/>
      <c r="Q460" s="415"/>
      <c r="R460" s="415"/>
      <c r="S460" s="415"/>
      <c r="T460" s="415"/>
      <c r="U460" s="41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475" t="s">
        <v>224</v>
      </c>
      <c r="B461" s="476"/>
      <c r="C461" s="421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15"/>
      <c r="P462" s="415"/>
      <c r="Q462" s="415"/>
      <c r="R462" s="415"/>
      <c r="S462" s="415"/>
      <c r="T462" s="415"/>
      <c r="U462" s="41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15"/>
      <c r="P463" s="415"/>
      <c r="Q463" s="415"/>
      <c r="R463" s="415"/>
      <c r="S463" s="415"/>
      <c r="T463" s="415"/>
      <c r="U463" s="41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15"/>
      <c r="P464" s="415"/>
      <c r="Q464" s="415"/>
      <c r="R464" s="415"/>
      <c r="S464" s="415"/>
      <c r="T464" s="415"/>
      <c r="U464" s="41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9" t="s">
        <v>203</v>
      </c>
      <c r="D466" s="108">
        <v>5.03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9" t="s">
        <v>228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9" t="s">
        <v>212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9" t="s">
        <v>203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9" t="s">
        <v>186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9" t="s">
        <v>228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9" t="s">
        <v>199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475" t="s">
        <v>231</v>
      </c>
      <c r="B477" s="476"/>
      <c r="C477" s="42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15"/>
      <c r="P478" s="415"/>
      <c r="Q478" s="415"/>
      <c r="R478" s="415"/>
      <c r="S478" s="415"/>
      <c r="T478" s="415"/>
      <c r="U478" s="41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15"/>
      <c r="P479" s="415"/>
      <c r="Q479" s="415"/>
      <c r="R479" s="415"/>
      <c r="S479" s="415"/>
      <c r="T479" s="415"/>
      <c r="U479" s="41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15"/>
      <c r="P480" s="415"/>
      <c r="Q480" s="415"/>
      <c r="R480" s="415"/>
      <c r="S480" s="415"/>
      <c r="T480" s="415"/>
      <c r="U480" s="41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15"/>
      <c r="P483" s="415"/>
      <c r="Q483" s="415"/>
      <c r="R483" s="415"/>
      <c r="S483" s="415"/>
      <c r="T483" s="415"/>
      <c r="U483" s="41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15"/>
      <c r="P484" s="415"/>
      <c r="Q484" s="415"/>
      <c r="R484" s="415"/>
      <c r="S484" s="415"/>
      <c r="T484" s="415"/>
      <c r="U484" s="415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15"/>
      <c r="P486" s="415"/>
      <c r="Q486" s="415"/>
      <c r="R486" s="415"/>
      <c r="S486" s="415"/>
      <c r="T486" s="415"/>
      <c r="U486" s="41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75" t="s">
        <v>234</v>
      </c>
      <c r="B487" s="476"/>
      <c r="C487" s="42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13"/>
      <c r="D488" s="108">
        <v>3.65</v>
      </c>
      <c r="E488" s="108"/>
      <c r="F488" s="153"/>
      <c r="G488" s="128"/>
      <c r="H488" s="423">
        <f t="shared" ref="H488:H502" si="223">D488*G488</f>
        <v>0</v>
      </c>
      <c r="I488" s="129"/>
      <c r="J488" s="130" t="str">
        <f t="array" ref="J488">IF(ISERROR(G488/I488),"",G488/I488)</f>
        <v/>
      </c>
      <c r="K488" s="42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15"/>
      <c r="P488" s="415"/>
      <c r="Q488" s="415"/>
      <c r="R488" s="415"/>
      <c r="S488" s="415"/>
      <c r="T488" s="415"/>
      <c r="U488" s="41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13"/>
      <c r="D489" s="108">
        <v>6.58</v>
      </c>
      <c r="E489" s="108"/>
      <c r="F489" s="127"/>
      <c r="G489" s="128"/>
      <c r="H489" s="42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15"/>
      <c r="P489" s="415"/>
      <c r="Q489" s="415"/>
      <c r="R489" s="415"/>
      <c r="S489" s="415"/>
      <c r="T489" s="415"/>
      <c r="U489" s="41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13"/>
      <c r="D490" s="108">
        <v>7.8</v>
      </c>
      <c r="E490" s="108"/>
      <c r="F490" s="127"/>
      <c r="G490" s="128"/>
      <c r="H490" s="42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15"/>
      <c r="P490" s="415"/>
      <c r="Q490" s="415"/>
      <c r="R490" s="415"/>
      <c r="S490" s="415"/>
      <c r="T490" s="415"/>
      <c r="U490" s="41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13"/>
      <c r="D491" s="108">
        <v>4.4000000000000004</v>
      </c>
      <c r="E491" s="108"/>
      <c r="F491" s="127"/>
      <c r="G491" s="128"/>
      <c r="H491" s="42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15"/>
      <c r="P491" s="415"/>
      <c r="Q491" s="415"/>
      <c r="R491" s="415"/>
      <c r="S491" s="415"/>
      <c r="T491" s="415"/>
      <c r="U491" s="41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3">
        <f t="shared" si="223"/>
        <v>0</v>
      </c>
      <c r="I492" s="129"/>
      <c r="J492" s="130"/>
      <c r="K492" s="131"/>
      <c r="L492" s="129"/>
      <c r="M492" s="109"/>
      <c r="N492" s="130"/>
      <c r="O492" s="415"/>
      <c r="P492" s="415"/>
      <c r="Q492" s="415"/>
      <c r="R492" s="415"/>
      <c r="S492" s="415"/>
      <c r="T492" s="415"/>
      <c r="U492" s="41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13"/>
      <c r="D493" s="108"/>
      <c r="E493" s="108"/>
      <c r="F493" s="127"/>
      <c r="G493" s="128"/>
      <c r="H493" s="42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15"/>
      <c r="P493" s="415"/>
      <c r="Q493" s="415"/>
      <c r="R493" s="415"/>
      <c r="S493" s="415"/>
      <c r="T493" s="415"/>
      <c r="U493" s="41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13" t="s">
        <v>239</v>
      </c>
      <c r="C494" s="413" t="s">
        <v>179</v>
      </c>
      <c r="D494" s="108">
        <v>6.04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15"/>
      <c r="P494" s="415"/>
      <c r="Q494" s="415"/>
      <c r="R494" s="415"/>
      <c r="S494" s="415"/>
      <c r="T494" s="415"/>
      <c r="U494" s="41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13" t="s">
        <v>239</v>
      </c>
      <c r="C495" s="413" t="s">
        <v>186</v>
      </c>
      <c r="D495" s="108">
        <v>6.04</v>
      </c>
      <c r="E495" s="108"/>
      <c r="F495" s="127"/>
      <c r="G495" s="128"/>
      <c r="H495" s="42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15"/>
      <c r="P495" s="415"/>
      <c r="Q495" s="415"/>
      <c r="R495" s="415"/>
      <c r="S495" s="415"/>
      <c r="T495" s="415"/>
      <c r="U495" s="41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13" t="s">
        <v>443</v>
      </c>
      <c r="C496" s="413" t="s">
        <v>179</v>
      </c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/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13" t="s">
        <v>443</v>
      </c>
      <c r="C497" s="413" t="s">
        <v>186</v>
      </c>
      <c r="D497" s="108"/>
      <c r="E497" s="108"/>
      <c r="F497" s="127"/>
      <c r="G497" s="128"/>
      <c r="H497" s="423">
        <f t="shared" si="223"/>
        <v>0</v>
      </c>
      <c r="I497" s="129"/>
      <c r="J497" s="130"/>
      <c r="K497" s="131"/>
      <c r="L497" s="129"/>
      <c r="M497" s="109"/>
      <c r="N497" s="130"/>
      <c r="O497" s="415"/>
      <c r="P497" s="415"/>
      <c r="Q497" s="415"/>
      <c r="R497" s="415"/>
      <c r="S497" s="415"/>
      <c r="T497" s="415"/>
      <c r="U497" s="41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4" t="s">
        <v>240</v>
      </c>
      <c r="C498" s="126"/>
      <c r="D498" s="108">
        <v>7.3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15"/>
      <c r="P498" s="415"/>
      <c r="Q498" s="415"/>
      <c r="R498" s="415"/>
      <c r="S498" s="415"/>
      <c r="T498" s="415"/>
      <c r="U498" s="41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4" t="s">
        <v>241</v>
      </c>
      <c r="C499" s="126"/>
      <c r="D499" s="108">
        <f>78*120/1000</f>
        <v>9.36</v>
      </c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4" t="s">
        <v>242</v>
      </c>
      <c r="C500" s="126"/>
      <c r="D500" s="108">
        <v>4.5</v>
      </c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4" t="s">
        <v>243</v>
      </c>
      <c r="C501" s="126"/>
      <c r="D501" s="108">
        <v>4.5</v>
      </c>
      <c r="E501" s="108"/>
      <c r="F501" s="127"/>
      <c r="G501" s="128"/>
      <c r="H501" s="423">
        <f t="shared" si="223"/>
        <v>0</v>
      </c>
      <c r="I501" s="129"/>
      <c r="J501" s="130"/>
      <c r="K501" s="131"/>
      <c r="L501" s="129"/>
      <c r="M501" s="109"/>
      <c r="N501" s="130"/>
      <c r="O501" s="415"/>
      <c r="P501" s="415"/>
      <c r="Q501" s="415"/>
      <c r="R501" s="415"/>
      <c r="S501" s="415"/>
      <c r="T501" s="415"/>
      <c r="U501" s="41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4"/>
      <c r="C502" s="126"/>
      <c r="D502" s="108"/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75" t="s">
        <v>244</v>
      </c>
      <c r="B503" s="476"/>
      <c r="C503" s="42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420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420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420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420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420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420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420">
        <f>G504</f>
        <v>0</v>
      </c>
      <c r="C511" s="451" t="s">
        <v>269</v>
      </c>
      <c r="D511" s="450"/>
      <c r="E511" s="441">
        <f>H504</f>
        <v>0</v>
      </c>
      <c r="F511" s="441"/>
      <c r="G511" s="441" t="s">
        <v>270</v>
      </c>
      <c r="H511" s="441"/>
      <c r="I511" s="469" t="str">
        <f>L504</f>
        <v/>
      </c>
      <c r="J511" s="469"/>
      <c r="K511" s="471" t="s">
        <v>271</v>
      </c>
      <c r="L511" s="471"/>
      <c r="M511" s="469" t="str">
        <f>J504</f>
        <v/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420">
        <f>I504+C510</f>
        <v>1</v>
      </c>
      <c r="C512" s="448" t="s">
        <v>251</v>
      </c>
      <c r="D512" s="449"/>
      <c r="E512" s="466">
        <f>K504+I510</f>
        <v>11</v>
      </c>
      <c r="F512" s="466"/>
      <c r="G512" s="441" t="s">
        <v>274</v>
      </c>
      <c r="H512" s="441"/>
      <c r="I512" s="469">
        <f>B512-E512</f>
        <v>-10</v>
      </c>
      <c r="J512" s="469"/>
      <c r="K512" s="471" t="s">
        <v>275</v>
      </c>
      <c r="L512" s="471"/>
      <c r="M512" s="472">
        <f>IF(ISERROR(I512/E512),"",I512/E512)</f>
        <v>-0.90909090909090906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420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 t="str">
        <f t="array" ref="M513">IF(ISERROR(I513/B511),"",I513/B511)</f>
        <v/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42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11596</v>
      </c>
      <c r="D516" s="464"/>
      <c r="E516" s="454" t="s">
        <v>269</v>
      </c>
      <c r="F516" s="454"/>
      <c r="G516" s="466">
        <f>SUM(E170,E340,E511)</f>
        <v>58420.72</v>
      </c>
      <c r="H516" s="466"/>
      <c r="I516" s="441" t="s">
        <v>270</v>
      </c>
      <c r="J516" s="454"/>
      <c r="K516" s="463">
        <f>IF(ISERROR(C516/G517),"",C516/G517)</f>
        <v>15.953264291947045</v>
      </c>
      <c r="L516" s="464"/>
      <c r="M516" s="441" t="s">
        <v>271</v>
      </c>
      <c r="N516" s="441"/>
      <c r="O516" s="442">
        <f t="array" ref="O516">IF(ISERROR(C516/C517),"",C516/C517)</f>
        <v>17.251331488589365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672.18000000000006</v>
      </c>
      <c r="D517" s="464"/>
      <c r="E517" s="441" t="s">
        <v>251</v>
      </c>
      <c r="F517" s="441"/>
      <c r="G517" s="466">
        <f>SUM(E171,E341,E512)</f>
        <v>726.87318330540518</v>
      </c>
      <c r="H517" s="466"/>
      <c r="I517" s="448" t="s">
        <v>274</v>
      </c>
      <c r="J517" s="449"/>
      <c r="K517" s="451">
        <f>C517-G517</f>
        <v>-54.693183305405114</v>
      </c>
      <c r="L517" s="450"/>
      <c r="M517" s="451" t="s">
        <v>275</v>
      </c>
      <c r="N517" s="450"/>
      <c r="O517" s="455">
        <f>IF(ISERROR(K517/C517),"",K517/C517)</f>
        <v>-8.1366870935471319E-2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>
        <f t="array" ref="O518">IF(ISERROR(K518/C516),"",K518/C516)</f>
        <v>0</v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3491</v>
      </c>
      <c r="D521" s="449"/>
      <c r="E521" s="444">
        <f>IF(ISERROR(C521/C527),"",C521/C527)</f>
        <v>0.30105208692652641</v>
      </c>
      <c r="F521" s="445"/>
      <c r="G521" s="459"/>
      <c r="H521" s="460"/>
      <c r="I521" s="446" t="s">
        <v>301</v>
      </c>
      <c r="J521" s="452"/>
      <c r="K521" s="451">
        <f t="shared" ref="K521:K526" si="238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39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4399</v>
      </c>
      <c r="D522" s="449"/>
      <c r="E522" s="444">
        <f>IF(ISERROR(C522/C527),"",C522/C527)</f>
        <v>0.37935494998275265</v>
      </c>
      <c r="F522" s="445"/>
      <c r="G522" s="459"/>
      <c r="H522" s="460"/>
      <c r="I522" s="446" t="s">
        <v>302</v>
      </c>
      <c r="J522" s="452"/>
      <c r="K522" s="451">
        <f t="shared" si="238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39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1555</v>
      </c>
      <c r="D523" s="449"/>
      <c r="E523" s="444">
        <f>IF(ISERROR(C523/C527),"",C523/C527)</f>
        <v>0.13409796481545361</v>
      </c>
      <c r="F523" s="445"/>
      <c r="G523" s="459"/>
      <c r="H523" s="460"/>
      <c r="I523" s="446" t="s">
        <v>303</v>
      </c>
      <c r="J523" s="452"/>
      <c r="K523" s="451">
        <f t="shared" si="238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39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975</v>
      </c>
      <c r="D524" s="449"/>
      <c r="E524" s="444">
        <f>IF(ISERROR(C524/C527),"",C524/C527)</f>
        <v>8.4080717488789244E-2</v>
      </c>
      <c r="F524" s="445"/>
      <c r="G524" s="459"/>
      <c r="H524" s="460"/>
      <c r="I524" s="446" t="s">
        <v>304</v>
      </c>
      <c r="J524" s="452"/>
      <c r="K524" s="451">
        <f t="shared" si="238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39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1176</v>
      </c>
      <c r="D525" s="449"/>
      <c r="E525" s="444">
        <f>IF(ISERROR(C525/C527),"",C525/C527)</f>
        <v>0.1014142807864781</v>
      </c>
      <c r="F525" s="445"/>
      <c r="G525" s="459"/>
      <c r="H525" s="460"/>
      <c r="I525" s="446" t="s">
        <v>306</v>
      </c>
      <c r="J525" s="452"/>
      <c r="K525" s="451">
        <f t="shared" si="238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39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0</v>
      </c>
      <c r="D526" s="449"/>
      <c r="E526" s="444">
        <f>IF(ISERROR(C526/C527),"",C526/C527)</f>
        <v>0</v>
      </c>
      <c r="F526" s="445"/>
      <c r="G526" s="459"/>
      <c r="H526" s="460"/>
      <c r="I526" s="446" t="s">
        <v>307</v>
      </c>
      <c r="J526" s="452"/>
      <c r="K526" s="451">
        <f t="shared" si="238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39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11596</v>
      </c>
      <c r="D527" s="449"/>
      <c r="E527" s="444">
        <f>SUM(E521:F526)</f>
        <v>0.99999999999999989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413" t="s">
        <v>309</v>
      </c>
      <c r="D529" s="413" t="s">
        <v>310</v>
      </c>
      <c r="E529" s="413" t="s">
        <v>311</v>
      </c>
      <c r="F529" s="41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3" t="s">
        <v>322</v>
      </c>
      <c r="Q529" s="129" t="s">
        <v>323</v>
      </c>
      <c r="R529" s="109" t="s">
        <v>324</v>
      </c>
      <c r="S529" s="413" t="s">
        <v>325</v>
      </c>
      <c r="T529" s="41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42</v>
      </c>
      <c r="D530" s="106">
        <f>+'2'!C530</f>
        <v>38</v>
      </c>
      <c r="E530" s="106">
        <v>4</v>
      </c>
      <c r="F530" s="106"/>
      <c r="G530" s="107"/>
      <c r="H530" s="106"/>
      <c r="I530" s="106"/>
      <c r="J530" s="106">
        <f>C530-H530-I530</f>
        <v>42</v>
      </c>
      <c r="K530" s="106"/>
      <c r="L530" s="106"/>
      <c r="M530" s="106"/>
      <c r="N530" s="106"/>
      <c r="O530" s="106"/>
      <c r="P530" s="108"/>
      <c r="Q530" s="106">
        <f>J530-K530-L530</f>
        <v>42</v>
      </c>
      <c r="R530" s="109">
        <f>Q530*11-M530-N530</f>
        <v>462</v>
      </c>
      <c r="S530" s="416">
        <f t="array" ref="S530">IF(ISERROR(Q530/J530),"",Q530/J530)</f>
        <v>1</v>
      </c>
      <c r="T530" s="41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45</v>
      </c>
      <c r="D531" s="106">
        <f>+'2'!C531</f>
        <v>44</v>
      </c>
      <c r="E531" s="110">
        <v>1</v>
      </c>
      <c r="F531" s="110"/>
      <c r="G531" s="107"/>
      <c r="H531" s="106"/>
      <c r="I531" s="106"/>
      <c r="J531" s="106">
        <f>C531-H531-I531</f>
        <v>45</v>
      </c>
      <c r="K531" s="106">
        <v>2</v>
      </c>
      <c r="L531" s="106"/>
      <c r="M531" s="106"/>
      <c r="N531" s="106"/>
      <c r="O531" s="110"/>
      <c r="P531" s="111"/>
      <c r="Q531" s="106">
        <f>J531-K531-L531</f>
        <v>43</v>
      </c>
      <c r="R531" s="109">
        <f>Q531*11-M531-N531</f>
        <v>473</v>
      </c>
      <c r="S531" s="416">
        <f t="array" ref="S531">IF(ISERROR(Q531/J531),"",Q531/J531)</f>
        <v>0.9555555555555556</v>
      </c>
      <c r="T531" s="41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10</v>
      </c>
      <c r="D532" s="106">
        <f>+'2'!C532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16">
        <f t="array" ref="S532">IF(ISERROR(Q532/J532),"",Q532/J532)</f>
        <v>0.9</v>
      </c>
      <c r="T532" s="41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97</v>
      </c>
      <c r="D533" s="112">
        <f t="shared" ref="D533:N533" si="240">SUM(D530:D532)</f>
        <v>92</v>
      </c>
      <c r="E533" s="112">
        <f t="shared" si="240"/>
        <v>5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97</v>
      </c>
      <c r="K533" s="112">
        <f t="shared" si="240"/>
        <v>3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94</v>
      </c>
      <c r="R533" s="114">
        <f>SUM(R530:R532)</f>
        <v>1034</v>
      </c>
      <c r="S533" s="115">
        <f t="array" ref="S533">IF(ISERROR(Q533/J533),"",Q533/J533)</f>
        <v>0.96907216494845361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tabSelected="1" zoomScaleNormal="100" workbookViewId="0">
      <pane xSplit="4" ySplit="6" topLeftCell="E256" activePane="bottomRight" state="frozen"/>
      <selection activeCell="F484" sqref="F484"/>
      <selection pane="topRight" activeCell="F484" sqref="F484"/>
      <selection pane="bottomLeft" activeCell="F484" sqref="F484"/>
      <selection pane="bottomRight" activeCell="J332" sqref="J33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350" t="s">
        <v>50</v>
      </c>
      <c r="H6" s="435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475" t="s">
        <v>201</v>
      </c>
      <c r="B28" s="476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483" t="s">
        <v>216</v>
      </c>
      <c r="B86" s="483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75" t="s">
        <v>224</v>
      </c>
      <c r="B121" s="476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75" t="s">
        <v>231</v>
      </c>
      <c r="B137" s="476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0">IF(ISERROR(I146-K146),"",I146-K146)</f>
        <v>0</v>
      </c>
      <c r="N146" s="130">
        <f t="shared" ref="N146" si="61">SUM(O146:U146)</f>
        <v>0</v>
      </c>
      <c r="O146" s="433"/>
      <c r="P146" s="433"/>
      <c r="Q146" s="433"/>
      <c r="R146" s="433"/>
      <c r="S146" s="433"/>
      <c r="T146" s="433"/>
      <c r="U146" s="433"/>
      <c r="V146" s="132">
        <f t="shared" ref="V146" si="62">SUM(X146:AA146)</f>
        <v>0</v>
      </c>
      <c r="W146" s="133" t="str">
        <f t="shared" ref="W146:W151" si="63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475" t="s">
        <v>234</v>
      </c>
      <c r="B147" s="476"/>
      <c r="C147" s="434" t="s">
        <v>202</v>
      </c>
      <c r="D147" s="143"/>
      <c r="E147" s="143"/>
      <c r="F147" s="144"/>
      <c r="G147" s="145">
        <f>SUM(G138:G146)</f>
        <v>508</v>
      </c>
      <c r="H147" s="146">
        <f>SUM(H138:H146)</f>
        <v>2560.3200000000002</v>
      </c>
      <c r="I147" s="146">
        <f>SUM(I138:I146)</f>
        <v>44</v>
      </c>
      <c r="J147" s="130">
        <f t="array" ref="J147">IF(ISERROR(G147/I147),"",G147/I147)</f>
        <v>11.545454545454545</v>
      </c>
      <c r="K147" s="146">
        <f>SUM(K138:K146)</f>
        <v>37.629629629629626</v>
      </c>
      <c r="L147" s="147"/>
      <c r="M147" s="150">
        <f>SUM(M138:M146)</f>
        <v>6.3703703703703738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31"/>
      <c r="D148" s="108">
        <v>3.65</v>
      </c>
      <c r="E148" s="108"/>
      <c r="F148" s="153"/>
      <c r="G148" s="128"/>
      <c r="H148" s="425">
        <f t="shared" ref="H148:H161" si="64">D148*G148</f>
        <v>0</v>
      </c>
      <c r="I148" s="129"/>
      <c r="J148" s="130" t="str">
        <f t="array" ref="J148">IF(ISERROR(G148/I148),"",G148/I148)</f>
        <v/>
      </c>
      <c r="K148" s="425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433"/>
      <c r="P148" s="433"/>
      <c r="Q148" s="433"/>
      <c r="R148" s="433"/>
      <c r="S148" s="433"/>
      <c r="T148" s="433"/>
      <c r="U148" s="433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31"/>
      <c r="D149" s="108">
        <v>6.58</v>
      </c>
      <c r="E149" s="108"/>
      <c r="F149" s="127"/>
      <c r="G149" s="128"/>
      <c r="H149" s="425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433"/>
      <c r="P149" s="433"/>
      <c r="Q149" s="433"/>
      <c r="R149" s="433"/>
      <c r="S149" s="433"/>
      <c r="T149" s="433"/>
      <c r="U149" s="433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431"/>
      <c r="D150" s="108">
        <v>7.8</v>
      </c>
      <c r="E150" s="108"/>
      <c r="F150" s="127">
        <v>42737</v>
      </c>
      <c r="G150" s="128">
        <v>33</v>
      </c>
      <c r="H150" s="425">
        <f t="shared" si="64"/>
        <v>257.39999999999998</v>
      </c>
      <c r="I150" s="129">
        <v>8</v>
      </c>
      <c r="J150" s="130">
        <f t="array" ref="J150">IF(ISERROR(G150/I150),"",G150/I150)</f>
        <v>4.125</v>
      </c>
      <c r="K150" s="131">
        <f t="array" ref="K150">IF(ISERROR(G150/L150),"",G150/L150)</f>
        <v>7.1739130434782616</v>
      </c>
      <c r="L150" s="129">
        <v>4.5999999999999996</v>
      </c>
      <c r="M150" s="109">
        <f t="shared" si="65"/>
        <v>0.82608695652173836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431"/>
      <c r="D151" s="108">
        <v>4.4000000000000004</v>
      </c>
      <c r="E151" s="108"/>
      <c r="F151" s="127">
        <v>42737</v>
      </c>
      <c r="G151" s="128">
        <v>56</v>
      </c>
      <c r="H151" s="425">
        <f t="shared" si="64"/>
        <v>246.40000000000003</v>
      </c>
      <c r="I151" s="129">
        <f>11*2</f>
        <v>22</v>
      </c>
      <c r="J151" s="130">
        <f t="array" ref="J151">IF(ISERROR(G151/I151),"",G151/I151)</f>
        <v>2.5454545454545454</v>
      </c>
      <c r="K151" s="131">
        <f t="array" ref="K151">IF(ISERROR(G151/L151),"",G151/L151)</f>
        <v>9.6551724137931032</v>
      </c>
      <c r="L151" s="129">
        <v>5.8</v>
      </c>
      <c r="M151" s="109">
        <f t="shared" si="65"/>
        <v>12.344827586206897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5">
        <f t="shared" si="64"/>
        <v>0</v>
      </c>
      <c r="I152" s="129"/>
      <c r="J152" s="130"/>
      <c r="K152" s="131"/>
      <c r="L152" s="129">
        <v>6</v>
      </c>
      <c r="M152" s="109"/>
      <c r="N152" s="130"/>
      <c r="O152" s="433"/>
      <c r="P152" s="433"/>
      <c r="Q152" s="433"/>
      <c r="R152" s="433"/>
      <c r="S152" s="433"/>
      <c r="T152" s="433"/>
      <c r="U152" s="43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31" t="s">
        <v>239</v>
      </c>
      <c r="C153" s="431" t="s">
        <v>179</v>
      </c>
      <c r="D153" s="108">
        <v>6.04</v>
      </c>
      <c r="E153" s="108"/>
      <c r="F153" s="127"/>
      <c r="G153" s="128"/>
      <c r="H153" s="425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433"/>
      <c r="P153" s="433"/>
      <c r="Q153" s="433"/>
      <c r="R153" s="433"/>
      <c r="S153" s="433"/>
      <c r="T153" s="433"/>
      <c r="U153" s="433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31" t="s">
        <v>239</v>
      </c>
      <c r="C154" s="431" t="s">
        <v>186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433"/>
      <c r="P154" s="433"/>
      <c r="Q154" s="433"/>
      <c r="R154" s="433"/>
      <c r="S154" s="433"/>
      <c r="T154" s="433"/>
      <c r="U154" s="433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31" t="s">
        <v>443</v>
      </c>
      <c r="C155" s="431" t="s">
        <v>179</v>
      </c>
      <c r="D155" s="108">
        <v>6</v>
      </c>
      <c r="E155" s="108"/>
      <c r="F155" s="127"/>
      <c r="G155" s="128"/>
      <c r="H155" s="425">
        <f t="shared" si="64"/>
        <v>0</v>
      </c>
      <c r="I155" s="129"/>
      <c r="J155" s="130"/>
      <c r="K155" s="131"/>
      <c r="L155" s="129"/>
      <c r="M155" s="109"/>
      <c r="N155" s="130"/>
      <c r="O155" s="433"/>
      <c r="P155" s="433"/>
      <c r="Q155" s="433"/>
      <c r="R155" s="433"/>
      <c r="S155" s="433"/>
      <c r="T155" s="433"/>
      <c r="U155" s="43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31" t="s">
        <v>443</v>
      </c>
      <c r="C156" s="431" t="s">
        <v>60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>
        <v>6</v>
      </c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24" t="s">
        <v>240</v>
      </c>
      <c r="C157" s="126"/>
      <c r="D157" s="108">
        <v>7.3</v>
      </c>
      <c r="E157" s="108"/>
      <c r="F157" s="127"/>
      <c r="G157" s="128"/>
      <c r="H157" s="425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33"/>
      <c r="P157" s="433"/>
      <c r="Q157" s="433"/>
      <c r="R157" s="433"/>
      <c r="S157" s="433"/>
      <c r="T157" s="433"/>
      <c r="U157" s="433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24" t="s">
        <v>241</v>
      </c>
      <c r="C158" s="126"/>
      <c r="D158" s="108">
        <f>78*120/1000</f>
        <v>9.36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33"/>
      <c r="P158" s="433"/>
      <c r="Q158" s="433"/>
      <c r="R158" s="433"/>
      <c r="S158" s="433"/>
      <c r="T158" s="433"/>
      <c r="U158" s="433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24" t="s">
        <v>242</v>
      </c>
      <c r="C159" s="126"/>
      <c r="D159" s="108">
        <v>4.5</v>
      </c>
      <c r="E159" s="108"/>
      <c r="F159" s="127"/>
      <c r="G159" s="128"/>
      <c r="H159" s="425">
        <f t="shared" si="64"/>
        <v>0</v>
      </c>
      <c r="I159" s="129"/>
      <c r="J159" s="130"/>
      <c r="K159" s="131"/>
      <c r="L159" s="129"/>
      <c r="M159" s="109"/>
      <c r="N159" s="130"/>
      <c r="O159" s="433"/>
      <c r="P159" s="433"/>
      <c r="Q159" s="433"/>
      <c r="R159" s="433"/>
      <c r="S159" s="433"/>
      <c r="T159" s="433"/>
      <c r="U159" s="43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24" t="s">
        <v>243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customHeight="1">
      <c r="A162" s="475" t="s">
        <v>244</v>
      </c>
      <c r="B162" s="476"/>
      <c r="C162" s="434" t="s">
        <v>202</v>
      </c>
      <c r="D162" s="143"/>
      <c r="E162" s="143"/>
      <c r="F162" s="144"/>
      <c r="G162" s="145">
        <f>SUM(G148:G160)</f>
        <v>89</v>
      </c>
      <c r="H162" s="146">
        <f>SUM(H148:H158)</f>
        <v>503.8</v>
      </c>
      <c r="I162" s="146">
        <f>SUM(I148:I160)</f>
        <v>30</v>
      </c>
      <c r="J162" s="130">
        <f t="array" ref="J162">IF(ISERROR(G162/I162),"",G162/I162)</f>
        <v>2.9666666666666668</v>
      </c>
      <c r="K162" s="146">
        <f>SUM(K148:K158)</f>
        <v>16.829085457271365</v>
      </c>
      <c r="L162" s="147"/>
      <c r="M162" s="150">
        <f t="shared" ref="M162:V162" si="76">SUM(M148:M158)</f>
        <v>13.170914542728635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5335</v>
      </c>
      <c r="H163" s="154">
        <f>SUM(H28,H86,H121,H137,H147,H162)</f>
        <v>26934.539999999997</v>
      </c>
      <c r="I163" s="154">
        <f>SUM(I28,I86,I121,I137,I147,I162)</f>
        <v>276.5</v>
      </c>
      <c r="J163" s="155">
        <f t="array" ref="J163">IF(ISERROR(G163/I163),"",G163/I163)</f>
        <v>19.294755877034358</v>
      </c>
      <c r="K163" s="154">
        <f>SUM(K28,K86,K121,K137,K147,K162)</f>
        <v>247.39456568144155</v>
      </c>
      <c r="L163" s="155">
        <f>IF(ISERROR(G163/K163),"",G163/K163)</f>
        <v>21.564742076305876</v>
      </c>
      <c r="M163" s="154">
        <f t="shared" ref="M163:AA163" si="77">SUM(M28,M86,M121,M137,M147,M162)</f>
        <v>29.105434318558437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480" t="s">
        <v>476</v>
      </c>
      <c r="B164" s="427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427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427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427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427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427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427">
        <f>G163</f>
        <v>5335</v>
      </c>
      <c r="C170" s="451" t="s">
        <v>269</v>
      </c>
      <c r="D170" s="450"/>
      <c r="E170" s="441">
        <f>H163</f>
        <v>26934.539999999997</v>
      </c>
      <c r="F170" s="441"/>
      <c r="G170" s="441" t="s">
        <v>270</v>
      </c>
      <c r="H170" s="441"/>
      <c r="I170" s="469">
        <f>L163</f>
        <v>21.564742076305876</v>
      </c>
      <c r="J170" s="469"/>
      <c r="K170" s="471" t="s">
        <v>271</v>
      </c>
      <c r="L170" s="471"/>
      <c r="M170" s="469">
        <f>J163</f>
        <v>19.294755877034358</v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427">
        <f>I163+C169</f>
        <v>280.5</v>
      </c>
      <c r="C171" s="448" t="s">
        <v>251</v>
      </c>
      <c r="D171" s="449"/>
      <c r="E171" s="466">
        <f>K163+I169</f>
        <v>288.39456568144158</v>
      </c>
      <c r="F171" s="466"/>
      <c r="G171" s="441" t="s">
        <v>274</v>
      </c>
      <c r="H171" s="441"/>
      <c r="I171" s="469">
        <f>B171-E171</f>
        <v>-7.894565681441577</v>
      </c>
      <c r="J171" s="469"/>
      <c r="K171" s="471" t="s">
        <v>275</v>
      </c>
      <c r="L171" s="471"/>
      <c r="M171" s="472">
        <f>IF(ISERROR(I171/E171),"",I171/E171)</f>
        <v>-2.7374183222862298E-2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427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>
        <f t="array" ref="M172">IF(ISERROR(I172/B170),"",I172/B170)</f>
        <v>0</v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348" t="s">
        <v>541</v>
      </c>
      <c r="H176" s="431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hidden="1" customHeight="1">
      <c r="A177" s="299">
        <v>30100030</v>
      </c>
      <c r="B177" s="424" t="s">
        <v>178</v>
      </c>
      <c r="C177" s="126" t="s">
        <v>179</v>
      </c>
      <c r="D177" s="108">
        <v>5.03</v>
      </c>
      <c r="E177" s="108"/>
      <c r="F177" s="127"/>
      <c r="G177" s="128"/>
      <c r="H177" s="425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33"/>
      <c r="P177" s="433"/>
      <c r="Q177" s="433"/>
      <c r="R177" s="433"/>
      <c r="S177" s="433"/>
      <c r="T177" s="433"/>
      <c r="U177" s="433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5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9">
        <v>42739</v>
      </c>
      <c r="G182" s="128">
        <f>100*2+83</f>
        <v>283</v>
      </c>
      <c r="H182" s="425">
        <f t="shared" si="78"/>
        <v>1426.32</v>
      </c>
      <c r="I182" s="436">
        <f>5.5*3</f>
        <v>16.5</v>
      </c>
      <c r="J182" s="130">
        <f t="array" ref="J182">IF(ISERROR(G182/I182),"",G182/I182)</f>
        <v>17.151515151515152</v>
      </c>
      <c r="K182" s="131">
        <f t="array" ref="K182">IF(ISERROR(G182/L182),"",G182/L182)</f>
        <v>14.894736842105264</v>
      </c>
      <c r="L182" s="129">
        <v>19</v>
      </c>
      <c r="M182" s="109">
        <f t="shared" si="79"/>
        <v>1.6052631578947363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5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42739</v>
      </c>
      <c r="G185" s="128">
        <f>100*7+61</f>
        <v>761</v>
      </c>
      <c r="H185" s="425">
        <f t="shared" si="78"/>
        <v>3835.44</v>
      </c>
      <c r="I185" s="425">
        <f>11.5*5</f>
        <v>57.5</v>
      </c>
      <c r="J185" s="130">
        <f t="array" ref="J185">IF(ISERROR(G185/I185),"",G185/I185)</f>
        <v>13.234782608695653</v>
      </c>
      <c r="K185" s="131">
        <f t="array" ref="K185">IF(ISERROR(G185/L185),"",G185/L185)</f>
        <v>44.764705882352942</v>
      </c>
      <c r="L185" s="129">
        <v>17</v>
      </c>
      <c r="M185" s="109">
        <f t="shared" si="79"/>
        <v>12.735294117647058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5">
        <f t="shared" si="78"/>
        <v>0</v>
      </c>
      <c r="I186" s="42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33"/>
      <c r="P187" s="433"/>
      <c r="Q187" s="433"/>
      <c r="R187" s="433"/>
      <c r="S187" s="433"/>
      <c r="T187" s="433"/>
      <c r="U187" s="433"/>
      <c r="V187" s="132"/>
      <c r="W187" s="133"/>
      <c r="X187" s="132"/>
      <c r="Y187" s="132"/>
      <c r="Z187" s="132"/>
      <c r="AA187" s="132"/>
    </row>
    <row r="188" spans="1:27" ht="19.5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5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433"/>
      <c r="P189" s="433"/>
      <c r="Q189" s="433"/>
      <c r="R189" s="433"/>
      <c r="S189" s="433"/>
      <c r="T189" s="433"/>
      <c r="U189" s="433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19.5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25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33"/>
      <c r="P190" s="433"/>
      <c r="Q190" s="433"/>
      <c r="R190" s="433"/>
      <c r="S190" s="433"/>
      <c r="T190" s="433"/>
      <c r="U190" s="433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19.5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30100003</v>
      </c>
      <c r="B192" s="141" t="s">
        <v>198</v>
      </c>
      <c r="C192" s="431" t="s">
        <v>190</v>
      </c>
      <c r="D192" s="108">
        <v>4.8</v>
      </c>
      <c r="E192" s="108"/>
      <c r="F192" s="127"/>
      <c r="G192" s="128"/>
      <c r="H192" s="425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33"/>
      <c r="P192" s="433"/>
      <c r="Q192" s="433"/>
      <c r="R192" s="433"/>
      <c r="S192" s="433"/>
      <c r="T192" s="433"/>
      <c r="U192" s="433"/>
      <c r="V192" s="132"/>
      <c r="W192" s="133"/>
      <c r="X192" s="132"/>
      <c r="Y192" s="132"/>
      <c r="Z192" s="132"/>
      <c r="AA192" s="132"/>
    </row>
    <row r="193" spans="1:27" ht="19.5" hidden="1" customHeight="1">
      <c r="A193" s="300">
        <v>30100004</v>
      </c>
      <c r="B193" s="141" t="s">
        <v>198</v>
      </c>
      <c r="C193" s="431" t="s">
        <v>187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30100006</v>
      </c>
      <c r="B194" s="141" t="s">
        <v>198</v>
      </c>
      <c r="C194" s="431" t="s">
        <v>179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30100005</v>
      </c>
      <c r="B195" s="141" t="s">
        <v>198</v>
      </c>
      <c r="C195" s="431" t="s">
        <v>199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5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33"/>
      <c r="P196" s="433"/>
      <c r="Q196" s="433"/>
      <c r="R196" s="433"/>
      <c r="S196" s="433"/>
      <c r="T196" s="433"/>
      <c r="U196" s="433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39">
        <v>42738</v>
      </c>
      <c r="G197" s="128">
        <f>14+86</f>
        <v>100</v>
      </c>
      <c r="H197" s="425">
        <f t="shared" si="83"/>
        <v>499</v>
      </c>
      <c r="I197" s="129">
        <v>5</v>
      </c>
      <c r="J197" s="130">
        <f t="array" ref="J197">IF(ISERROR(G197/I197),"",G197/I197)</f>
        <v>20</v>
      </c>
      <c r="K197" s="131">
        <f t="array" ref="K197">IF(ISERROR(G197/L197),"",G197/L197)</f>
        <v>4.2553191489361701</v>
      </c>
      <c r="L197" s="129">
        <v>23.5</v>
      </c>
      <c r="M197" s="109">
        <f t="shared" si="84"/>
        <v>0.74468085106382986</v>
      </c>
      <c r="N197" s="130">
        <f t="shared" si="88"/>
        <v>0</v>
      </c>
      <c r="O197" s="433"/>
      <c r="P197" s="433"/>
      <c r="Q197" s="433"/>
      <c r="R197" s="433"/>
      <c r="S197" s="433"/>
      <c r="T197" s="433"/>
      <c r="U197" s="433"/>
      <c r="V197" s="132">
        <f t="shared" si="89"/>
        <v>0</v>
      </c>
      <c r="W197" s="133">
        <f t="shared" si="90"/>
        <v>0</v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434" t="s">
        <v>202</v>
      </c>
      <c r="D198" s="143"/>
      <c r="E198" s="143"/>
      <c r="F198" s="144"/>
      <c r="G198" s="145">
        <f>SUM(G177:G197)</f>
        <v>1144</v>
      </c>
      <c r="H198" s="146">
        <f>SUM(H177:H197)</f>
        <v>5760.76</v>
      </c>
      <c r="I198" s="146">
        <f>SUM(I177:I197)</f>
        <v>79</v>
      </c>
      <c r="J198" s="130">
        <f t="array" ref="J198">IF(ISERROR(G198/I198),"",G198/I198)</f>
        <v>14.481012658227849</v>
      </c>
      <c r="K198" s="146">
        <f>SUM(K177:K197)</f>
        <v>63.914761873394369</v>
      </c>
      <c r="L198" s="147"/>
      <c r="M198" s="150">
        <f t="shared" ref="M198:AA198" si="91">SUM(M177:M197)</f>
        <v>15.085238126605624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customHeight="1">
      <c r="A199" s="300">
        <v>30100012</v>
      </c>
      <c r="B199" s="424" t="s">
        <v>206</v>
      </c>
      <c r="C199" s="126" t="s">
        <v>199</v>
      </c>
      <c r="D199" s="108">
        <v>5.03</v>
      </c>
      <c r="E199" s="108"/>
      <c r="F199" s="127">
        <v>42739</v>
      </c>
      <c r="G199" s="128">
        <f>108*3+90</f>
        <v>414</v>
      </c>
      <c r="H199" s="425">
        <f t="shared" ref="H199:H255" si="92">D199*G199</f>
        <v>2082.42</v>
      </c>
      <c r="I199" s="129">
        <f>5*2</f>
        <v>10</v>
      </c>
      <c r="J199" s="130">
        <f t="array" ref="J199">IF(ISERROR(G199/I199),"",G199/I199)</f>
        <v>41.4</v>
      </c>
      <c r="K199" s="131">
        <f t="array" ref="K199">IF(ISERROR(G199/L199),"",G199/L199)</f>
        <v>7.9615384615384617</v>
      </c>
      <c r="L199" s="129">
        <v>52</v>
      </c>
      <c r="M199" s="109">
        <f t="shared" ref="M199" si="93">IF(ISERROR(I199-K199),"",I199-K199)</f>
        <v>2.0384615384615383</v>
      </c>
      <c r="N199" s="130">
        <f t="shared" ref="N199" si="94">SUM(O199:U199)</f>
        <v>0</v>
      </c>
      <c r="O199" s="429"/>
      <c r="P199" s="429"/>
      <c r="Q199" s="429"/>
      <c r="R199" s="429"/>
      <c r="S199" s="429"/>
      <c r="T199" s="429"/>
      <c r="U199" s="429"/>
      <c r="V199" s="132">
        <f t="shared" ref="V199" si="95">SUM(X199:AA199)</f>
        <v>0</v>
      </c>
      <c r="W199" s="133">
        <f t="shared" ref="W199" si="96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24" t="s">
        <v>425</v>
      </c>
      <c r="C200" s="187" t="s">
        <v>427</v>
      </c>
      <c r="D200" s="108">
        <v>5.03</v>
      </c>
      <c r="E200" s="108"/>
      <c r="F200" s="127"/>
      <c r="G200" s="128"/>
      <c r="H200" s="425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29"/>
      <c r="P200" s="429"/>
      <c r="Q200" s="429"/>
      <c r="R200" s="429"/>
      <c r="S200" s="429"/>
      <c r="T200" s="429"/>
      <c r="U200" s="42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24" t="s">
        <v>206</v>
      </c>
      <c r="C201" s="126" t="s">
        <v>186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429"/>
      <c r="P201" s="429"/>
      <c r="Q201" s="429"/>
      <c r="R201" s="429"/>
      <c r="S201" s="429"/>
      <c r="T201" s="429"/>
      <c r="U201" s="429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424" t="s">
        <v>206</v>
      </c>
      <c r="C202" s="126" t="s">
        <v>203</v>
      </c>
      <c r="D202" s="108">
        <v>5.03</v>
      </c>
      <c r="E202" s="108"/>
      <c r="F202" s="127">
        <v>42739</v>
      </c>
      <c r="G202" s="128">
        <f>108*9+34+108+1</f>
        <v>1115</v>
      </c>
      <c r="H202" s="425">
        <f t="shared" si="92"/>
        <v>5608.4500000000007</v>
      </c>
      <c r="I202" s="129">
        <f>6.5*2</f>
        <v>13</v>
      </c>
      <c r="J202" s="130">
        <f t="array" ref="J202">IF(ISERROR(G202/I202),"",G202/I202)</f>
        <v>85.769230769230774</v>
      </c>
      <c r="K202" s="131">
        <f t="array" ref="K202">IF(ISERROR(G202/L202),"",G202/L202)</f>
        <v>21.442307692307693</v>
      </c>
      <c r="L202" s="129">
        <v>52</v>
      </c>
      <c r="M202" s="109">
        <f>IF(ISERROR(I202-K202),"",I202-K202)</f>
        <v>-8.4423076923076934</v>
      </c>
      <c r="N202" s="130">
        <f t="shared" si="98"/>
        <v>0</v>
      </c>
      <c r="O202" s="429"/>
      <c r="P202" s="429"/>
      <c r="Q202" s="429"/>
      <c r="R202" s="429"/>
      <c r="S202" s="429"/>
      <c r="T202" s="429"/>
      <c r="U202" s="429"/>
      <c r="V202" s="132">
        <f t="shared" si="99"/>
        <v>0</v>
      </c>
      <c r="W202" s="133">
        <f t="shared" si="100"/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24" t="s">
        <v>206</v>
      </c>
      <c r="C203" s="126" t="s">
        <v>207</v>
      </c>
      <c r="D203" s="108">
        <v>5.03</v>
      </c>
      <c r="E203" s="108"/>
      <c r="F203" s="127"/>
      <c r="G203" s="128"/>
      <c r="H203" s="425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24" t="s">
        <v>414</v>
      </c>
      <c r="C204" s="187" t="s">
        <v>415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29"/>
      <c r="P204" s="429"/>
      <c r="Q204" s="429"/>
      <c r="R204" s="429"/>
      <c r="S204" s="429"/>
      <c r="T204" s="429"/>
      <c r="U204" s="42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24" t="s">
        <v>414</v>
      </c>
      <c r="C205" s="187" t="s">
        <v>416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24" t="s">
        <v>414</v>
      </c>
      <c r="C206" s="187" t="s">
        <v>61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24" t="s">
        <v>208</v>
      </c>
      <c r="C207" s="126" t="s">
        <v>179</v>
      </c>
      <c r="D207" s="108">
        <v>5.08</v>
      </c>
      <c r="E207" s="108"/>
      <c r="F207" s="127"/>
      <c r="G207" s="128"/>
      <c r="H207" s="425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29"/>
      <c r="P207" s="429"/>
      <c r="Q207" s="429"/>
      <c r="R207" s="429"/>
      <c r="S207" s="429"/>
      <c r="T207" s="429"/>
      <c r="U207" s="429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24" t="s">
        <v>208</v>
      </c>
      <c r="C208" s="126" t="s">
        <v>204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29"/>
      <c r="P208" s="429"/>
      <c r="Q208" s="429"/>
      <c r="R208" s="429"/>
      <c r="S208" s="429"/>
      <c r="T208" s="429"/>
      <c r="U208" s="429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24" t="s">
        <v>208</v>
      </c>
      <c r="C209" s="126" t="s">
        <v>205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24" t="s">
        <v>208</v>
      </c>
      <c r="C210" s="126" t="s">
        <v>186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424" t="s">
        <v>208</v>
      </c>
      <c r="C211" s="126" t="s">
        <v>203</v>
      </c>
      <c r="D211" s="108">
        <v>5.08</v>
      </c>
      <c r="E211" s="108"/>
      <c r="F211" s="127">
        <v>42740</v>
      </c>
      <c r="G211" s="128">
        <f>108*2+85</f>
        <v>301</v>
      </c>
      <c r="H211" s="425">
        <f t="shared" si="92"/>
        <v>1529.08</v>
      </c>
      <c r="I211" s="129">
        <f>5*3</f>
        <v>15</v>
      </c>
      <c r="J211" s="130">
        <f t="array" ref="J211">IF(ISERROR(G211/I211),"",G211/I211)</f>
        <v>20.066666666666666</v>
      </c>
      <c r="K211" s="131">
        <f t="array" ref="K211">IF(ISERROR(G211/L211),"",G211/L211)</f>
        <v>14.333333333333334</v>
      </c>
      <c r="L211" s="129">
        <v>21</v>
      </c>
      <c r="M211" s="109">
        <f t="shared" si="102"/>
        <v>0.66666666666666607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24" t="s">
        <v>208</v>
      </c>
      <c r="C212" s="126" t="s">
        <v>199</v>
      </c>
      <c r="D212" s="108">
        <v>5.08</v>
      </c>
      <c r="E212" s="108"/>
      <c r="F212" s="127"/>
      <c r="G212" s="128"/>
      <c r="H212" s="425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33"/>
      <c r="P212" s="433"/>
      <c r="Q212" s="433"/>
      <c r="R212" s="433"/>
      <c r="S212" s="433"/>
      <c r="T212" s="433"/>
      <c r="U212" s="433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24" t="s">
        <v>208</v>
      </c>
      <c r="C213" s="126" t="s">
        <v>187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29"/>
      <c r="P213" s="429"/>
      <c r="Q213" s="429"/>
      <c r="R213" s="429"/>
      <c r="S213" s="429"/>
      <c r="T213" s="429"/>
      <c r="U213" s="429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24" t="s">
        <v>208</v>
      </c>
      <c r="C214" s="126" t="s">
        <v>207</v>
      </c>
      <c r="D214" s="108">
        <v>5.08</v>
      </c>
      <c r="E214" s="108"/>
      <c r="F214" s="127">
        <v>42738</v>
      </c>
      <c r="G214" s="128">
        <f>108*3+88</f>
        <v>412</v>
      </c>
      <c r="H214" s="425">
        <f t="shared" si="92"/>
        <v>2092.96</v>
      </c>
      <c r="I214" s="129">
        <f>6.5*3</f>
        <v>19.5</v>
      </c>
      <c r="J214" s="130">
        <f t="array" ref="J214">IF(ISERROR(G214/I214),"",G214/I214)</f>
        <v>21.128205128205128</v>
      </c>
      <c r="K214" s="131">
        <f t="array" ref="K214">IF(ISERROR(G214/L214),"",G214/L214)</f>
        <v>19.61904761904762</v>
      </c>
      <c r="L214" s="129">
        <v>21</v>
      </c>
      <c r="M214" s="109">
        <f t="shared" si="102"/>
        <v>-0.1190476190476204</v>
      </c>
      <c r="N214" s="130">
        <f t="shared" si="103"/>
        <v>0</v>
      </c>
      <c r="O214" s="433"/>
      <c r="P214" s="433"/>
      <c r="Q214" s="433"/>
      <c r="R214" s="433"/>
      <c r="S214" s="433"/>
      <c r="T214" s="433"/>
      <c r="U214" s="433"/>
      <c r="V214" s="132">
        <f t="shared" si="104"/>
        <v>0</v>
      </c>
      <c r="W214" s="133">
        <f t="shared" si="105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24" t="s">
        <v>209</v>
      </c>
      <c r="C215" s="126" t="s">
        <v>194</v>
      </c>
      <c r="D215" s="108">
        <v>5.03</v>
      </c>
      <c r="E215" s="108"/>
      <c r="F215" s="127"/>
      <c r="G215" s="128"/>
      <c r="H215" s="425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29"/>
      <c r="P215" s="429"/>
      <c r="Q215" s="429"/>
      <c r="R215" s="429"/>
      <c r="S215" s="429"/>
      <c r="T215" s="429"/>
      <c r="U215" s="429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24" t="s">
        <v>209</v>
      </c>
      <c r="C216" s="126" t="s">
        <v>179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24" t="s">
        <v>209</v>
      </c>
      <c r="C217" s="126" t="s">
        <v>195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24" t="s">
        <v>209</v>
      </c>
      <c r="C218" s="126" t="s">
        <v>204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24" t="s">
        <v>382</v>
      </c>
      <c r="C219" s="187" t="s">
        <v>383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424" t="s">
        <v>382</v>
      </c>
      <c r="C220" s="187" t="s">
        <v>384</v>
      </c>
      <c r="D220" s="108">
        <v>5.03</v>
      </c>
      <c r="E220" s="108"/>
      <c r="F220" s="127">
        <v>42739</v>
      </c>
      <c r="G220" s="128">
        <f>90*5+77</f>
        <v>527</v>
      </c>
      <c r="H220" s="425">
        <f t="shared" si="92"/>
        <v>2650.81</v>
      </c>
      <c r="I220" s="129">
        <f>9.5*2</f>
        <v>19</v>
      </c>
      <c r="J220" s="130">
        <f t="array" ref="J220">IF(ISERROR(G220/I220),"",G220/I220)</f>
        <v>27.736842105263158</v>
      </c>
      <c r="K220" s="131">
        <f t="array" ref="K220">IF(ISERROR(G220/L220),"",G220/L220)</f>
        <v>9.7592592592592595</v>
      </c>
      <c r="L220" s="129">
        <v>54</v>
      </c>
      <c r="M220" s="109">
        <f t="shared" si="102"/>
        <v>9.2407407407407405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424" t="s">
        <v>382</v>
      </c>
      <c r="C221" s="187" t="s">
        <v>389</v>
      </c>
      <c r="D221" s="108">
        <v>5.03</v>
      </c>
      <c r="E221" s="108"/>
      <c r="F221" s="127">
        <v>42739</v>
      </c>
      <c r="G221" s="128">
        <v>90</v>
      </c>
      <c r="H221" s="425">
        <f t="shared" si="92"/>
        <v>452.70000000000005</v>
      </c>
      <c r="I221" s="129">
        <f>2*3</f>
        <v>6</v>
      </c>
      <c r="J221" s="130">
        <f t="array" ref="J221">IF(ISERROR(G221/I221),"",G221/I221)</f>
        <v>15</v>
      </c>
      <c r="K221" s="131">
        <f t="array" ref="K221">IF(ISERROR(G221/L221),"",G221/L221)</f>
        <v>1.6666666666666667</v>
      </c>
      <c r="L221" s="129">
        <v>54</v>
      </c>
      <c r="M221" s="109">
        <f t="shared" si="102"/>
        <v>4.333333333333333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24" t="s">
        <v>382</v>
      </c>
      <c r="C222" s="187" t="s">
        <v>391</v>
      </c>
      <c r="D222" s="108">
        <v>5.03</v>
      </c>
      <c r="E222" s="108"/>
      <c r="F222" s="127"/>
      <c r="G222" s="128"/>
      <c r="H222" s="425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24" t="s">
        <v>418</v>
      </c>
      <c r="C223" s="187" t="s">
        <v>364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24" t="s">
        <v>418</v>
      </c>
      <c r="C224" s="187" t="s">
        <v>365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24" t="s">
        <v>418</v>
      </c>
      <c r="C225" s="187" t="s">
        <v>366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24" t="s">
        <v>418</v>
      </c>
      <c r="C226" s="187" t="s">
        <v>367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33"/>
      <c r="P227" s="433"/>
      <c r="Q227" s="433"/>
      <c r="R227" s="433"/>
      <c r="S227" s="433"/>
      <c r="T227" s="433"/>
      <c r="U227" s="433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33"/>
      <c r="P237" s="433"/>
      <c r="Q237" s="433"/>
      <c r="R237" s="433"/>
      <c r="S237" s="433"/>
      <c r="T237" s="433"/>
      <c r="U237" s="43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5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5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33"/>
      <c r="P239" s="433"/>
      <c r="Q239" s="433"/>
      <c r="R239" s="433"/>
      <c r="S239" s="433"/>
      <c r="T239" s="433"/>
      <c r="U239" s="433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33"/>
      <c r="P240" s="433"/>
      <c r="Q240" s="433"/>
      <c r="R240" s="433"/>
      <c r="S240" s="433"/>
      <c r="T240" s="433"/>
      <c r="U240" s="433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5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33"/>
      <c r="P241" s="433"/>
      <c r="Q241" s="433"/>
      <c r="R241" s="433"/>
      <c r="S241" s="433"/>
      <c r="T241" s="433"/>
      <c r="U241" s="43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5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33"/>
      <c r="P242" s="433"/>
      <c r="Q242" s="433"/>
      <c r="R242" s="433"/>
      <c r="S242" s="433"/>
      <c r="T242" s="433"/>
      <c r="U242" s="433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33"/>
      <c r="P243" s="433"/>
      <c r="Q243" s="433"/>
      <c r="R243" s="433"/>
      <c r="S243" s="433"/>
      <c r="T243" s="433"/>
      <c r="U243" s="433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5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33"/>
      <c r="P246" s="433"/>
      <c r="Q246" s="433"/>
      <c r="R246" s="433"/>
      <c r="S246" s="433"/>
      <c r="T246" s="433"/>
      <c r="U246" s="43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434" t="s">
        <v>202</v>
      </c>
      <c r="D256" s="143"/>
      <c r="E256" s="143"/>
      <c r="F256" s="144"/>
      <c r="G256" s="145">
        <f>SUM(G199:G255)</f>
        <v>2859</v>
      </c>
      <c r="H256" s="146">
        <f>SUM(H199:H255)</f>
        <v>14416.42</v>
      </c>
      <c r="I256" s="146">
        <f>SUM(I199:I255)</f>
        <v>82.5</v>
      </c>
      <c r="J256" s="130">
        <f t="array" ref="J256">IF(ISERROR(G256/I256),"",G256/I256)</f>
        <v>34.654545454545456</v>
      </c>
      <c r="K256" s="146">
        <f>SUM(K199:K255)</f>
        <v>74.782153032153033</v>
      </c>
      <c r="L256" s="147"/>
      <c r="M256" s="150">
        <f t="shared" ref="M256:V256" si="115">SUM(M199:M255)</f>
        <v>7.7178469678469641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24" t="s">
        <v>217</v>
      </c>
      <c r="C257" s="126" t="s">
        <v>179</v>
      </c>
      <c r="D257" s="108">
        <v>5.03</v>
      </c>
      <c r="E257" s="108"/>
      <c r="F257" s="127"/>
      <c r="G257" s="128"/>
      <c r="H257" s="425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33"/>
      <c r="P257" s="433"/>
      <c r="Q257" s="433"/>
      <c r="R257" s="433"/>
      <c r="S257" s="433"/>
      <c r="T257" s="433"/>
      <c r="U257" s="433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24" t="s">
        <v>217</v>
      </c>
      <c r="C258" s="126" t="s">
        <v>186</v>
      </c>
      <c r="D258" s="108">
        <v>5.03</v>
      </c>
      <c r="E258" s="108"/>
      <c r="F258" s="127"/>
      <c r="G258" s="128"/>
      <c r="H258" s="425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33"/>
      <c r="P258" s="433"/>
      <c r="Q258" s="433"/>
      <c r="R258" s="433"/>
      <c r="S258" s="433"/>
      <c r="T258" s="433"/>
      <c r="U258" s="433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24" t="s">
        <v>217</v>
      </c>
      <c r="C259" s="126" t="s">
        <v>204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42738</v>
      </c>
      <c r="G263" s="128">
        <f>108+102</f>
        <v>210</v>
      </c>
      <c r="H263" s="425">
        <f t="shared" si="117"/>
        <v>1056.3</v>
      </c>
      <c r="I263" s="129">
        <f>11*3</f>
        <v>33</v>
      </c>
      <c r="J263" s="130">
        <f t="array" ref="J263">IF(ISERROR(G263/I263),"",G263/I263)</f>
        <v>6.3636363636363633</v>
      </c>
      <c r="K263" s="131">
        <f t="array" ref="K263">IF(ISERROR(G263/L263),"",G263/L263)</f>
        <v>22.58064516129032</v>
      </c>
      <c r="L263" s="129">
        <v>9.3000000000000007</v>
      </c>
      <c r="M263" s="109">
        <f t="shared" si="118"/>
        <v>10.41935483870968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>
        <f t="shared" si="116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5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3"/>
      <c r="P265" s="433"/>
      <c r="Q265" s="433"/>
      <c r="R265" s="433"/>
      <c r="S265" s="433"/>
      <c r="T265" s="433"/>
      <c r="U265" s="43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33"/>
      <c r="P270" s="433"/>
      <c r="Q270" s="433"/>
      <c r="R270" s="433"/>
      <c r="S270" s="433"/>
      <c r="T270" s="433"/>
      <c r="U270" s="433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24" t="s">
        <v>222</v>
      </c>
      <c r="C273" s="126" t="s">
        <v>181</v>
      </c>
      <c r="D273" s="108">
        <v>9.36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24" t="s">
        <v>222</v>
      </c>
      <c r="C274" s="126" t="s">
        <v>179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24" t="s">
        <v>222</v>
      </c>
      <c r="C275" s="126" t="s">
        <v>221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24" t="s">
        <v>222</v>
      </c>
      <c r="C276" s="126" t="s">
        <v>186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24" t="s">
        <v>393</v>
      </c>
      <c r="C277" s="187" t="s">
        <v>395</v>
      </c>
      <c r="D277" s="108">
        <v>5</v>
      </c>
      <c r="E277" s="108"/>
      <c r="F277" s="127"/>
      <c r="G277" s="128"/>
      <c r="H277" s="425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24" t="s">
        <v>393</v>
      </c>
      <c r="C278" s="187" t="s">
        <v>402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24" t="s">
        <v>404</v>
      </c>
      <c r="C279" s="187" t="s">
        <v>405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24" t="s">
        <v>342</v>
      </c>
      <c r="C280" s="187" t="s">
        <v>372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24" t="s">
        <v>343</v>
      </c>
      <c r="C281" s="126" t="s">
        <v>345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24" t="s">
        <v>343</v>
      </c>
      <c r="C282" s="126" t="s">
        <v>347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5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25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33"/>
      <c r="P285" s="433"/>
      <c r="Q285" s="433"/>
      <c r="R285" s="433"/>
      <c r="S285" s="433"/>
      <c r="T285" s="433"/>
      <c r="U285" s="43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5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33"/>
      <c r="P288" s="433"/>
      <c r="Q288" s="433"/>
      <c r="R288" s="433"/>
      <c r="S288" s="433"/>
      <c r="T288" s="433"/>
      <c r="U288" s="433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33"/>
      <c r="P289" s="433"/>
      <c r="Q289" s="433"/>
      <c r="R289" s="433"/>
      <c r="S289" s="433"/>
      <c r="T289" s="433"/>
      <c r="U289" s="433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425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434" t="s">
        <v>202</v>
      </c>
      <c r="D291" s="143"/>
      <c r="E291" s="143"/>
      <c r="F291" s="144"/>
      <c r="G291" s="145">
        <f>SUM(G257:G290)</f>
        <v>210</v>
      </c>
      <c r="H291" s="146">
        <f>SUM(H257:H290)</f>
        <v>1056.3</v>
      </c>
      <c r="I291" s="146">
        <f>SUM(I257:I290)</f>
        <v>33</v>
      </c>
      <c r="J291" s="130">
        <f t="array" ref="J291">IF(ISERROR(G291/I291),"",G291/I291)</f>
        <v>6.3636363636363633</v>
      </c>
      <c r="K291" s="146">
        <f>SUM(K257:K290)</f>
        <v>22.58064516129032</v>
      </c>
      <c r="L291" s="147"/>
      <c r="M291" s="150">
        <f t="shared" ref="M291:V291" si="132">SUM(M257:M290)</f>
        <v>10.41935483870968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5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33"/>
      <c r="P292" s="433"/>
      <c r="Q292" s="433"/>
      <c r="R292" s="433"/>
      <c r="S292" s="433"/>
      <c r="T292" s="433"/>
      <c r="U292" s="433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5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33"/>
      <c r="P293" s="433"/>
      <c r="Q293" s="433"/>
      <c r="R293" s="433"/>
      <c r="S293" s="433"/>
      <c r="T293" s="433"/>
      <c r="U293" s="433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30" t="s">
        <v>203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30" t="s">
        <v>228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30" t="s">
        <v>212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30" t="s">
        <v>203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30" t="s">
        <v>186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30" t="s">
        <v>228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30" t="s">
        <v>199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42740</v>
      </c>
      <c r="G306" s="128">
        <f>90*4</f>
        <v>360</v>
      </c>
      <c r="H306" s="425">
        <f t="shared" si="133"/>
        <v>1821.6</v>
      </c>
      <c r="I306" s="129">
        <f>6*3</f>
        <v>18</v>
      </c>
      <c r="J306" s="130">
        <f t="array" ref="J306">IF(ISERROR(G306/I306),"",G306/I306)</f>
        <v>20</v>
      </c>
      <c r="K306" s="131">
        <f t="array" ref="K306">IF(ISERROR(G306/L306),"",G306/L306)</f>
        <v>14.4</v>
      </c>
      <c r="L306" s="129">
        <v>25</v>
      </c>
      <c r="M306" s="109">
        <f t="shared" si="134"/>
        <v>3.5999999999999996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434" t="s">
        <v>202</v>
      </c>
      <c r="D307" s="143"/>
      <c r="E307" s="143"/>
      <c r="F307" s="144"/>
      <c r="G307" s="145">
        <f>SUM(G292:G306)</f>
        <v>360</v>
      </c>
      <c r="H307" s="146">
        <f>SUM(H292:H306)</f>
        <v>1821.6</v>
      </c>
      <c r="I307" s="146">
        <f>SUM(I292:I306)</f>
        <v>18</v>
      </c>
      <c r="J307" s="130">
        <f t="array" ref="J307">IF(ISERROR(G307/I307),"",G307/I307)</f>
        <v>20</v>
      </c>
      <c r="K307" s="146">
        <f>SUM(K292:K306)</f>
        <v>14.4</v>
      </c>
      <c r="L307" s="146"/>
      <c r="M307" s="150">
        <f>SUM(M292:M306)</f>
        <v>3.5999999999999996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5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33"/>
      <c r="P308" s="433"/>
      <c r="Q308" s="433"/>
      <c r="R308" s="433"/>
      <c r="S308" s="433"/>
      <c r="T308" s="433"/>
      <c r="U308" s="433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5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33"/>
      <c r="P309" s="433"/>
      <c r="Q309" s="433"/>
      <c r="R309" s="433"/>
      <c r="S309" s="433"/>
      <c r="T309" s="433"/>
      <c r="U309" s="433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25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433"/>
      <c r="P313" s="433"/>
      <c r="Q313" s="433"/>
      <c r="R313" s="433"/>
      <c r="S313" s="433"/>
      <c r="T313" s="433"/>
      <c r="U313" s="433"/>
      <c r="V313" s="132"/>
      <c r="W313" s="133"/>
      <c r="X313" s="132"/>
      <c r="Y313" s="132"/>
      <c r="Z313" s="132"/>
      <c r="AA313" s="132"/>
    </row>
    <row r="314" spans="1:27" ht="19.5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42737</v>
      </c>
      <c r="G314" s="128">
        <f>90*6+30</f>
        <v>570</v>
      </c>
      <c r="H314" s="425">
        <f t="shared" si="137"/>
        <v>2867.1000000000004</v>
      </c>
      <c r="I314" s="129">
        <f>11.5*4</f>
        <v>46</v>
      </c>
      <c r="J314" s="130">
        <f t="array" ref="J314">IF(ISERROR(G314/I314),"",G314/I314)</f>
        <v>12.391304347826088</v>
      </c>
      <c r="K314" s="131">
        <f t="array" ref="K314">IF(ISERROR(G314/L314),"",G314/L314)</f>
        <v>42.222222222222221</v>
      </c>
      <c r="L314" s="129">
        <v>13.5</v>
      </c>
      <c r="M314" s="109">
        <f t="shared" ref="M314" si="141">IF(ISERROR(I314-K314),"",I314-K314)</f>
        <v>3.7777777777777786</v>
      </c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425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5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433"/>
      <c r="P316" s="433"/>
      <c r="Q316" s="433"/>
      <c r="R316" s="433"/>
      <c r="S316" s="433"/>
      <c r="T316" s="433"/>
      <c r="U316" s="433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475" t="s">
        <v>234</v>
      </c>
      <c r="B317" s="476"/>
      <c r="C317" s="434" t="s">
        <v>202</v>
      </c>
      <c r="D317" s="143"/>
      <c r="E317" s="143"/>
      <c r="F317" s="144"/>
      <c r="G317" s="145">
        <f>SUM(G308:G316)</f>
        <v>570</v>
      </c>
      <c r="H317" s="146">
        <f>SUM(H308:H316)</f>
        <v>2867.1000000000004</v>
      </c>
      <c r="I317" s="146">
        <f>SUM(I308:I316)</f>
        <v>46</v>
      </c>
      <c r="J317" s="130">
        <f t="array" ref="J317">IF(ISERROR(G317/I317),"",G317/I317)</f>
        <v>12.391304347826088</v>
      </c>
      <c r="K317" s="146">
        <f>SUM(K308:K316)</f>
        <v>42.222222222222221</v>
      </c>
      <c r="L317" s="147"/>
      <c r="M317" s="150">
        <f>SUM(M308:M316)</f>
        <v>3.7777777777777786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5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31"/>
      <c r="D318" s="108">
        <v>3.65</v>
      </c>
      <c r="E318" s="108"/>
      <c r="F318" s="153"/>
      <c r="G318" s="128"/>
      <c r="H318" s="425">
        <f t="shared" ref="H318:H331" si="146">D318*G318</f>
        <v>0</v>
      </c>
      <c r="I318" s="129"/>
      <c r="J318" s="130" t="str">
        <f t="array" ref="J318">IF(ISERROR(G318/I318),"",G318/I318)</f>
        <v/>
      </c>
      <c r="K318" s="425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31"/>
      <c r="D319" s="108">
        <v>6.58</v>
      </c>
      <c r="E319" s="108"/>
      <c r="F319" s="127"/>
      <c r="G319" s="128"/>
      <c r="H319" s="425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433"/>
      <c r="P319" s="433"/>
      <c r="Q319" s="433"/>
      <c r="R319" s="433"/>
      <c r="S319" s="433"/>
      <c r="T319" s="433"/>
      <c r="U319" s="433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431"/>
      <c r="D320" s="108">
        <v>7.8</v>
      </c>
      <c r="E320" s="108"/>
      <c r="F320" s="127">
        <v>42737</v>
      </c>
      <c r="G320" s="128">
        <f>32*3</f>
        <v>96</v>
      </c>
      <c r="H320" s="425">
        <f t="shared" si="146"/>
        <v>748.8</v>
      </c>
      <c r="I320" s="129">
        <v>21</v>
      </c>
      <c r="J320" s="130">
        <f t="array" ref="J320">IF(ISERROR(G320/I320),"",G320/I320)</f>
        <v>4.5714285714285712</v>
      </c>
      <c r="K320" s="131">
        <f t="array" ref="K320">IF(ISERROR(G320/L320),"",G320/L320)</f>
        <v>20.869565217391305</v>
      </c>
      <c r="L320" s="129">
        <v>4.5999999999999996</v>
      </c>
      <c r="M320" s="109">
        <f t="shared" si="147"/>
        <v>0.13043478260869534</v>
      </c>
      <c r="N320" s="130">
        <f t="shared" si="148"/>
        <v>0</v>
      </c>
      <c r="O320" s="433"/>
      <c r="P320" s="433"/>
      <c r="Q320" s="433"/>
      <c r="R320" s="433"/>
      <c r="S320" s="433"/>
      <c r="T320" s="433"/>
      <c r="U320" s="433"/>
      <c r="V320" s="132">
        <f t="shared" si="149"/>
        <v>0</v>
      </c>
      <c r="W320" s="133">
        <f t="shared" si="145"/>
        <v>0</v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31"/>
      <c r="D321" s="108">
        <v>4.4000000000000004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31"/>
      <c r="D322" s="108"/>
      <c r="E322" s="108"/>
      <c r="F322" s="127"/>
      <c r="G322" s="128"/>
      <c r="H322" s="425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433"/>
      <c r="P322" s="433"/>
      <c r="Q322" s="433"/>
      <c r="R322" s="433"/>
      <c r="S322" s="433"/>
      <c r="T322" s="433"/>
      <c r="U322" s="43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31" t="s">
        <v>239</v>
      </c>
      <c r="C323" s="431" t="s">
        <v>179</v>
      </c>
      <c r="D323" s="108">
        <v>6.04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433"/>
      <c r="P323" s="433"/>
      <c r="Q323" s="433"/>
      <c r="R323" s="433"/>
      <c r="S323" s="433"/>
      <c r="T323" s="433"/>
      <c r="U323" s="433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31" t="s">
        <v>239</v>
      </c>
      <c r="C324" s="431" t="s">
        <v>186</v>
      </c>
      <c r="D324" s="108">
        <v>6.04</v>
      </c>
      <c r="E324" s="108"/>
      <c r="F324" s="127"/>
      <c r="G324" s="128"/>
      <c r="H324" s="425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433"/>
      <c r="P324" s="433"/>
      <c r="Q324" s="433"/>
      <c r="R324" s="433"/>
      <c r="S324" s="433"/>
      <c r="T324" s="433"/>
      <c r="U324" s="433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31" t="s">
        <v>443</v>
      </c>
      <c r="C325" s="431" t="s">
        <v>179</v>
      </c>
      <c r="D325" s="108">
        <v>6</v>
      </c>
      <c r="E325" s="108"/>
      <c r="F325" s="127"/>
      <c r="G325" s="128"/>
      <c r="H325" s="425">
        <f t="shared" si="146"/>
        <v>0</v>
      </c>
      <c r="I325" s="129"/>
      <c r="J325" s="130"/>
      <c r="K325" s="131"/>
      <c r="L325" s="129"/>
      <c r="M325" s="109"/>
      <c r="N325" s="130"/>
      <c r="O325" s="433"/>
      <c r="P325" s="433"/>
      <c r="Q325" s="433"/>
      <c r="R325" s="433"/>
      <c r="S325" s="433"/>
      <c r="T325" s="433"/>
      <c r="U325" s="43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31" t="s">
        <v>443</v>
      </c>
      <c r="C326" s="431" t="s">
        <v>60</v>
      </c>
      <c r="D326" s="108">
        <v>6</v>
      </c>
      <c r="E326" s="108"/>
      <c r="F326" s="127"/>
      <c r="G326" s="128"/>
      <c r="H326" s="425">
        <f t="shared" si="146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33"/>
      <c r="P326" s="433"/>
      <c r="Q326" s="433"/>
      <c r="R326" s="433"/>
      <c r="S326" s="433"/>
      <c r="T326" s="433"/>
      <c r="U326" s="43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24" t="s">
        <v>240</v>
      </c>
      <c r="C327" s="126"/>
      <c r="D327" s="108">
        <v>7.3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24" t="s">
        <v>241</v>
      </c>
      <c r="C328" s="126"/>
      <c r="D328" s="108">
        <f>78*120/1000</f>
        <v>9.36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433"/>
      <c r="P328" s="433"/>
      <c r="Q328" s="433"/>
      <c r="R328" s="433"/>
      <c r="S328" s="433"/>
      <c r="T328" s="433"/>
      <c r="U328" s="433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24" t="s">
        <v>242</v>
      </c>
      <c r="C329" s="126"/>
      <c r="D329" s="108">
        <v>4.5</v>
      </c>
      <c r="E329" s="108"/>
      <c r="F329" s="127"/>
      <c r="G329" s="128"/>
      <c r="H329" s="425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24" t="s">
        <v>243</v>
      </c>
      <c r="C330" s="126"/>
      <c r="D330" s="108">
        <v>4.5</v>
      </c>
      <c r="E330" s="108"/>
      <c r="F330" s="127"/>
      <c r="G330" s="128"/>
      <c r="H330" s="425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33"/>
      <c r="P330" s="433"/>
      <c r="Q330" s="433"/>
      <c r="R330" s="433"/>
      <c r="S330" s="433"/>
      <c r="T330" s="433"/>
      <c r="U330" s="43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customHeight="1">
      <c r="A332" s="475" t="s">
        <v>244</v>
      </c>
      <c r="B332" s="476"/>
      <c r="C332" s="434" t="s">
        <v>202</v>
      </c>
      <c r="D332" s="143"/>
      <c r="E332" s="143"/>
      <c r="F332" s="144"/>
      <c r="G332" s="145">
        <f>SUM(G318:G331)</f>
        <v>96</v>
      </c>
      <c r="H332" s="146">
        <f>SUM(H318:H328)</f>
        <v>748.8</v>
      </c>
      <c r="I332" s="146">
        <f>SUM(I318:I331)</f>
        <v>21</v>
      </c>
      <c r="J332" s="130">
        <f t="array" ref="J332">IF(ISERROR(G332/I332),"",G332/I332)</f>
        <v>4.5714285714285712</v>
      </c>
      <c r="K332" s="146">
        <f>SUM(K318:K328)</f>
        <v>20.869565217391305</v>
      </c>
      <c r="L332" s="147"/>
      <c r="M332" s="150">
        <f t="shared" ref="M332:AA332" si="157">SUM(M318:M328)</f>
        <v>0.13043478260869534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5239</v>
      </c>
      <c r="H333" s="154">
        <f>SUM(H198,H256,H291,H307,H317,H332)</f>
        <v>26670.98</v>
      </c>
      <c r="I333" s="154">
        <f>SUM(I198,I256,I291,I307,I317,I332)</f>
        <v>279.5</v>
      </c>
      <c r="J333" s="155">
        <f t="array" ref="J333">IF(ISERROR(G333/I333),"",G333/I333)</f>
        <v>18.744186046511629</v>
      </c>
      <c r="K333" s="154">
        <f>SUM(K198,K256,K291,K307,K317,K332)</f>
        <v>238.76934750645128</v>
      </c>
      <c r="L333" s="155">
        <f>IF(ISERROR(G333/K333),"",G333/K333)</f>
        <v>21.941677416773306</v>
      </c>
      <c r="M333" s="154">
        <f t="shared" ref="M333:AA333" si="158">SUM(M198,M256,M291,M307,M317,M332)</f>
        <v>40.730652493548739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480" t="s">
        <v>476</v>
      </c>
      <c r="B334" s="427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427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427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427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427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427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427">
        <f>G333</f>
        <v>5239</v>
      </c>
      <c r="C340" s="451" t="s">
        <v>269</v>
      </c>
      <c r="D340" s="450"/>
      <c r="E340" s="441">
        <f>H333</f>
        <v>26670.98</v>
      </c>
      <c r="F340" s="441"/>
      <c r="G340" s="441" t="s">
        <v>270</v>
      </c>
      <c r="H340" s="441"/>
      <c r="I340" s="469">
        <f>L333</f>
        <v>21.941677416773306</v>
      </c>
      <c r="J340" s="469"/>
      <c r="K340" s="471" t="s">
        <v>271</v>
      </c>
      <c r="L340" s="471"/>
      <c r="M340" s="469">
        <f>J333</f>
        <v>18.744186046511629</v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427">
        <f>I333+C339</f>
        <v>281.5</v>
      </c>
      <c r="C341" s="448" t="s">
        <v>251</v>
      </c>
      <c r="D341" s="449"/>
      <c r="E341" s="466">
        <f>K333+I339</f>
        <v>268.76934750645125</v>
      </c>
      <c r="F341" s="466"/>
      <c r="G341" s="441" t="s">
        <v>274</v>
      </c>
      <c r="H341" s="441"/>
      <c r="I341" s="469">
        <f>B341-E341</f>
        <v>12.730652493548746</v>
      </c>
      <c r="J341" s="469"/>
      <c r="K341" s="471" t="s">
        <v>275</v>
      </c>
      <c r="L341" s="471"/>
      <c r="M341" s="472">
        <f>IF(ISERROR(I341/E341),"",I341/E341)</f>
        <v>4.7366459797812968E-2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427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>
        <f t="array" ref="M342">IF(ISERROR(I342/B340),"",I342/B340)</f>
        <v>0</v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348" t="s">
        <v>539</v>
      </c>
      <c r="H346" s="431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hidden="1" customHeight="1">
      <c r="A347" s="299">
        <v>30100030</v>
      </c>
      <c r="B347" s="424" t="s">
        <v>178</v>
      </c>
      <c r="C347" s="126" t="s">
        <v>179</v>
      </c>
      <c r="D347" s="108">
        <v>5.03</v>
      </c>
      <c r="E347" s="108"/>
      <c r="F347" s="127"/>
      <c r="G347" s="128"/>
      <c r="H347" s="425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433"/>
      <c r="P347" s="433"/>
      <c r="Q347" s="433"/>
      <c r="R347" s="433"/>
      <c r="S347" s="433"/>
      <c r="T347" s="433"/>
      <c r="U347" s="433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5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3"/>
      <c r="P348" s="433"/>
      <c r="Q348" s="433"/>
      <c r="R348" s="433"/>
      <c r="S348" s="433"/>
      <c r="T348" s="433"/>
      <c r="U348" s="433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5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433"/>
      <c r="P349" s="433"/>
      <c r="Q349" s="433"/>
      <c r="R349" s="433"/>
      <c r="S349" s="433"/>
      <c r="T349" s="433"/>
      <c r="U349" s="433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5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433"/>
      <c r="P353" s="433"/>
      <c r="Q353" s="433"/>
      <c r="R353" s="433"/>
      <c r="S353" s="433"/>
      <c r="T353" s="433"/>
      <c r="U353" s="43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5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433"/>
      <c r="P354" s="433"/>
      <c r="Q354" s="433"/>
      <c r="R354" s="433"/>
      <c r="S354" s="433"/>
      <c r="T354" s="433"/>
      <c r="U354" s="43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5">
        <f t="shared" si="159"/>
        <v>0</v>
      </c>
      <c r="I355" s="42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433"/>
      <c r="P355" s="433"/>
      <c r="Q355" s="433"/>
      <c r="R355" s="433"/>
      <c r="S355" s="433"/>
      <c r="T355" s="433"/>
      <c r="U355" s="43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5">
        <f t="shared" si="159"/>
        <v>0</v>
      </c>
      <c r="I356" s="42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433"/>
      <c r="P356" s="433"/>
      <c r="Q356" s="433"/>
      <c r="R356" s="433"/>
      <c r="S356" s="433"/>
      <c r="T356" s="433"/>
      <c r="U356" s="43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5">
        <f t="shared" si="159"/>
        <v>0</v>
      </c>
      <c r="I357" s="425"/>
      <c r="J357" s="130"/>
      <c r="K357" s="131"/>
      <c r="L357" s="129"/>
      <c r="M357" s="109"/>
      <c r="N357" s="130"/>
      <c r="O357" s="433"/>
      <c r="P357" s="433"/>
      <c r="Q357" s="433"/>
      <c r="R357" s="433"/>
      <c r="S357" s="433"/>
      <c r="T357" s="433"/>
      <c r="U357" s="43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5">
        <f t="shared" si="159"/>
        <v>0</v>
      </c>
      <c r="I358" s="425"/>
      <c r="J358" s="130"/>
      <c r="K358" s="131"/>
      <c r="L358" s="129"/>
      <c r="M358" s="109"/>
      <c r="N358" s="130"/>
      <c r="O358" s="433"/>
      <c r="P358" s="433"/>
      <c r="Q358" s="433"/>
      <c r="R358" s="433"/>
      <c r="S358" s="433"/>
      <c r="T358" s="433"/>
      <c r="U358" s="43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5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433"/>
      <c r="P359" s="433"/>
      <c r="Q359" s="433"/>
      <c r="R359" s="433"/>
      <c r="S359" s="433"/>
      <c r="T359" s="433"/>
      <c r="U359" s="433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5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433"/>
      <c r="P360" s="433"/>
      <c r="Q360" s="433"/>
      <c r="R360" s="433"/>
      <c r="S360" s="433"/>
      <c r="T360" s="433"/>
      <c r="U360" s="433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433"/>
      <c r="P361" s="433"/>
      <c r="Q361" s="433"/>
      <c r="R361" s="433"/>
      <c r="S361" s="433"/>
      <c r="T361" s="433"/>
      <c r="U361" s="433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31" t="s">
        <v>190</v>
      </c>
      <c r="D362" s="108">
        <v>4.8</v>
      </c>
      <c r="E362" s="108"/>
      <c r="F362" s="127"/>
      <c r="G362" s="128"/>
      <c r="H362" s="425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433"/>
      <c r="P362" s="433"/>
      <c r="Q362" s="433"/>
      <c r="R362" s="433"/>
      <c r="S362" s="433"/>
      <c r="T362" s="433"/>
      <c r="U362" s="43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31" t="s">
        <v>187</v>
      </c>
      <c r="D363" s="108">
        <v>4.8</v>
      </c>
      <c r="E363" s="108"/>
      <c r="F363" s="127"/>
      <c r="G363" s="128"/>
      <c r="H363" s="425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433"/>
      <c r="P363" s="433"/>
      <c r="Q363" s="433"/>
      <c r="R363" s="433"/>
      <c r="S363" s="433"/>
      <c r="T363" s="433"/>
      <c r="U363" s="43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31" t="s">
        <v>179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31" t="s">
        <v>199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5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433"/>
      <c r="P366" s="433"/>
      <c r="Q366" s="433"/>
      <c r="R366" s="433"/>
      <c r="S366" s="433"/>
      <c r="T366" s="433"/>
      <c r="U366" s="433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5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433"/>
      <c r="P367" s="433"/>
      <c r="Q367" s="433"/>
      <c r="R367" s="433"/>
      <c r="S367" s="433"/>
      <c r="T367" s="433"/>
      <c r="U367" s="433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475" t="s">
        <v>201</v>
      </c>
      <c r="B368" s="476"/>
      <c r="C368" s="43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424" t="s">
        <v>206</v>
      </c>
      <c r="C369" s="126" t="s">
        <v>199</v>
      </c>
      <c r="D369" s="108">
        <v>5.03</v>
      </c>
      <c r="E369" s="108"/>
      <c r="F369" s="127"/>
      <c r="G369" s="128"/>
      <c r="H369" s="425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429"/>
      <c r="P369" s="429"/>
      <c r="Q369" s="429"/>
      <c r="R369" s="429"/>
      <c r="S369" s="429"/>
      <c r="T369" s="429"/>
      <c r="U369" s="429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24" t="s">
        <v>425</v>
      </c>
      <c r="C370" s="187" t="s">
        <v>427</v>
      </c>
      <c r="D370" s="108">
        <v>5.03</v>
      </c>
      <c r="E370" s="108"/>
      <c r="F370" s="127"/>
      <c r="G370" s="128"/>
      <c r="H370" s="425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29"/>
      <c r="P370" s="429"/>
      <c r="Q370" s="429"/>
      <c r="R370" s="429"/>
      <c r="S370" s="429"/>
      <c r="T370" s="429"/>
      <c r="U370" s="42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24" t="s">
        <v>206</v>
      </c>
      <c r="C371" s="126" t="s">
        <v>186</v>
      </c>
      <c r="D371" s="108">
        <v>5.03</v>
      </c>
      <c r="E371" s="108"/>
      <c r="F371" s="127"/>
      <c r="G371" s="128"/>
      <c r="H371" s="425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24" t="s">
        <v>206</v>
      </c>
      <c r="C372" s="126" t="s">
        <v>203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429"/>
      <c r="P372" s="429"/>
      <c r="Q372" s="429"/>
      <c r="R372" s="429"/>
      <c r="S372" s="429"/>
      <c r="T372" s="429"/>
      <c r="U372" s="429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24" t="s">
        <v>206</v>
      </c>
      <c r="C373" s="126" t="s">
        <v>207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429"/>
      <c r="P373" s="429"/>
      <c r="Q373" s="429"/>
      <c r="R373" s="429"/>
      <c r="S373" s="429"/>
      <c r="T373" s="429"/>
      <c r="U373" s="429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24" t="s">
        <v>414</v>
      </c>
      <c r="C374" s="187" t="s">
        <v>415</v>
      </c>
      <c r="D374" s="108"/>
      <c r="E374" s="108"/>
      <c r="F374" s="127"/>
      <c r="G374" s="128"/>
      <c r="H374" s="425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429"/>
      <c r="P374" s="429"/>
      <c r="Q374" s="429"/>
      <c r="R374" s="429"/>
      <c r="S374" s="429"/>
      <c r="T374" s="429"/>
      <c r="U374" s="42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24" t="s">
        <v>414</v>
      </c>
      <c r="C375" s="187" t="s">
        <v>416</v>
      </c>
      <c r="D375" s="108"/>
      <c r="E375" s="108"/>
      <c r="F375" s="127"/>
      <c r="G375" s="128"/>
      <c r="H375" s="425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429"/>
      <c r="P375" s="429"/>
      <c r="Q375" s="429"/>
      <c r="R375" s="429"/>
      <c r="S375" s="429"/>
      <c r="T375" s="429"/>
      <c r="U375" s="42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24" t="s">
        <v>414</v>
      </c>
      <c r="C376" s="187" t="s">
        <v>61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24" t="s">
        <v>208</v>
      </c>
      <c r="C377" s="126" t="s">
        <v>179</v>
      </c>
      <c r="D377" s="108">
        <v>5.08</v>
      </c>
      <c r="E377" s="108"/>
      <c r="F377" s="127"/>
      <c r="G377" s="128"/>
      <c r="H377" s="425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429"/>
      <c r="P377" s="429"/>
      <c r="Q377" s="429"/>
      <c r="R377" s="429"/>
      <c r="S377" s="429"/>
      <c r="T377" s="429"/>
      <c r="U377" s="429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24" t="s">
        <v>208</v>
      </c>
      <c r="C378" s="126" t="s">
        <v>204</v>
      </c>
      <c r="D378" s="108">
        <v>5.08</v>
      </c>
      <c r="E378" s="108"/>
      <c r="F378" s="127"/>
      <c r="G378" s="128"/>
      <c r="H378" s="425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29"/>
      <c r="P378" s="429"/>
      <c r="Q378" s="429"/>
      <c r="R378" s="429"/>
      <c r="S378" s="429"/>
      <c r="T378" s="429"/>
      <c r="U378" s="429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24" t="s">
        <v>208</v>
      </c>
      <c r="C379" s="126" t="s">
        <v>205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29"/>
      <c r="P379" s="429"/>
      <c r="Q379" s="429"/>
      <c r="R379" s="429"/>
      <c r="S379" s="429"/>
      <c r="T379" s="429"/>
      <c r="U379" s="429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24" t="s">
        <v>208</v>
      </c>
      <c r="C380" s="126" t="s">
        <v>186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24" t="s">
        <v>208</v>
      </c>
      <c r="C381" s="126" t="s">
        <v>203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24" t="s">
        <v>208</v>
      </c>
      <c r="C382" s="126" t="s">
        <v>199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33"/>
      <c r="P382" s="433"/>
      <c r="Q382" s="433"/>
      <c r="R382" s="433"/>
      <c r="S382" s="433"/>
      <c r="T382" s="433"/>
      <c r="U382" s="43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24" t="s">
        <v>208</v>
      </c>
      <c r="C383" s="126" t="s">
        <v>187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24" t="s">
        <v>208</v>
      </c>
      <c r="C384" s="126" t="s">
        <v>207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24" t="s">
        <v>209</v>
      </c>
      <c r="C385" s="126" t="s">
        <v>194</v>
      </c>
      <c r="D385" s="108">
        <v>5.03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24" t="s">
        <v>209</v>
      </c>
      <c r="C386" s="126" t="s">
        <v>179</v>
      </c>
      <c r="D386" s="108">
        <v>5.03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429"/>
      <c r="P386" s="429"/>
      <c r="Q386" s="429"/>
      <c r="R386" s="429"/>
      <c r="S386" s="429"/>
      <c r="T386" s="429"/>
      <c r="U386" s="42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24" t="s">
        <v>209</v>
      </c>
      <c r="C387" s="126" t="s">
        <v>195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24" t="s">
        <v>209</v>
      </c>
      <c r="C388" s="126" t="s">
        <v>204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24" t="s">
        <v>382</v>
      </c>
      <c r="C389" s="187" t="s">
        <v>383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24" t="s">
        <v>382</v>
      </c>
      <c r="C390" s="187" t="s">
        <v>384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24" t="s">
        <v>382</v>
      </c>
      <c r="C391" s="187" t="s">
        <v>389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24" t="s">
        <v>382</v>
      </c>
      <c r="C392" s="187" t="s">
        <v>391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24" t="s">
        <v>418</v>
      </c>
      <c r="C393" s="187" t="s">
        <v>364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24" t="s">
        <v>418</v>
      </c>
      <c r="C394" s="187" t="s">
        <v>365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24" t="s">
        <v>418</v>
      </c>
      <c r="C395" s="187" t="s">
        <v>366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24" t="s">
        <v>418</v>
      </c>
      <c r="C396" s="187" t="s">
        <v>367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433"/>
      <c r="P397" s="433"/>
      <c r="Q397" s="433"/>
      <c r="R397" s="433"/>
      <c r="S397" s="433"/>
      <c r="T397" s="433"/>
      <c r="U397" s="433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433"/>
      <c r="P398" s="433"/>
      <c r="Q398" s="433"/>
      <c r="R398" s="433"/>
      <c r="S398" s="433"/>
      <c r="T398" s="433"/>
      <c r="U398" s="433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433"/>
      <c r="P399" s="433"/>
      <c r="Q399" s="433"/>
      <c r="R399" s="433"/>
      <c r="S399" s="433"/>
      <c r="T399" s="433"/>
      <c r="U399" s="433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5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33"/>
      <c r="P407" s="433"/>
      <c r="Q407" s="433"/>
      <c r="R407" s="433"/>
      <c r="S407" s="433"/>
      <c r="T407" s="433"/>
      <c r="U407" s="43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5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433"/>
      <c r="P408" s="433"/>
      <c r="Q408" s="433"/>
      <c r="R408" s="433"/>
      <c r="S408" s="433"/>
      <c r="T408" s="433"/>
      <c r="U408" s="43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5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433"/>
      <c r="P409" s="433"/>
      <c r="Q409" s="433"/>
      <c r="R409" s="433"/>
      <c r="S409" s="433"/>
      <c r="T409" s="433"/>
      <c r="U409" s="433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5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433"/>
      <c r="P410" s="433"/>
      <c r="Q410" s="433"/>
      <c r="R410" s="433"/>
      <c r="S410" s="433"/>
      <c r="T410" s="433"/>
      <c r="U410" s="433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5">
        <f t="shared" si="172"/>
        <v>0</v>
      </c>
      <c r="I411" s="129"/>
      <c r="J411" s="130"/>
      <c r="K411" s="131"/>
      <c r="L411" s="129"/>
      <c r="M411" s="109"/>
      <c r="N411" s="130"/>
      <c r="O411" s="433"/>
      <c r="P411" s="433"/>
      <c r="Q411" s="433"/>
      <c r="R411" s="433"/>
      <c r="S411" s="433"/>
      <c r="T411" s="433"/>
      <c r="U411" s="43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433"/>
      <c r="P412" s="433"/>
      <c r="Q412" s="433"/>
      <c r="R412" s="433"/>
      <c r="S412" s="433"/>
      <c r="T412" s="433"/>
      <c r="U412" s="433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5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433"/>
      <c r="P413" s="433"/>
      <c r="Q413" s="433"/>
      <c r="R413" s="433"/>
      <c r="S413" s="433"/>
      <c r="T413" s="433"/>
      <c r="U413" s="433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433"/>
      <c r="P414" s="433"/>
      <c r="Q414" s="433"/>
      <c r="R414" s="433"/>
      <c r="S414" s="433"/>
      <c r="T414" s="433"/>
      <c r="U414" s="433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5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433"/>
      <c r="P416" s="433"/>
      <c r="Q416" s="433"/>
      <c r="R416" s="433"/>
      <c r="S416" s="433"/>
      <c r="T416" s="433"/>
      <c r="U416" s="43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5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433"/>
      <c r="P417" s="433"/>
      <c r="Q417" s="433"/>
      <c r="R417" s="433"/>
      <c r="S417" s="433"/>
      <c r="T417" s="433"/>
      <c r="U417" s="43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483" t="s">
        <v>216</v>
      </c>
      <c r="B426" s="483"/>
      <c r="C426" s="43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24" t="s">
        <v>217</v>
      </c>
      <c r="C427" s="126" t="s">
        <v>179</v>
      </c>
      <c r="D427" s="108">
        <v>5.03</v>
      </c>
      <c r="E427" s="108"/>
      <c r="F427" s="127"/>
      <c r="G427" s="128"/>
      <c r="H427" s="425">
        <f t="shared" ref="H427:H460" si="197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8">IF(ISERROR(I427-K427),"",I427-K427)</f>
        <v>0</v>
      </c>
      <c r="N427" s="130">
        <f t="shared" ref="N427:N434" si="199">SUM(O427:U427)</f>
        <v>0</v>
      </c>
      <c r="O427" s="433"/>
      <c r="P427" s="433"/>
      <c r="Q427" s="433"/>
      <c r="R427" s="433"/>
      <c r="S427" s="433"/>
      <c r="T427" s="433"/>
      <c r="U427" s="433"/>
      <c r="V427" s="132">
        <f t="shared" ref="V427:V433" si="200">SUM(X427:AA427)</f>
        <v>0</v>
      </c>
      <c r="W427" s="133" t="str">
        <f t="shared" si="196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24" t="s">
        <v>217</v>
      </c>
      <c r="C428" s="126" t="s">
        <v>186</v>
      </c>
      <c r="D428" s="108">
        <v>5.03</v>
      </c>
      <c r="E428" s="108"/>
      <c r="F428" s="127"/>
      <c r="G428" s="128"/>
      <c r="H428" s="425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433"/>
      <c r="P428" s="433"/>
      <c r="Q428" s="433"/>
      <c r="R428" s="433"/>
      <c r="S428" s="433"/>
      <c r="T428" s="433"/>
      <c r="U428" s="433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24" t="s">
        <v>217</v>
      </c>
      <c r="C429" s="126" t="s">
        <v>204</v>
      </c>
      <c r="D429" s="108">
        <v>5.03</v>
      </c>
      <c r="E429" s="108"/>
      <c r="F429" s="127"/>
      <c r="G429" s="128"/>
      <c r="H429" s="425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433"/>
      <c r="P429" s="433"/>
      <c r="Q429" s="433"/>
      <c r="R429" s="433"/>
      <c r="S429" s="433"/>
      <c r="T429" s="433"/>
      <c r="U429" s="433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42738</v>
      </c>
      <c r="G433" s="128">
        <f>108*7+53+85+94</f>
        <v>988</v>
      </c>
      <c r="H433" s="425">
        <f t="shared" si="197"/>
        <v>4969.6400000000003</v>
      </c>
      <c r="I433" s="129">
        <f>10*2+9.5*2+8.5+9+10+10.5+10.5</f>
        <v>87.5</v>
      </c>
      <c r="J433" s="130">
        <f t="array" ref="J433">IF(ISERROR(G433/I433),"",G433/I433)</f>
        <v>11.291428571428572</v>
      </c>
      <c r="K433" s="131">
        <f t="array" ref="K433">IF(ISERROR(G433/L433),"",G433/L433)</f>
        <v>106.23655913978494</v>
      </c>
      <c r="L433" s="129">
        <v>9.3000000000000007</v>
      </c>
      <c r="M433" s="109">
        <f t="shared" si="198"/>
        <v>-18.736559139784944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5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33"/>
      <c r="P435" s="433"/>
      <c r="Q435" s="433"/>
      <c r="R435" s="433"/>
      <c r="S435" s="433"/>
      <c r="T435" s="433"/>
      <c r="U435" s="43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33"/>
      <c r="P436" s="433"/>
      <c r="Q436" s="433"/>
      <c r="R436" s="433"/>
      <c r="S436" s="433"/>
      <c r="T436" s="433"/>
      <c r="U436" s="43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433"/>
      <c r="P440" s="433"/>
      <c r="Q440" s="433"/>
      <c r="R440" s="433"/>
      <c r="S440" s="433"/>
      <c r="T440" s="433"/>
      <c r="U440" s="433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433"/>
      <c r="P441" s="433"/>
      <c r="Q441" s="433"/>
      <c r="R441" s="433"/>
      <c r="S441" s="433"/>
      <c r="T441" s="433"/>
      <c r="U441" s="433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24" t="s">
        <v>222</v>
      </c>
      <c r="C443" s="126" t="s">
        <v>181</v>
      </c>
      <c r="D443" s="108">
        <v>9.36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24" t="s">
        <v>222</v>
      </c>
      <c r="C444" s="126" t="s">
        <v>179</v>
      </c>
      <c r="D444" s="108">
        <v>9.36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24" t="s">
        <v>222</v>
      </c>
      <c r="C445" s="126" t="s">
        <v>221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24" t="s">
        <v>222</v>
      </c>
      <c r="C446" s="126" t="s">
        <v>186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24" t="s">
        <v>393</v>
      </c>
      <c r="C447" s="187" t="s">
        <v>395</v>
      </c>
      <c r="D447" s="108">
        <v>5</v>
      </c>
      <c r="E447" s="108"/>
      <c r="F447" s="127"/>
      <c r="G447" s="128"/>
      <c r="H447" s="425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24" t="s">
        <v>393</v>
      </c>
      <c r="C448" s="187" t="s">
        <v>402</v>
      </c>
      <c r="D448" s="108">
        <v>5</v>
      </c>
      <c r="E448" s="108"/>
      <c r="F448" s="127"/>
      <c r="G448" s="128"/>
      <c r="H448" s="425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24" t="s">
        <v>404</v>
      </c>
      <c r="C449" s="187" t="s">
        <v>405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24" t="s">
        <v>342</v>
      </c>
      <c r="C450" s="187" t="s">
        <v>372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24" t="s">
        <v>343</v>
      </c>
      <c r="C451" s="126" t="s">
        <v>345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24" t="s">
        <v>343</v>
      </c>
      <c r="C452" s="126" t="s">
        <v>347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5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5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25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433"/>
      <c r="P455" s="433"/>
      <c r="Q455" s="433"/>
      <c r="R455" s="433"/>
      <c r="S455" s="433"/>
      <c r="T455" s="433"/>
      <c r="U455" s="43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5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433"/>
      <c r="P456" s="433"/>
      <c r="Q456" s="433"/>
      <c r="R456" s="433"/>
      <c r="S456" s="433"/>
      <c r="T456" s="433"/>
      <c r="U456" s="43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5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433"/>
      <c r="P458" s="433"/>
      <c r="Q458" s="433"/>
      <c r="R458" s="433"/>
      <c r="S458" s="433"/>
      <c r="T458" s="433"/>
      <c r="U458" s="433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5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433"/>
      <c r="P459" s="433"/>
      <c r="Q459" s="433"/>
      <c r="R459" s="433"/>
      <c r="S459" s="433"/>
      <c r="T459" s="433"/>
      <c r="U459" s="433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425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433"/>
      <c r="P460" s="433"/>
      <c r="Q460" s="433"/>
      <c r="R460" s="433"/>
      <c r="S460" s="433"/>
      <c r="T460" s="433"/>
      <c r="U460" s="433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475" t="s">
        <v>224</v>
      </c>
      <c r="B461" s="476"/>
      <c r="C461" s="434" t="s">
        <v>202</v>
      </c>
      <c r="D461" s="143"/>
      <c r="E461" s="143"/>
      <c r="F461" s="144"/>
      <c r="G461" s="145">
        <f>SUM(G427:G460)</f>
        <v>988</v>
      </c>
      <c r="H461" s="146">
        <f>SUM(H427:H460)</f>
        <v>4969.6400000000003</v>
      </c>
      <c r="I461" s="146">
        <f>SUM(I427:I460)</f>
        <v>87.5</v>
      </c>
      <c r="J461" s="130">
        <f t="array" ref="J461">IF(ISERROR(G461/I461),"",G461/I461)</f>
        <v>11.291428571428572</v>
      </c>
      <c r="K461" s="146">
        <f>SUM(K427:K460)</f>
        <v>106.23655913978494</v>
      </c>
      <c r="L461" s="147"/>
      <c r="M461" s="150">
        <f t="shared" ref="M461:V461" si="211">SUM(M427:M460)</f>
        <v>-18.736559139784944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5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433"/>
      <c r="P462" s="433"/>
      <c r="Q462" s="433"/>
      <c r="R462" s="433"/>
      <c r="S462" s="433"/>
      <c r="T462" s="433"/>
      <c r="U462" s="433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5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433"/>
      <c r="P463" s="433"/>
      <c r="Q463" s="433"/>
      <c r="R463" s="433"/>
      <c r="S463" s="433"/>
      <c r="T463" s="433"/>
      <c r="U463" s="433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5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433"/>
      <c r="P464" s="433"/>
      <c r="Q464" s="433"/>
      <c r="R464" s="433"/>
      <c r="S464" s="433"/>
      <c r="T464" s="433"/>
      <c r="U464" s="433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30" t="s">
        <v>203</v>
      </c>
      <c r="D466" s="108">
        <v>5.03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30" t="s">
        <v>228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30" t="s">
        <v>212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30" t="s">
        <v>203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30" t="s">
        <v>186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30" t="s">
        <v>228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30" t="s">
        <v>199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475" t="s">
        <v>231</v>
      </c>
      <c r="B477" s="476"/>
      <c r="C477" s="43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5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433"/>
      <c r="P478" s="433"/>
      <c r="Q478" s="433"/>
      <c r="R478" s="433"/>
      <c r="S478" s="433"/>
      <c r="T478" s="433"/>
      <c r="U478" s="433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5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433"/>
      <c r="P479" s="433"/>
      <c r="Q479" s="433"/>
      <c r="R479" s="433"/>
      <c r="S479" s="433"/>
      <c r="T479" s="433"/>
      <c r="U479" s="433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5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433"/>
      <c r="P480" s="433"/>
      <c r="Q480" s="433"/>
      <c r="R480" s="433"/>
      <c r="S480" s="433"/>
      <c r="T480" s="433"/>
      <c r="U480" s="433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433"/>
      <c r="P483" s="433"/>
      <c r="Q483" s="433"/>
      <c r="R483" s="433"/>
      <c r="S483" s="433"/>
      <c r="T483" s="433"/>
      <c r="U483" s="43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433"/>
      <c r="P484" s="433"/>
      <c r="Q484" s="433"/>
      <c r="R484" s="433"/>
      <c r="S484" s="433"/>
      <c r="T484" s="433"/>
      <c r="U484" s="43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433"/>
      <c r="P486" s="433"/>
      <c r="Q486" s="433"/>
      <c r="R486" s="433"/>
      <c r="S486" s="433"/>
      <c r="T486" s="433"/>
      <c r="U486" s="433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475" t="s">
        <v>234</v>
      </c>
      <c r="B487" s="476"/>
      <c r="C487" s="43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31"/>
      <c r="D488" s="108">
        <v>3.65</v>
      </c>
      <c r="E488" s="108"/>
      <c r="F488" s="153"/>
      <c r="G488" s="128"/>
      <c r="H488" s="425">
        <f t="shared" ref="H488:H502" si="224">D488*G488</f>
        <v>0</v>
      </c>
      <c r="I488" s="129"/>
      <c r="J488" s="130" t="str">
        <f t="array" ref="J488">IF(ISERROR(G488/I488),"",G488/I488)</f>
        <v/>
      </c>
      <c r="K488" s="425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433"/>
      <c r="P488" s="433"/>
      <c r="Q488" s="433"/>
      <c r="R488" s="433"/>
      <c r="S488" s="433"/>
      <c r="T488" s="433"/>
      <c r="U488" s="433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31"/>
      <c r="D489" s="108">
        <v>6.58</v>
      </c>
      <c r="E489" s="108"/>
      <c r="F489" s="127"/>
      <c r="G489" s="128"/>
      <c r="H489" s="425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433"/>
      <c r="P489" s="433"/>
      <c r="Q489" s="433"/>
      <c r="R489" s="433"/>
      <c r="S489" s="433"/>
      <c r="T489" s="433"/>
      <c r="U489" s="433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31"/>
      <c r="D490" s="108">
        <v>7.8</v>
      </c>
      <c r="E490" s="108"/>
      <c r="F490" s="127"/>
      <c r="G490" s="128"/>
      <c r="H490" s="425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433"/>
      <c r="P490" s="433"/>
      <c r="Q490" s="433"/>
      <c r="R490" s="433"/>
      <c r="S490" s="433"/>
      <c r="T490" s="433"/>
      <c r="U490" s="433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31"/>
      <c r="D491" s="108">
        <v>4.4000000000000004</v>
      </c>
      <c r="E491" s="108"/>
      <c r="F491" s="127"/>
      <c r="G491" s="128"/>
      <c r="H491" s="425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433"/>
      <c r="P491" s="433"/>
      <c r="Q491" s="433"/>
      <c r="R491" s="433"/>
      <c r="S491" s="433"/>
      <c r="T491" s="433"/>
      <c r="U491" s="433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5">
        <f t="shared" si="224"/>
        <v>0</v>
      </c>
      <c r="I492" s="129"/>
      <c r="J492" s="130"/>
      <c r="K492" s="131"/>
      <c r="L492" s="129"/>
      <c r="M492" s="109"/>
      <c r="N492" s="130"/>
      <c r="O492" s="433"/>
      <c r="P492" s="433"/>
      <c r="Q492" s="433"/>
      <c r="R492" s="433"/>
      <c r="S492" s="433"/>
      <c r="T492" s="433"/>
      <c r="U492" s="43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31"/>
      <c r="D493" s="108"/>
      <c r="E493" s="108"/>
      <c r="F493" s="127"/>
      <c r="G493" s="128"/>
      <c r="H493" s="425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433"/>
      <c r="P493" s="433"/>
      <c r="Q493" s="433"/>
      <c r="R493" s="433"/>
      <c r="S493" s="433"/>
      <c r="T493" s="433"/>
      <c r="U493" s="43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31" t="s">
        <v>239</v>
      </c>
      <c r="C494" s="431" t="s">
        <v>179</v>
      </c>
      <c r="D494" s="108">
        <v>6.04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433"/>
      <c r="P494" s="433"/>
      <c r="Q494" s="433"/>
      <c r="R494" s="433"/>
      <c r="S494" s="433"/>
      <c r="T494" s="433"/>
      <c r="U494" s="433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31" t="s">
        <v>239</v>
      </c>
      <c r="C495" s="431" t="s">
        <v>186</v>
      </c>
      <c r="D495" s="108">
        <v>6.04</v>
      </c>
      <c r="E495" s="108"/>
      <c r="F495" s="127"/>
      <c r="G495" s="128"/>
      <c r="H495" s="425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433"/>
      <c r="P495" s="433"/>
      <c r="Q495" s="433"/>
      <c r="R495" s="433"/>
      <c r="S495" s="433"/>
      <c r="T495" s="433"/>
      <c r="U495" s="433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31" t="s">
        <v>443</v>
      </c>
      <c r="C496" s="431" t="s">
        <v>179</v>
      </c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/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31" t="s">
        <v>443</v>
      </c>
      <c r="C497" s="431" t="s">
        <v>186</v>
      </c>
      <c r="D497" s="108"/>
      <c r="E497" s="108"/>
      <c r="F497" s="127"/>
      <c r="G497" s="128"/>
      <c r="H497" s="425">
        <f t="shared" si="224"/>
        <v>0</v>
      </c>
      <c r="I497" s="129"/>
      <c r="J497" s="130"/>
      <c r="K497" s="131"/>
      <c r="L497" s="129"/>
      <c r="M497" s="109"/>
      <c r="N497" s="130"/>
      <c r="O497" s="433"/>
      <c r="P497" s="433"/>
      <c r="Q497" s="433"/>
      <c r="R497" s="433"/>
      <c r="S497" s="433"/>
      <c r="T497" s="433"/>
      <c r="U497" s="43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24" t="s">
        <v>240</v>
      </c>
      <c r="C498" s="126"/>
      <c r="D498" s="108">
        <v>7.3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433"/>
      <c r="P498" s="433"/>
      <c r="Q498" s="433"/>
      <c r="R498" s="433"/>
      <c r="S498" s="433"/>
      <c r="T498" s="433"/>
      <c r="U498" s="433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24" t="s">
        <v>241</v>
      </c>
      <c r="C499" s="126"/>
      <c r="D499" s="108">
        <f>78*120/1000</f>
        <v>9.36</v>
      </c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24" t="s">
        <v>242</v>
      </c>
      <c r="C500" s="126"/>
      <c r="D500" s="108">
        <v>4.5</v>
      </c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24" t="s">
        <v>243</v>
      </c>
      <c r="C501" s="126"/>
      <c r="D501" s="108">
        <v>4.5</v>
      </c>
      <c r="E501" s="108"/>
      <c r="F501" s="127"/>
      <c r="G501" s="128"/>
      <c r="H501" s="425">
        <f t="shared" si="224"/>
        <v>0</v>
      </c>
      <c r="I501" s="129"/>
      <c r="J501" s="130"/>
      <c r="K501" s="131"/>
      <c r="L501" s="129"/>
      <c r="M501" s="109"/>
      <c r="N501" s="130"/>
      <c r="O501" s="433"/>
      <c r="P501" s="433"/>
      <c r="Q501" s="433"/>
      <c r="R501" s="433"/>
      <c r="S501" s="433"/>
      <c r="T501" s="433"/>
      <c r="U501" s="43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24"/>
      <c r="C502" s="126"/>
      <c r="D502" s="108"/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475" t="s">
        <v>244</v>
      </c>
      <c r="B503" s="476"/>
      <c r="C503" s="43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988</v>
      </c>
      <c r="H504" s="154">
        <f>SUM(H368,H426,H461,H477,H487,H503)</f>
        <v>4969.6400000000003</v>
      </c>
      <c r="I504" s="154">
        <f>SUM(I368,I426,I461,I477,I487,I503)</f>
        <v>87.5</v>
      </c>
      <c r="J504" s="155">
        <f t="array" ref="J504">IF(ISERROR(G504/I504),"",G504/I504)</f>
        <v>11.291428571428572</v>
      </c>
      <c r="K504" s="154">
        <f>SUM(K368,K426,K461,K477,K487,K503)</f>
        <v>106.23655913978494</v>
      </c>
      <c r="L504" s="155">
        <f>IF(ISERROR(G504/K504),"",G504/K504)</f>
        <v>9.3000000000000007</v>
      </c>
      <c r="M504" s="154">
        <f t="shared" ref="M504:V504" si="237">SUM(M368,M426,M461,M477,M487,M503)</f>
        <v>-18.736559139784944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427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427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427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427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427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427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427">
        <f>G504</f>
        <v>988</v>
      </c>
      <c r="C511" s="451" t="s">
        <v>269</v>
      </c>
      <c r="D511" s="450"/>
      <c r="E511" s="441">
        <f>H504</f>
        <v>4969.6400000000003</v>
      </c>
      <c r="F511" s="441"/>
      <c r="G511" s="441" t="s">
        <v>270</v>
      </c>
      <c r="H511" s="441"/>
      <c r="I511" s="469">
        <f>L504</f>
        <v>9.3000000000000007</v>
      </c>
      <c r="J511" s="469"/>
      <c r="K511" s="471" t="s">
        <v>271</v>
      </c>
      <c r="L511" s="471"/>
      <c r="M511" s="469">
        <f>J504</f>
        <v>11.291428571428572</v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427">
        <f>I504+C510</f>
        <v>88.5</v>
      </c>
      <c r="C512" s="448" t="s">
        <v>251</v>
      </c>
      <c r="D512" s="449"/>
      <c r="E512" s="466">
        <f>K504+I510</f>
        <v>117.23655913978494</v>
      </c>
      <c r="F512" s="466"/>
      <c r="G512" s="441" t="s">
        <v>274</v>
      </c>
      <c r="H512" s="441"/>
      <c r="I512" s="469">
        <f>B512-E512</f>
        <v>-28.736559139784944</v>
      </c>
      <c r="J512" s="469"/>
      <c r="K512" s="471" t="s">
        <v>275</v>
      </c>
      <c r="L512" s="471"/>
      <c r="M512" s="472">
        <f>IF(ISERROR(I512/E512),"",I512/E512)</f>
        <v>-0.2451160231129047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427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>
        <f t="array" ref="M513">IF(ISERROR(I513/B511),"",I513/B511)</f>
        <v>0</v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42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11562</v>
      </c>
      <c r="D516" s="464"/>
      <c r="E516" s="454" t="s">
        <v>269</v>
      </c>
      <c r="F516" s="454"/>
      <c r="G516" s="466">
        <f>SUM(E170,E340,E511)</f>
        <v>58575.159999999996</v>
      </c>
      <c r="H516" s="466"/>
      <c r="I516" s="441" t="s">
        <v>270</v>
      </c>
      <c r="J516" s="454"/>
      <c r="K516" s="463">
        <f>IF(ISERROR(C516/G517),"",C516/G517)</f>
        <v>17.144116106701439</v>
      </c>
      <c r="L516" s="464"/>
      <c r="M516" s="441" t="s">
        <v>271</v>
      </c>
      <c r="N516" s="441"/>
      <c r="O516" s="442">
        <f t="array" ref="O516">IF(ISERROR(C516/C517),"",C516/C517)</f>
        <v>17.774019984627209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650.5</v>
      </c>
      <c r="D517" s="464"/>
      <c r="E517" s="441" t="s">
        <v>251</v>
      </c>
      <c r="F517" s="441"/>
      <c r="G517" s="466">
        <f>SUM(E171,E341,E512)</f>
        <v>674.40047232767779</v>
      </c>
      <c r="H517" s="466"/>
      <c r="I517" s="448" t="s">
        <v>274</v>
      </c>
      <c r="J517" s="449"/>
      <c r="K517" s="451">
        <f>C517-G517</f>
        <v>-23.90047232767779</v>
      </c>
      <c r="L517" s="450"/>
      <c r="M517" s="451" t="s">
        <v>275</v>
      </c>
      <c r="N517" s="450"/>
      <c r="O517" s="455">
        <f>IF(ISERROR(K517/C517),"",K517/C517)</f>
        <v>-3.6741694585207978E-2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>
        <f t="array" ref="O518">IF(ISERROR(K518/C516),"",K518/C516)</f>
        <v>0</v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2443</v>
      </c>
      <c r="D521" s="449"/>
      <c r="E521" s="444">
        <f>IF(ISERROR(C521/C527),"",C521/C527)</f>
        <v>0.21129562359453383</v>
      </c>
      <c r="F521" s="445"/>
      <c r="G521" s="459"/>
      <c r="H521" s="460"/>
      <c r="I521" s="446" t="s">
        <v>301</v>
      </c>
      <c r="J521" s="452"/>
      <c r="K521" s="451">
        <f t="shared" ref="K521:K526" si="239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40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5903</v>
      </c>
      <c r="D522" s="449"/>
      <c r="E522" s="444">
        <f>IF(ISERROR(C522/C527),"",C522/C527)</f>
        <v>0.51055180764573604</v>
      </c>
      <c r="F522" s="445"/>
      <c r="G522" s="459"/>
      <c r="H522" s="460"/>
      <c r="I522" s="446" t="s">
        <v>302</v>
      </c>
      <c r="J522" s="452"/>
      <c r="K522" s="451">
        <f t="shared" si="239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40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1593</v>
      </c>
      <c r="D523" s="449"/>
      <c r="E523" s="444">
        <f>IF(ISERROR(C523/C527),"",C523/C527)</f>
        <v>0.13777893098079916</v>
      </c>
      <c r="F523" s="445"/>
      <c r="G523" s="459"/>
      <c r="H523" s="460"/>
      <c r="I523" s="446" t="s">
        <v>303</v>
      </c>
      <c r="J523" s="452"/>
      <c r="K523" s="451">
        <f t="shared" si="239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40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360</v>
      </c>
      <c r="D524" s="449"/>
      <c r="E524" s="444">
        <f>IF(ISERROR(C524/C527),"",C524/C527)</f>
        <v>3.1136481577581733E-2</v>
      </c>
      <c r="F524" s="445"/>
      <c r="G524" s="459"/>
      <c r="H524" s="460"/>
      <c r="I524" s="446" t="s">
        <v>304</v>
      </c>
      <c r="J524" s="452"/>
      <c r="K524" s="451">
        <f t="shared" si="239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40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1078</v>
      </c>
      <c r="D525" s="449"/>
      <c r="E525" s="444">
        <f>IF(ISERROR(C525/C527),"",C525/C527)</f>
        <v>9.3236464279536413E-2</v>
      </c>
      <c r="F525" s="445"/>
      <c r="G525" s="459"/>
      <c r="H525" s="460"/>
      <c r="I525" s="446" t="s">
        <v>306</v>
      </c>
      <c r="J525" s="452"/>
      <c r="K525" s="451">
        <f t="shared" si="239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40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185</v>
      </c>
      <c r="D526" s="449"/>
      <c r="E526" s="444">
        <f>IF(ISERROR(C526/C527),"",C526/C527)</f>
        <v>1.6000691921812835E-2</v>
      </c>
      <c r="F526" s="445"/>
      <c r="G526" s="459"/>
      <c r="H526" s="460"/>
      <c r="I526" s="446" t="s">
        <v>307</v>
      </c>
      <c r="J526" s="452"/>
      <c r="K526" s="451">
        <f t="shared" si="239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40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11562</v>
      </c>
      <c r="D527" s="449"/>
      <c r="E527" s="444">
        <f>SUM(E521:F526)</f>
        <v>1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431" t="s">
        <v>309</v>
      </c>
      <c r="D529" s="431" t="s">
        <v>310</v>
      </c>
      <c r="E529" s="431" t="s">
        <v>311</v>
      </c>
      <c r="F529" s="43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3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5" t="s">
        <v>322</v>
      </c>
      <c r="Q529" s="129" t="s">
        <v>323</v>
      </c>
      <c r="R529" s="109" t="s">
        <v>324</v>
      </c>
      <c r="S529" s="431" t="s">
        <v>325</v>
      </c>
      <c r="T529" s="43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46</v>
      </c>
      <c r="D530" s="106">
        <f>+'3'!C530</f>
        <v>42</v>
      </c>
      <c r="E530" s="106">
        <v>4</v>
      </c>
      <c r="F530" s="106"/>
      <c r="G530" s="107"/>
      <c r="H530" s="106"/>
      <c r="I530" s="106"/>
      <c r="J530" s="106">
        <f>C530-H530-I530</f>
        <v>46</v>
      </c>
      <c r="K530" s="106"/>
      <c r="L530" s="106"/>
      <c r="M530" s="106"/>
      <c r="N530" s="106"/>
      <c r="O530" s="106"/>
      <c r="P530" s="108"/>
      <c r="Q530" s="106">
        <f>J530-K530-L530</f>
        <v>46</v>
      </c>
      <c r="R530" s="109">
        <f>Q530*11-M530-N530</f>
        <v>506</v>
      </c>
      <c r="S530" s="432">
        <f t="array" ref="S530">IF(ISERROR(Q530/J530),"",Q530/J530)</f>
        <v>1</v>
      </c>
      <c r="T530" s="43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45</v>
      </c>
      <c r="D531" s="106">
        <f>+'3'!C531</f>
        <v>45</v>
      </c>
      <c r="E531" s="110"/>
      <c r="F531" s="110"/>
      <c r="G531" s="107"/>
      <c r="H531" s="106"/>
      <c r="I531" s="106"/>
      <c r="J531" s="106">
        <f>C531-H531-I531</f>
        <v>45</v>
      </c>
      <c r="K531" s="106">
        <v>2</v>
      </c>
      <c r="L531" s="106"/>
      <c r="M531" s="106"/>
      <c r="N531" s="106"/>
      <c r="O531" s="110"/>
      <c r="P531" s="111"/>
      <c r="Q531" s="106">
        <f>J531-K531-L531</f>
        <v>43</v>
      </c>
      <c r="R531" s="109">
        <f>Q531*11-M531-N531</f>
        <v>473</v>
      </c>
      <c r="S531" s="432">
        <f t="array" ref="S531">IF(ISERROR(Q531/J531),"",Q531/J531)</f>
        <v>0.9555555555555556</v>
      </c>
      <c r="T531" s="43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10</v>
      </c>
      <c r="D532" s="106">
        <f>+'3'!C532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32">
        <f t="array" ref="S532">IF(ISERROR(Q532/J532),"",Q532/J532)</f>
        <v>1</v>
      </c>
      <c r="T532" s="43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101</v>
      </c>
      <c r="D533" s="112">
        <f t="shared" ref="D533:N533" si="241">SUM(D530:D532)</f>
        <v>97</v>
      </c>
      <c r="E533" s="112">
        <f t="shared" si="241"/>
        <v>4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101</v>
      </c>
      <c r="K533" s="112">
        <f t="shared" si="241"/>
        <v>2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99</v>
      </c>
      <c r="R533" s="114">
        <f>SUM(R530:R532)</f>
        <v>1089</v>
      </c>
      <c r="S533" s="115">
        <f t="array" ref="S533">IF(ISERROR(Q533/J533),"",Q533/J533)</f>
        <v>0.98019801980198018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C508:D508"/>
    <mergeCell ref="E508:F508"/>
    <mergeCell ref="G508:H508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46" activePane="bottomRight" state="frozen"/>
      <selection activeCell="F484" sqref="F484"/>
      <selection pane="topRight" activeCell="F484" sqref="F484"/>
      <selection pane="bottomLeft" activeCell="F484" sqref="F484"/>
      <selection pane="bottomRight" activeCell="F130" sqref="F1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10" t="s">
        <v>413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</row>
    <row r="2" spans="1:27" ht="18.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12" t="s">
        <v>12</v>
      </c>
      <c r="B4" s="512" t="s">
        <v>25</v>
      </c>
      <c r="C4" s="512" t="s">
        <v>26</v>
      </c>
      <c r="D4" s="512" t="s">
        <v>27</v>
      </c>
      <c r="E4" s="515" t="s">
        <v>28</v>
      </c>
      <c r="F4" s="518" t="s">
        <v>29</v>
      </c>
      <c r="G4" s="508" t="s">
        <v>30</v>
      </c>
      <c r="H4" s="508"/>
      <c r="I4" s="512" t="s">
        <v>31</v>
      </c>
      <c r="J4" s="523" t="s">
        <v>32</v>
      </c>
      <c r="K4" s="526" t="s">
        <v>33</v>
      </c>
      <c r="L4" s="512" t="s">
        <v>34</v>
      </c>
      <c r="M4" s="529" t="s">
        <v>35</v>
      </c>
      <c r="N4" s="509" t="s">
        <v>36</v>
      </c>
      <c r="O4" s="508" t="s">
        <v>37</v>
      </c>
      <c r="P4" s="508"/>
      <c r="Q4" s="508"/>
      <c r="R4" s="508"/>
      <c r="S4" s="508"/>
      <c r="T4" s="508"/>
      <c r="U4" s="508"/>
      <c r="V4" s="508" t="s">
        <v>38</v>
      </c>
      <c r="W4" s="509" t="s">
        <v>39</v>
      </c>
      <c r="X4" s="508" t="s">
        <v>40</v>
      </c>
      <c r="Y4" s="508"/>
      <c r="Z4" s="508"/>
      <c r="AA4" s="508"/>
    </row>
    <row r="5" spans="1:27" s="104" customFormat="1" ht="15" customHeight="1">
      <c r="A5" s="513"/>
      <c r="B5" s="513"/>
      <c r="C5" s="513"/>
      <c r="D5" s="513"/>
      <c r="E5" s="516"/>
      <c r="F5" s="519"/>
      <c r="G5" s="508"/>
      <c r="H5" s="508"/>
      <c r="I5" s="513"/>
      <c r="J5" s="524"/>
      <c r="K5" s="527"/>
      <c r="L5" s="513"/>
      <c r="M5" s="530"/>
      <c r="N5" s="509"/>
      <c r="O5" s="508" t="s">
        <v>41</v>
      </c>
      <c r="P5" s="508" t="s">
        <v>42</v>
      </c>
      <c r="Q5" s="508" t="s">
        <v>43</v>
      </c>
      <c r="R5" s="521" t="s">
        <v>44</v>
      </c>
      <c r="S5" s="522" t="s">
        <v>45</v>
      </c>
      <c r="T5" s="508" t="s">
        <v>46</v>
      </c>
      <c r="U5" s="508" t="s">
        <v>47</v>
      </c>
      <c r="V5" s="508"/>
      <c r="W5" s="509"/>
      <c r="X5" s="508" t="s">
        <v>13</v>
      </c>
      <c r="Y5" s="508" t="s">
        <v>48</v>
      </c>
      <c r="Z5" s="508" t="s">
        <v>49</v>
      </c>
      <c r="AA5" s="508" t="s">
        <v>47</v>
      </c>
    </row>
    <row r="6" spans="1:27" s="104" customFormat="1" ht="27.75" customHeight="1">
      <c r="A6" s="514"/>
      <c r="B6" s="514"/>
      <c r="C6" s="514"/>
      <c r="D6" s="514"/>
      <c r="E6" s="517"/>
      <c r="F6" s="520"/>
      <c r="G6" s="105" t="s">
        <v>50</v>
      </c>
      <c r="H6" s="216" t="s">
        <v>51</v>
      </c>
      <c r="I6" s="514"/>
      <c r="J6" s="525"/>
      <c r="K6" s="528"/>
      <c r="L6" s="514"/>
      <c r="M6" s="530"/>
      <c r="N6" s="509"/>
      <c r="O6" s="508"/>
      <c r="P6" s="508"/>
      <c r="Q6" s="508"/>
      <c r="R6" s="521"/>
      <c r="S6" s="522"/>
      <c r="T6" s="508"/>
      <c r="U6" s="508"/>
      <c r="V6" s="508"/>
      <c r="W6" s="509"/>
      <c r="X6" s="508"/>
      <c r="Y6" s="508"/>
      <c r="Z6" s="508"/>
      <c r="AA6" s="508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75" t="s">
        <v>201</v>
      </c>
      <c r="B28" s="476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483" t="s">
        <v>216</v>
      </c>
      <c r="B86" s="483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475" t="s">
        <v>224</v>
      </c>
      <c r="B121" s="476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475" t="s">
        <v>231</v>
      </c>
      <c r="B137" s="476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475" t="s">
        <v>234</v>
      </c>
      <c r="B147" s="476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475" t="s">
        <v>244</v>
      </c>
      <c r="B162" s="476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477" t="s">
        <v>246</v>
      </c>
      <c r="B163" s="478"/>
      <c r="C163" s="478"/>
      <c r="D163" s="478"/>
      <c r="E163" s="478"/>
      <c r="F163" s="479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480" t="s">
        <v>476</v>
      </c>
      <c r="B164" s="222" t="s">
        <v>247</v>
      </c>
      <c r="C164" s="463" t="s">
        <v>248</v>
      </c>
      <c r="D164" s="464"/>
      <c r="E164" s="471" t="s">
        <v>249</v>
      </c>
      <c r="F164" s="471"/>
      <c r="G164" s="441" t="s">
        <v>250</v>
      </c>
      <c r="H164" s="441"/>
      <c r="I164" s="471" t="s">
        <v>251</v>
      </c>
      <c r="J164" s="471"/>
      <c r="K164" s="471" t="s">
        <v>252</v>
      </c>
      <c r="L164" s="471"/>
      <c r="M164" s="471" t="s">
        <v>253</v>
      </c>
      <c r="N164" s="471"/>
      <c r="O164" s="471" t="s">
        <v>254</v>
      </c>
      <c r="P164" s="441" t="s">
        <v>255</v>
      </c>
      <c r="Q164" s="441"/>
      <c r="R164" s="441" t="s">
        <v>252</v>
      </c>
      <c r="S164" s="441"/>
      <c r="T164" s="441" t="s">
        <v>256</v>
      </c>
      <c r="U164" s="441"/>
      <c r="V164" s="441" t="s">
        <v>257</v>
      </c>
      <c r="W164" s="441"/>
      <c r="X164" s="441" t="s">
        <v>252</v>
      </c>
      <c r="Y164" s="441"/>
      <c r="Z164" s="441" t="s">
        <v>256</v>
      </c>
      <c r="AA164" s="441"/>
    </row>
    <row r="165" spans="1:27" ht="20.100000000000001" customHeight="1">
      <c r="A165" s="481"/>
      <c r="B165" s="222" t="s">
        <v>258</v>
      </c>
      <c r="C165" s="463">
        <v>1</v>
      </c>
      <c r="D165" s="464"/>
      <c r="E165" s="474">
        <f>C165*11</f>
        <v>11</v>
      </c>
      <c r="F165" s="474"/>
      <c r="G165" s="441">
        <v>1</v>
      </c>
      <c r="H165" s="441"/>
      <c r="I165" s="474">
        <f>G165*11</f>
        <v>11</v>
      </c>
      <c r="J165" s="474"/>
      <c r="K165" s="474">
        <f>E165-I165</f>
        <v>0</v>
      </c>
      <c r="L165" s="474"/>
      <c r="M165" s="472">
        <f>IF(ISERROR(K165/E165),"",K165/E165)</f>
        <v>0</v>
      </c>
      <c r="N165" s="472"/>
      <c r="O165" s="471"/>
      <c r="P165" s="441" t="s">
        <v>201</v>
      </c>
      <c r="Q165" s="441"/>
      <c r="R165" s="470">
        <f>SUM(O28:U28)</f>
        <v>0</v>
      </c>
      <c r="S165" s="470"/>
      <c r="T165" s="465" t="str">
        <f t="array" ref="T165">IF(ISERROR(R165/R172),"",R165/R172)</f>
        <v/>
      </c>
      <c r="U165" s="465"/>
      <c r="V165" s="441" t="s">
        <v>259</v>
      </c>
      <c r="W165" s="441"/>
      <c r="X165" s="468">
        <f>SUM(P27,P85,P120,P136,P146,P160)</f>
        <v>0</v>
      </c>
      <c r="Y165" s="468"/>
      <c r="Z165" s="465" t="str">
        <f t="array" ref="Z165">IF(ISERROR(X165/X172),"",X165/X172)</f>
        <v/>
      </c>
      <c r="AA165" s="465"/>
    </row>
    <row r="166" spans="1:27" ht="20.100000000000001" customHeight="1">
      <c r="A166" s="481"/>
      <c r="B166" s="222" t="s">
        <v>260</v>
      </c>
      <c r="C166" s="463">
        <v>1</v>
      </c>
      <c r="D166" s="464"/>
      <c r="E166" s="474">
        <f>C166*11</f>
        <v>11</v>
      </c>
      <c r="F166" s="474"/>
      <c r="G166" s="441">
        <v>1</v>
      </c>
      <c r="H166" s="441"/>
      <c r="I166" s="474">
        <f>G166*11</f>
        <v>11</v>
      </c>
      <c r="J166" s="474"/>
      <c r="K166" s="474">
        <f>E166-I166</f>
        <v>0</v>
      </c>
      <c r="L166" s="474"/>
      <c r="M166" s="472">
        <f>IF(ISERROR(K166/E166),"",K166/E166)</f>
        <v>0</v>
      </c>
      <c r="N166" s="472"/>
      <c r="O166" s="471"/>
      <c r="P166" s="441" t="s">
        <v>216</v>
      </c>
      <c r="Q166" s="441"/>
      <c r="R166" s="470">
        <f>SUM(O86:U86)</f>
        <v>0</v>
      </c>
      <c r="S166" s="470"/>
      <c r="T166" s="465" t="str">
        <f>IF(ISERROR(R166/R172),"",R166/R172)</f>
        <v/>
      </c>
      <c r="U166" s="465"/>
      <c r="V166" s="441" t="s">
        <v>261</v>
      </c>
      <c r="W166" s="441"/>
      <c r="X166" s="468">
        <f>SUM(P28,P86,P121,P137,P147,P162)</f>
        <v>0</v>
      </c>
      <c r="Y166" s="468"/>
      <c r="Z166" s="465" t="str">
        <f>IF(ISERROR(X166/X172),"",X166/X172)</f>
        <v/>
      </c>
      <c r="AA166" s="465"/>
    </row>
    <row r="167" spans="1:27" ht="20.100000000000001" customHeight="1">
      <c r="A167" s="481"/>
      <c r="B167" s="222" t="s">
        <v>262</v>
      </c>
      <c r="C167" s="463">
        <v>1</v>
      </c>
      <c r="D167" s="464"/>
      <c r="E167" s="474">
        <f>C167*8</f>
        <v>8</v>
      </c>
      <c r="F167" s="474"/>
      <c r="G167" s="441">
        <v>1</v>
      </c>
      <c r="H167" s="441"/>
      <c r="I167" s="474">
        <f>G167*8</f>
        <v>8</v>
      </c>
      <c r="J167" s="474"/>
      <c r="K167" s="474">
        <f>E167-I167</f>
        <v>0</v>
      </c>
      <c r="L167" s="474"/>
      <c r="M167" s="472">
        <f>IF(ISERROR(K167/E167),"",K167/E167)</f>
        <v>0</v>
      </c>
      <c r="N167" s="472"/>
      <c r="O167" s="471"/>
      <c r="P167" s="441" t="s">
        <v>224</v>
      </c>
      <c r="Q167" s="441"/>
      <c r="R167" s="470">
        <f>SUM(O121:U121)</f>
        <v>0</v>
      </c>
      <c r="S167" s="470"/>
      <c r="T167" s="465" t="str">
        <f>IF(ISERROR(R167/R172),"",R167/R172)</f>
        <v/>
      </c>
      <c r="U167" s="465"/>
      <c r="V167" s="441" t="s">
        <v>263</v>
      </c>
      <c r="W167" s="441"/>
      <c r="X167" s="468">
        <f>SUM(P29,P87,P122,P138,P148,P163)</f>
        <v>0</v>
      </c>
      <c r="Y167" s="468"/>
      <c r="Z167" s="465" t="str">
        <f>IF(ISERROR(X167/X172),"",X167/X172)</f>
        <v/>
      </c>
      <c r="AA167" s="465"/>
    </row>
    <row r="168" spans="1:27" ht="20.100000000000001" customHeight="1">
      <c r="A168" s="481"/>
      <c r="B168" s="222" t="s">
        <v>264</v>
      </c>
      <c r="C168" s="463">
        <v>1</v>
      </c>
      <c r="D168" s="464"/>
      <c r="E168" s="474">
        <f>C168*11</f>
        <v>11</v>
      </c>
      <c r="F168" s="474"/>
      <c r="G168" s="441">
        <v>1</v>
      </c>
      <c r="H168" s="441"/>
      <c r="I168" s="474">
        <f>G168*11</f>
        <v>11</v>
      </c>
      <c r="J168" s="474"/>
      <c r="K168" s="474">
        <f>E168-I168</f>
        <v>0</v>
      </c>
      <c r="L168" s="474"/>
      <c r="M168" s="472">
        <f>IF(ISERROR(K168/E168),"",K168/E168)</f>
        <v>0</v>
      </c>
      <c r="N168" s="472"/>
      <c r="O168" s="471"/>
      <c r="P168" s="441" t="s">
        <v>231</v>
      </c>
      <c r="Q168" s="441"/>
      <c r="R168" s="470">
        <f>SUM(O137:U137)</f>
        <v>0</v>
      </c>
      <c r="S168" s="470"/>
      <c r="T168" s="465" t="str">
        <f>IF(ISERROR(R168/R172),"",R168/R172)</f>
        <v/>
      </c>
      <c r="U168" s="465"/>
      <c r="V168" s="441" t="s">
        <v>265</v>
      </c>
      <c r="W168" s="441"/>
      <c r="X168" s="468">
        <f>SUM(P31,P88,P123,P139,P149,P164)</f>
        <v>0</v>
      </c>
      <c r="Y168" s="468"/>
      <c r="Z168" s="465" t="str">
        <f>IF(ISERROR(X168/X172),"",X168/X172)</f>
        <v/>
      </c>
      <c r="AA168" s="465"/>
    </row>
    <row r="169" spans="1:27" ht="20.100000000000001" customHeight="1">
      <c r="A169" s="482"/>
      <c r="B169" s="222" t="s">
        <v>266</v>
      </c>
      <c r="C169" s="473">
        <f>SUM(C165:D168)</f>
        <v>4</v>
      </c>
      <c r="D169" s="447"/>
      <c r="E169" s="474">
        <f>SUM(E165:F168)</f>
        <v>41</v>
      </c>
      <c r="F169" s="474"/>
      <c r="G169" s="441">
        <f>SUM(G165:H168)</f>
        <v>4</v>
      </c>
      <c r="H169" s="441"/>
      <c r="I169" s="474">
        <f>SUM(I165:J168)</f>
        <v>41</v>
      </c>
      <c r="J169" s="474"/>
      <c r="K169" s="474">
        <f>SUM(K165:L168)</f>
        <v>0</v>
      </c>
      <c r="L169" s="474"/>
      <c r="M169" s="472">
        <f>IF(ISERROR(K169/E169),"",K169/E169)</f>
        <v>0</v>
      </c>
      <c r="N169" s="472"/>
      <c r="O169" s="471"/>
      <c r="P169" s="441" t="s">
        <v>234</v>
      </c>
      <c r="Q169" s="441"/>
      <c r="R169" s="470">
        <f>SUM(O147:U147)</f>
        <v>0</v>
      </c>
      <c r="S169" s="470"/>
      <c r="T169" s="465" t="str">
        <f>IF(ISERROR(R169/R172),"",R169/R172)</f>
        <v/>
      </c>
      <c r="U169" s="465"/>
      <c r="V169" s="441" t="s">
        <v>267</v>
      </c>
      <c r="W169" s="441"/>
      <c r="X169" s="468">
        <f>SUM(P32,P89,P124,P140,P150,P165)</f>
        <v>0</v>
      </c>
      <c r="Y169" s="468"/>
      <c r="Z169" s="465" t="str">
        <f>IF(ISERROR(X169/X172),"",X169/X172)</f>
        <v/>
      </c>
      <c r="AA169" s="465"/>
    </row>
    <row r="170" spans="1:27" ht="20.100000000000001" customHeight="1">
      <c r="A170" s="307" t="s">
        <v>477</v>
      </c>
      <c r="B170" s="222">
        <f>G163</f>
        <v>0</v>
      </c>
      <c r="C170" s="451" t="s">
        <v>269</v>
      </c>
      <c r="D170" s="450"/>
      <c r="E170" s="441">
        <f>H163</f>
        <v>0</v>
      </c>
      <c r="F170" s="441"/>
      <c r="G170" s="441" t="s">
        <v>270</v>
      </c>
      <c r="H170" s="441"/>
      <c r="I170" s="469" t="str">
        <f>L163</f>
        <v/>
      </c>
      <c r="J170" s="469"/>
      <c r="K170" s="471" t="s">
        <v>271</v>
      </c>
      <c r="L170" s="471"/>
      <c r="M170" s="469" t="str">
        <f>J163</f>
        <v/>
      </c>
      <c r="N170" s="469"/>
      <c r="O170" s="471"/>
      <c r="P170" s="441" t="s">
        <v>244</v>
      </c>
      <c r="Q170" s="441"/>
      <c r="R170" s="470">
        <f>SUM(O162:U162)</f>
        <v>0</v>
      </c>
      <c r="S170" s="470"/>
      <c r="T170" s="465" t="str">
        <f>IF(ISERROR(R170/R172),"",R170/R172)</f>
        <v/>
      </c>
      <c r="U170" s="465"/>
      <c r="V170" s="441" t="s">
        <v>272</v>
      </c>
      <c r="W170" s="441"/>
      <c r="X170" s="468">
        <f>SUM(P33,P90,P125,P141,P151,P166)</f>
        <v>0</v>
      </c>
      <c r="Y170" s="468"/>
      <c r="Z170" s="465" t="str">
        <f>IF(ISERROR(X170/X172),"",X170/X172)</f>
        <v/>
      </c>
      <c r="AA170" s="465"/>
    </row>
    <row r="171" spans="1:27" ht="20.100000000000001" customHeight="1">
      <c r="A171" s="308" t="s">
        <v>478</v>
      </c>
      <c r="B171" s="222">
        <f>I163+C169</f>
        <v>4</v>
      </c>
      <c r="C171" s="448" t="s">
        <v>251</v>
      </c>
      <c r="D171" s="449"/>
      <c r="E171" s="466">
        <f>K163+I169</f>
        <v>41</v>
      </c>
      <c r="F171" s="466"/>
      <c r="G171" s="441" t="s">
        <v>274</v>
      </c>
      <c r="H171" s="441"/>
      <c r="I171" s="469">
        <f>B171-E171</f>
        <v>-37</v>
      </c>
      <c r="J171" s="469"/>
      <c r="K171" s="471" t="s">
        <v>275</v>
      </c>
      <c r="L171" s="471"/>
      <c r="M171" s="472">
        <f>IF(ISERROR(I171/E171),"",I171/E171)</f>
        <v>-0.90243902439024393</v>
      </c>
      <c r="N171" s="472"/>
      <c r="O171" s="471"/>
      <c r="P171" s="441" t="s">
        <v>245</v>
      </c>
      <c r="Q171" s="441"/>
      <c r="R171" s="470"/>
      <c r="S171" s="470"/>
      <c r="T171" s="465" t="str">
        <f>IF(ISERROR(R171/R172),"",R171/R172)</f>
        <v/>
      </c>
      <c r="U171" s="465"/>
      <c r="V171" s="441" t="s">
        <v>264</v>
      </c>
      <c r="W171" s="441"/>
      <c r="X171" s="468"/>
      <c r="Y171" s="468"/>
      <c r="Z171" s="465" t="str">
        <f>IF(ISERROR(X171/X172),"",X171/X172)</f>
        <v/>
      </c>
      <c r="AA171" s="465"/>
    </row>
    <row r="172" spans="1:27" ht="20.100000000000001" customHeight="1">
      <c r="A172" s="308" t="s">
        <v>479</v>
      </c>
      <c r="B172" s="222">
        <f>N163</f>
        <v>0</v>
      </c>
      <c r="C172" s="448" t="s">
        <v>277</v>
      </c>
      <c r="D172" s="449"/>
      <c r="E172" s="465">
        <f>IF(ISERROR(B172/B171),"",B172/B171)</f>
        <v>0</v>
      </c>
      <c r="F172" s="465"/>
      <c r="G172" s="441" t="s">
        <v>278</v>
      </c>
      <c r="H172" s="441"/>
      <c r="I172" s="471">
        <f>V163</f>
        <v>0</v>
      </c>
      <c r="J172" s="471"/>
      <c r="K172" s="471" t="s">
        <v>279</v>
      </c>
      <c r="L172" s="471"/>
      <c r="M172" s="472" t="str">
        <f t="array" ref="M172">IF(ISERROR(I172/B170),"",I172/B170)</f>
        <v/>
      </c>
      <c r="N172" s="472"/>
      <c r="O172" s="471"/>
      <c r="P172" s="441" t="s">
        <v>266</v>
      </c>
      <c r="Q172" s="441"/>
      <c r="R172" s="470">
        <f>SUM(R165:S171)</f>
        <v>0</v>
      </c>
      <c r="S172" s="470"/>
      <c r="T172" s="465"/>
      <c r="U172" s="465"/>
      <c r="V172" s="441" t="s">
        <v>266</v>
      </c>
      <c r="W172" s="441"/>
      <c r="X172" s="468">
        <f>SUM(X165:Y171)</f>
        <v>0</v>
      </c>
      <c r="Y172" s="468"/>
      <c r="Z172" s="465"/>
      <c r="AA172" s="465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491" t="s">
        <v>480</v>
      </c>
      <c r="B174" s="494" t="s">
        <v>280</v>
      </c>
      <c r="C174" s="494" t="s">
        <v>281</v>
      </c>
      <c r="D174" s="494" t="s">
        <v>282</v>
      </c>
      <c r="E174" s="497" t="s">
        <v>283</v>
      </c>
      <c r="F174" s="488" t="s">
        <v>284</v>
      </c>
      <c r="G174" s="471" t="s">
        <v>285</v>
      </c>
      <c r="H174" s="471"/>
      <c r="I174" s="494" t="s">
        <v>286</v>
      </c>
      <c r="J174" s="500" t="s">
        <v>271</v>
      </c>
      <c r="K174" s="503" t="s">
        <v>287</v>
      </c>
      <c r="L174" s="494" t="s">
        <v>270</v>
      </c>
      <c r="M174" s="484" t="s">
        <v>288</v>
      </c>
      <c r="N174" s="486" t="s">
        <v>252</v>
      </c>
      <c r="O174" s="471" t="s">
        <v>289</v>
      </c>
      <c r="P174" s="471"/>
      <c r="Q174" s="471"/>
      <c r="R174" s="471"/>
      <c r="S174" s="471"/>
      <c r="T174" s="471"/>
      <c r="U174" s="471"/>
      <c r="V174" s="471" t="s">
        <v>290</v>
      </c>
      <c r="W174" s="486" t="s">
        <v>291</v>
      </c>
      <c r="X174" s="471" t="s">
        <v>292</v>
      </c>
      <c r="Y174" s="471"/>
      <c r="Z174" s="471"/>
      <c r="AA174" s="471"/>
    </row>
    <row r="175" spans="1:27" ht="21.95" customHeight="1">
      <c r="A175" s="492"/>
      <c r="B175" s="495"/>
      <c r="C175" s="495"/>
      <c r="D175" s="495"/>
      <c r="E175" s="498"/>
      <c r="F175" s="489"/>
      <c r="G175" s="471"/>
      <c r="H175" s="471"/>
      <c r="I175" s="495"/>
      <c r="J175" s="501"/>
      <c r="K175" s="504"/>
      <c r="L175" s="495"/>
      <c r="M175" s="485"/>
      <c r="N175" s="486"/>
      <c r="O175" s="471" t="s">
        <v>259</v>
      </c>
      <c r="P175" s="471" t="s">
        <v>261</v>
      </c>
      <c r="Q175" s="471" t="s">
        <v>263</v>
      </c>
      <c r="R175" s="487" t="s">
        <v>265</v>
      </c>
      <c r="S175" s="441" t="s">
        <v>267</v>
      </c>
      <c r="T175" s="471" t="s">
        <v>272</v>
      </c>
      <c r="U175" s="471" t="s">
        <v>264</v>
      </c>
      <c r="V175" s="471"/>
      <c r="W175" s="486"/>
      <c r="X175" s="471" t="s">
        <v>293</v>
      </c>
      <c r="Y175" s="471" t="s">
        <v>294</v>
      </c>
      <c r="Z175" s="471" t="s">
        <v>295</v>
      </c>
      <c r="AA175" s="471" t="s">
        <v>264</v>
      </c>
    </row>
    <row r="176" spans="1:27" ht="21.95" customHeight="1">
      <c r="A176" s="493"/>
      <c r="B176" s="496"/>
      <c r="C176" s="496"/>
      <c r="D176" s="496"/>
      <c r="E176" s="499"/>
      <c r="F176" s="490"/>
      <c r="G176" s="157" t="s">
        <v>296</v>
      </c>
      <c r="H176" s="217" t="s">
        <v>297</v>
      </c>
      <c r="I176" s="496"/>
      <c r="J176" s="502"/>
      <c r="K176" s="505"/>
      <c r="L176" s="496"/>
      <c r="M176" s="485"/>
      <c r="N176" s="486"/>
      <c r="O176" s="471"/>
      <c r="P176" s="471"/>
      <c r="Q176" s="471"/>
      <c r="R176" s="487"/>
      <c r="S176" s="441"/>
      <c r="T176" s="471"/>
      <c r="U176" s="471"/>
      <c r="V176" s="471"/>
      <c r="W176" s="486"/>
      <c r="X176" s="471"/>
      <c r="Y176" s="471"/>
      <c r="Z176" s="471"/>
      <c r="AA176" s="471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475" t="s">
        <v>201</v>
      </c>
      <c r="B198" s="476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483" t="s">
        <v>216</v>
      </c>
      <c r="B256" s="483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475" t="s">
        <v>224</v>
      </c>
      <c r="B291" s="476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475" t="s">
        <v>231</v>
      </c>
      <c r="B307" s="476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373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516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372"/>
      <c r="P314" s="372"/>
      <c r="Q314" s="372"/>
      <c r="R314" s="372"/>
      <c r="S314" s="372"/>
      <c r="T314" s="372"/>
      <c r="U314" s="372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517</v>
      </c>
      <c r="D315" s="108">
        <v>5.03</v>
      </c>
      <c r="E315" s="108"/>
      <c r="F315" s="127"/>
      <c r="G315" s="128"/>
      <c r="H315" s="377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6"/>
      <c r="P315" s="376"/>
      <c r="Q315" s="376"/>
      <c r="R315" s="376"/>
      <c r="S315" s="376"/>
      <c r="T315" s="376"/>
      <c r="U315" s="376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475" t="s">
        <v>234</v>
      </c>
      <c r="B317" s="476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475" t="s">
        <v>244</v>
      </c>
      <c r="B332" s="476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477" t="s">
        <v>246</v>
      </c>
      <c r="B333" s="478"/>
      <c r="C333" s="478"/>
      <c r="D333" s="478"/>
      <c r="E333" s="478"/>
      <c r="F333" s="479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480" t="s">
        <v>476</v>
      </c>
      <c r="B334" s="222" t="s">
        <v>247</v>
      </c>
      <c r="C334" s="463" t="s">
        <v>248</v>
      </c>
      <c r="D334" s="464"/>
      <c r="E334" s="471" t="s">
        <v>249</v>
      </c>
      <c r="F334" s="471"/>
      <c r="G334" s="441" t="s">
        <v>250</v>
      </c>
      <c r="H334" s="441"/>
      <c r="I334" s="471" t="s">
        <v>251</v>
      </c>
      <c r="J334" s="471"/>
      <c r="K334" s="471" t="s">
        <v>252</v>
      </c>
      <c r="L334" s="471"/>
      <c r="M334" s="471" t="s">
        <v>253</v>
      </c>
      <c r="N334" s="471"/>
      <c r="O334" s="471" t="s">
        <v>254</v>
      </c>
      <c r="P334" s="441" t="s">
        <v>255</v>
      </c>
      <c r="Q334" s="441"/>
      <c r="R334" s="441" t="s">
        <v>252</v>
      </c>
      <c r="S334" s="441"/>
      <c r="T334" s="441" t="s">
        <v>256</v>
      </c>
      <c r="U334" s="441"/>
      <c r="V334" s="441" t="s">
        <v>257</v>
      </c>
      <c r="W334" s="441"/>
      <c r="X334" s="441" t="s">
        <v>252</v>
      </c>
      <c r="Y334" s="441"/>
      <c r="Z334" s="441" t="s">
        <v>256</v>
      </c>
      <c r="AA334" s="441"/>
    </row>
    <row r="335" spans="1:27" ht="20.100000000000001" customHeight="1">
      <c r="A335" s="481"/>
      <c r="B335" s="222" t="s">
        <v>258</v>
      </c>
      <c r="C335" s="506">
        <v>1</v>
      </c>
      <c r="D335" s="507"/>
      <c r="E335" s="474">
        <f>C335*11</f>
        <v>11</v>
      </c>
      <c r="F335" s="474"/>
      <c r="G335" s="441">
        <v>1</v>
      </c>
      <c r="H335" s="441"/>
      <c r="I335" s="474">
        <f>G335*11</f>
        <v>11</v>
      </c>
      <c r="J335" s="474"/>
      <c r="K335" s="474">
        <f>E335-I335</f>
        <v>0</v>
      </c>
      <c r="L335" s="474"/>
      <c r="M335" s="472">
        <f>IF(ISERROR(K335/E335),"",K335/E335)</f>
        <v>0</v>
      </c>
      <c r="N335" s="472"/>
      <c r="O335" s="471"/>
      <c r="P335" s="441" t="s">
        <v>201</v>
      </c>
      <c r="Q335" s="441"/>
      <c r="R335" s="470">
        <f>SUM(O198:U198)</f>
        <v>0</v>
      </c>
      <c r="S335" s="470"/>
      <c r="T335" s="465" t="str">
        <f t="array" ref="T335">IF(ISERROR(R335/R342),"",R335/R342)</f>
        <v/>
      </c>
      <c r="U335" s="465"/>
      <c r="V335" s="441" t="s">
        <v>259</v>
      </c>
      <c r="W335" s="441"/>
      <c r="X335" s="442">
        <f>SUM(P197,P255,P290,P306,P316,P331)</f>
        <v>0</v>
      </c>
      <c r="Y335" s="443"/>
      <c r="Z335" s="465" t="str">
        <f t="array" ref="Z335">IF(ISERROR(X335/X342),"",X335/X342)</f>
        <v/>
      </c>
      <c r="AA335" s="465"/>
    </row>
    <row r="336" spans="1:27" ht="20.100000000000001" customHeight="1">
      <c r="A336" s="481"/>
      <c r="B336" s="222" t="s">
        <v>260</v>
      </c>
      <c r="C336" s="463">
        <v>0</v>
      </c>
      <c r="D336" s="464"/>
      <c r="E336" s="474">
        <f>C336*11</f>
        <v>0</v>
      </c>
      <c r="F336" s="474"/>
      <c r="G336" s="441">
        <v>0</v>
      </c>
      <c r="H336" s="441"/>
      <c r="I336" s="474">
        <f>G336*11</f>
        <v>0</v>
      </c>
      <c r="J336" s="474"/>
      <c r="K336" s="474">
        <f>E336-I336</f>
        <v>0</v>
      </c>
      <c r="L336" s="474"/>
      <c r="M336" s="472" t="str">
        <f>IF(ISERROR(K336/E336),"",K336/E336)</f>
        <v/>
      </c>
      <c r="N336" s="472"/>
      <c r="O336" s="471"/>
      <c r="P336" s="441" t="s">
        <v>216</v>
      </c>
      <c r="Q336" s="441"/>
      <c r="R336" s="470">
        <f>SUM(O256:U256)</f>
        <v>0</v>
      </c>
      <c r="S336" s="470"/>
      <c r="T336" s="465" t="str">
        <f>IF(ISERROR(R336/R342),"",R336/R342)</f>
        <v/>
      </c>
      <c r="U336" s="465"/>
      <c r="V336" s="441" t="s">
        <v>261</v>
      </c>
      <c r="W336" s="441"/>
      <c r="X336" s="442">
        <f>SUM(P198,P256,P291,P307,P317,P332)</f>
        <v>0</v>
      </c>
      <c r="Y336" s="443"/>
      <c r="Z336" s="465" t="str">
        <f>IF(ISERROR(X336/X342),"",X336/X342)</f>
        <v/>
      </c>
      <c r="AA336" s="465"/>
    </row>
    <row r="337" spans="1:27" ht="20.100000000000001" customHeight="1">
      <c r="A337" s="481"/>
      <c r="B337" s="222" t="s">
        <v>262</v>
      </c>
      <c r="C337" s="463">
        <v>0</v>
      </c>
      <c r="D337" s="464"/>
      <c r="E337" s="474">
        <f>C337*8</f>
        <v>0</v>
      </c>
      <c r="F337" s="474"/>
      <c r="G337" s="441">
        <v>1</v>
      </c>
      <c r="H337" s="441"/>
      <c r="I337" s="474">
        <f>G337*8</f>
        <v>8</v>
      </c>
      <c r="J337" s="474"/>
      <c r="K337" s="474">
        <f>E337-I337</f>
        <v>-8</v>
      </c>
      <c r="L337" s="474"/>
      <c r="M337" s="472" t="str">
        <f>IF(ISERROR(K337/E337),"",K337/E337)</f>
        <v/>
      </c>
      <c r="N337" s="472"/>
      <c r="O337" s="471"/>
      <c r="P337" s="441" t="s">
        <v>224</v>
      </c>
      <c r="Q337" s="441"/>
      <c r="R337" s="470">
        <f>SUM(O291:U291)</f>
        <v>0</v>
      </c>
      <c r="S337" s="470"/>
      <c r="T337" s="465" t="str">
        <f>IF(ISERROR(R337/R342),"",R337/R342)</f>
        <v/>
      </c>
      <c r="U337" s="465"/>
      <c r="V337" s="441" t="s">
        <v>263</v>
      </c>
      <c r="W337" s="441"/>
      <c r="X337" s="442">
        <f>SUM(P199,P257,P292,P308,P318,P333)</f>
        <v>0</v>
      </c>
      <c r="Y337" s="443"/>
      <c r="Z337" s="465" t="str">
        <f>IF(ISERROR(X337/X342),"",X337/X342)</f>
        <v/>
      </c>
      <c r="AA337" s="465"/>
    </row>
    <row r="338" spans="1:27" ht="20.100000000000001" customHeight="1">
      <c r="A338" s="481"/>
      <c r="B338" s="222" t="s">
        <v>264</v>
      </c>
      <c r="C338" s="463">
        <v>1</v>
      </c>
      <c r="D338" s="464"/>
      <c r="E338" s="474">
        <f>C338*11</f>
        <v>11</v>
      </c>
      <c r="F338" s="474"/>
      <c r="G338" s="441">
        <v>1</v>
      </c>
      <c r="H338" s="441"/>
      <c r="I338" s="474">
        <f>G338*11</f>
        <v>11</v>
      </c>
      <c r="J338" s="474"/>
      <c r="K338" s="474">
        <f>E338-I338</f>
        <v>0</v>
      </c>
      <c r="L338" s="474"/>
      <c r="M338" s="472">
        <f>IF(ISERROR(K338/E338),"",K338/E338)</f>
        <v>0</v>
      </c>
      <c r="N338" s="472"/>
      <c r="O338" s="471"/>
      <c r="P338" s="441" t="s">
        <v>231</v>
      </c>
      <c r="Q338" s="441"/>
      <c r="R338" s="470">
        <f>SUM(O307:U307)</f>
        <v>0</v>
      </c>
      <c r="S338" s="470"/>
      <c r="T338" s="465" t="str">
        <f>IF(ISERROR(R338/R342),"",R338/R342)</f>
        <v/>
      </c>
      <c r="U338" s="465"/>
      <c r="V338" s="441" t="s">
        <v>265</v>
      </c>
      <c r="W338" s="441"/>
      <c r="X338" s="442">
        <f>SUM(P201,P258,P293,P309,P319,P334)</f>
        <v>0</v>
      </c>
      <c r="Y338" s="443"/>
      <c r="Z338" s="465" t="str">
        <f>IF(ISERROR(X338/X342),"",X338/X342)</f>
        <v/>
      </c>
      <c r="AA338" s="465"/>
    </row>
    <row r="339" spans="1:27" ht="20.100000000000001" customHeight="1">
      <c r="A339" s="482"/>
      <c r="B339" s="222" t="s">
        <v>266</v>
      </c>
      <c r="C339" s="473">
        <f>SUM(C335:D338)</f>
        <v>2</v>
      </c>
      <c r="D339" s="447"/>
      <c r="E339" s="474">
        <f>SUM(E335:F338)</f>
        <v>22</v>
      </c>
      <c r="F339" s="474"/>
      <c r="G339" s="441">
        <f>SUM(G335:H338)</f>
        <v>3</v>
      </c>
      <c r="H339" s="441"/>
      <c r="I339" s="474">
        <f>SUM(I335:J338)</f>
        <v>30</v>
      </c>
      <c r="J339" s="474"/>
      <c r="K339" s="474">
        <f>SUM(K335:L338)</f>
        <v>-8</v>
      </c>
      <c r="L339" s="474"/>
      <c r="M339" s="472">
        <f>IF(ISERROR(K339/E339),"",K339/E339)</f>
        <v>-0.36363636363636365</v>
      </c>
      <c r="N339" s="472"/>
      <c r="O339" s="471"/>
      <c r="P339" s="441" t="s">
        <v>234</v>
      </c>
      <c r="Q339" s="441"/>
      <c r="R339" s="470">
        <f>SUM(O317:U317)</f>
        <v>0</v>
      </c>
      <c r="S339" s="470"/>
      <c r="T339" s="465" t="str">
        <f>IF(ISERROR(R339/R342),"",R339/R342)</f>
        <v/>
      </c>
      <c r="U339" s="465"/>
      <c r="V339" s="441" t="s">
        <v>267</v>
      </c>
      <c r="W339" s="441"/>
      <c r="X339" s="442">
        <f>SUM(P202,P259,P294,P310,P320,P335)</f>
        <v>0</v>
      </c>
      <c r="Y339" s="443"/>
      <c r="Z339" s="465" t="str">
        <f>IF(ISERROR(X339/X342),"",X339/X342)</f>
        <v/>
      </c>
      <c r="AA339" s="465"/>
    </row>
    <row r="340" spans="1:27" ht="20.100000000000001" customHeight="1">
      <c r="A340" s="309" t="s">
        <v>477</v>
      </c>
      <c r="B340" s="222">
        <f>G333</f>
        <v>0</v>
      </c>
      <c r="C340" s="451" t="s">
        <v>269</v>
      </c>
      <c r="D340" s="450"/>
      <c r="E340" s="441">
        <f>H333</f>
        <v>0</v>
      </c>
      <c r="F340" s="441"/>
      <c r="G340" s="441" t="s">
        <v>270</v>
      </c>
      <c r="H340" s="441"/>
      <c r="I340" s="469" t="str">
        <f>L333</f>
        <v/>
      </c>
      <c r="J340" s="469"/>
      <c r="K340" s="471" t="s">
        <v>271</v>
      </c>
      <c r="L340" s="471"/>
      <c r="M340" s="469" t="str">
        <f>J333</f>
        <v/>
      </c>
      <c r="N340" s="469"/>
      <c r="O340" s="471"/>
      <c r="P340" s="441" t="s">
        <v>244</v>
      </c>
      <c r="Q340" s="441"/>
      <c r="R340" s="470">
        <f>SUM(O332:U332)</f>
        <v>0</v>
      </c>
      <c r="S340" s="470"/>
      <c r="T340" s="465" t="str">
        <f>IF(ISERROR(R340/R342),"",R340/R342)</f>
        <v/>
      </c>
      <c r="U340" s="465"/>
      <c r="V340" s="441" t="s">
        <v>272</v>
      </c>
      <c r="W340" s="441"/>
      <c r="X340" s="442">
        <f>SUM(P203,P260,P295,P311,P321,P336)</f>
        <v>0</v>
      </c>
      <c r="Y340" s="443"/>
      <c r="Z340" s="465" t="str">
        <f>IF(ISERROR(X340/X342),"",X340/X342)</f>
        <v/>
      </c>
      <c r="AA340" s="465"/>
    </row>
    <row r="341" spans="1:27" ht="20.100000000000001" customHeight="1">
      <c r="A341" s="310" t="s">
        <v>478</v>
      </c>
      <c r="B341" s="222">
        <f>I333+C339</f>
        <v>2</v>
      </c>
      <c r="C341" s="448" t="s">
        <v>251</v>
      </c>
      <c r="D341" s="449"/>
      <c r="E341" s="466">
        <f>K333+I339</f>
        <v>30</v>
      </c>
      <c r="F341" s="466"/>
      <c r="G341" s="441" t="s">
        <v>274</v>
      </c>
      <c r="H341" s="441"/>
      <c r="I341" s="469">
        <f>B341-E341</f>
        <v>-28</v>
      </c>
      <c r="J341" s="469"/>
      <c r="K341" s="471" t="s">
        <v>275</v>
      </c>
      <c r="L341" s="471"/>
      <c r="M341" s="472">
        <f>IF(ISERROR(I341/E341),"",I341/E341)</f>
        <v>-0.93333333333333335</v>
      </c>
      <c r="N341" s="472"/>
      <c r="O341" s="471"/>
      <c r="P341" s="441" t="s">
        <v>245</v>
      </c>
      <c r="Q341" s="441"/>
      <c r="R341" s="470"/>
      <c r="S341" s="470"/>
      <c r="T341" s="465" t="str">
        <f>IF(ISERROR(R341/R342),"",R341/R342)</f>
        <v/>
      </c>
      <c r="U341" s="465"/>
      <c r="V341" s="441" t="s">
        <v>264</v>
      </c>
      <c r="W341" s="441"/>
      <c r="X341" s="442">
        <f>SUM(P204,P261,P296,P312,P322,P337)</f>
        <v>0</v>
      </c>
      <c r="Y341" s="443"/>
      <c r="Z341" s="465" t="str">
        <f>IF(ISERROR(X341/X342),"",X341/X342)</f>
        <v/>
      </c>
      <c r="AA341" s="465"/>
    </row>
    <row r="342" spans="1:27" ht="20.100000000000001" customHeight="1">
      <c r="A342" s="310" t="s">
        <v>479</v>
      </c>
      <c r="B342" s="222">
        <f>N333</f>
        <v>0</v>
      </c>
      <c r="C342" s="448" t="s">
        <v>277</v>
      </c>
      <c r="D342" s="449"/>
      <c r="E342" s="465">
        <f>IF(ISERROR(B342/B341),"",B342/B341)</f>
        <v>0</v>
      </c>
      <c r="F342" s="465"/>
      <c r="G342" s="441" t="s">
        <v>278</v>
      </c>
      <c r="H342" s="441"/>
      <c r="I342" s="471">
        <f>V333</f>
        <v>0</v>
      </c>
      <c r="J342" s="471"/>
      <c r="K342" s="471" t="s">
        <v>279</v>
      </c>
      <c r="L342" s="471"/>
      <c r="M342" s="472" t="str">
        <f t="array" ref="M342">IF(ISERROR(I342/B340),"",I342/B340)</f>
        <v/>
      </c>
      <c r="N342" s="472"/>
      <c r="O342" s="471"/>
      <c r="P342" s="441" t="s">
        <v>266</v>
      </c>
      <c r="Q342" s="441"/>
      <c r="R342" s="470">
        <f>SUM(R335:S341)</f>
        <v>0</v>
      </c>
      <c r="S342" s="470"/>
      <c r="T342" s="465"/>
      <c r="U342" s="465"/>
      <c r="V342" s="441" t="s">
        <v>266</v>
      </c>
      <c r="W342" s="441"/>
      <c r="X342" s="468">
        <f>SUM(X335:Y341)</f>
        <v>0</v>
      </c>
      <c r="Y342" s="468"/>
      <c r="Z342" s="465"/>
      <c r="AA342" s="465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491" t="s">
        <v>480</v>
      </c>
      <c r="B344" s="494" t="s">
        <v>280</v>
      </c>
      <c r="C344" s="494" t="s">
        <v>281</v>
      </c>
      <c r="D344" s="494" t="s">
        <v>282</v>
      </c>
      <c r="E344" s="497" t="s">
        <v>283</v>
      </c>
      <c r="F344" s="488" t="s">
        <v>284</v>
      </c>
      <c r="G344" s="471" t="s">
        <v>285</v>
      </c>
      <c r="H344" s="471"/>
      <c r="I344" s="494" t="s">
        <v>286</v>
      </c>
      <c r="J344" s="500" t="s">
        <v>271</v>
      </c>
      <c r="K344" s="503" t="s">
        <v>287</v>
      </c>
      <c r="L344" s="494" t="s">
        <v>270</v>
      </c>
      <c r="M344" s="484" t="s">
        <v>288</v>
      </c>
      <c r="N344" s="486" t="s">
        <v>252</v>
      </c>
      <c r="O344" s="471" t="s">
        <v>289</v>
      </c>
      <c r="P344" s="471"/>
      <c r="Q344" s="471"/>
      <c r="R344" s="471"/>
      <c r="S344" s="471"/>
      <c r="T344" s="471"/>
      <c r="U344" s="471"/>
      <c r="V344" s="471" t="s">
        <v>290</v>
      </c>
      <c r="W344" s="486" t="s">
        <v>291</v>
      </c>
      <c r="X344" s="471" t="s">
        <v>292</v>
      </c>
      <c r="Y344" s="471"/>
      <c r="Z344" s="471"/>
      <c r="AA344" s="471"/>
    </row>
    <row r="345" spans="1:27" ht="21.95" customHeight="1">
      <c r="A345" s="492"/>
      <c r="B345" s="495"/>
      <c r="C345" s="495"/>
      <c r="D345" s="495"/>
      <c r="E345" s="498"/>
      <c r="F345" s="489"/>
      <c r="G345" s="471"/>
      <c r="H345" s="471"/>
      <c r="I345" s="495"/>
      <c r="J345" s="501"/>
      <c r="K345" s="504"/>
      <c r="L345" s="495"/>
      <c r="M345" s="485"/>
      <c r="N345" s="486"/>
      <c r="O345" s="471" t="s">
        <v>259</v>
      </c>
      <c r="P345" s="471" t="s">
        <v>261</v>
      </c>
      <c r="Q345" s="471" t="s">
        <v>263</v>
      </c>
      <c r="R345" s="487" t="s">
        <v>265</v>
      </c>
      <c r="S345" s="441" t="s">
        <v>267</v>
      </c>
      <c r="T345" s="471" t="s">
        <v>272</v>
      </c>
      <c r="U345" s="471" t="s">
        <v>264</v>
      </c>
      <c r="V345" s="471"/>
      <c r="W345" s="486"/>
      <c r="X345" s="471" t="s">
        <v>293</v>
      </c>
      <c r="Y345" s="471" t="s">
        <v>294</v>
      </c>
      <c r="Z345" s="471" t="s">
        <v>295</v>
      </c>
      <c r="AA345" s="471" t="s">
        <v>264</v>
      </c>
    </row>
    <row r="346" spans="1:27" ht="21.95" customHeight="1">
      <c r="A346" s="493"/>
      <c r="B346" s="496"/>
      <c r="C346" s="496"/>
      <c r="D346" s="496"/>
      <c r="E346" s="499"/>
      <c r="F346" s="490"/>
      <c r="G346" s="157" t="s">
        <v>296</v>
      </c>
      <c r="H346" s="217" t="s">
        <v>297</v>
      </c>
      <c r="I346" s="496"/>
      <c r="J346" s="502"/>
      <c r="K346" s="505"/>
      <c r="L346" s="496"/>
      <c r="M346" s="485"/>
      <c r="N346" s="486"/>
      <c r="O346" s="471"/>
      <c r="P346" s="471"/>
      <c r="Q346" s="471"/>
      <c r="R346" s="487"/>
      <c r="S346" s="441"/>
      <c r="T346" s="471"/>
      <c r="U346" s="471"/>
      <c r="V346" s="471"/>
      <c r="W346" s="486"/>
      <c r="X346" s="471"/>
      <c r="Y346" s="471"/>
      <c r="Z346" s="471"/>
      <c r="AA346" s="471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475" t="s">
        <v>201</v>
      </c>
      <c r="B368" s="476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483" t="s">
        <v>216</v>
      </c>
      <c r="B426" s="483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475" t="s">
        <v>224</v>
      </c>
      <c r="B461" s="476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475" t="s">
        <v>231</v>
      </c>
      <c r="B477" s="476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516</v>
      </c>
      <c r="D484" s="108">
        <v>5.04</v>
      </c>
      <c r="E484" s="108"/>
      <c r="F484" s="127"/>
      <c r="G484" s="128"/>
      <c r="H484" s="377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372"/>
      <c r="P484" s="372"/>
      <c r="Q484" s="372"/>
      <c r="R484" s="372"/>
      <c r="S484" s="372"/>
      <c r="T484" s="372"/>
      <c r="U484" s="372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517</v>
      </c>
      <c r="D485" s="108">
        <v>5.04</v>
      </c>
      <c r="E485" s="108"/>
      <c r="F485" s="127"/>
      <c r="G485" s="128"/>
      <c r="H485" s="377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376"/>
      <c r="P485" s="376"/>
      <c r="Q485" s="376"/>
      <c r="R485" s="376"/>
      <c r="S485" s="376"/>
      <c r="T485" s="376"/>
      <c r="U485" s="376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475" t="s">
        <v>234</v>
      </c>
      <c r="B487" s="476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475" t="s">
        <v>244</v>
      </c>
      <c r="B503" s="476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477" t="s">
        <v>246</v>
      </c>
      <c r="B504" s="478"/>
      <c r="C504" s="478"/>
      <c r="D504" s="478"/>
      <c r="E504" s="478"/>
      <c r="F504" s="479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480" t="s">
        <v>476</v>
      </c>
      <c r="B505" s="222" t="s">
        <v>247</v>
      </c>
      <c r="C505" s="463" t="s">
        <v>248</v>
      </c>
      <c r="D505" s="464"/>
      <c r="E505" s="471" t="s">
        <v>249</v>
      </c>
      <c r="F505" s="471"/>
      <c r="G505" s="441" t="s">
        <v>250</v>
      </c>
      <c r="H505" s="441"/>
      <c r="I505" s="471" t="s">
        <v>251</v>
      </c>
      <c r="J505" s="471"/>
      <c r="K505" s="471" t="s">
        <v>252</v>
      </c>
      <c r="L505" s="471"/>
      <c r="M505" s="471" t="s">
        <v>253</v>
      </c>
      <c r="N505" s="471"/>
      <c r="O505" s="471" t="s">
        <v>254</v>
      </c>
      <c r="P505" s="441" t="s">
        <v>255</v>
      </c>
      <c r="Q505" s="441"/>
      <c r="R505" s="441" t="s">
        <v>252</v>
      </c>
      <c r="S505" s="441"/>
      <c r="T505" s="441" t="s">
        <v>256</v>
      </c>
      <c r="U505" s="441"/>
      <c r="V505" s="441" t="s">
        <v>257</v>
      </c>
      <c r="W505" s="441"/>
      <c r="X505" s="441" t="s">
        <v>252</v>
      </c>
      <c r="Y505" s="441"/>
      <c r="Z505" s="441" t="s">
        <v>256</v>
      </c>
      <c r="AA505" s="441"/>
    </row>
    <row r="506" spans="1:27" ht="20.100000000000001" customHeight="1">
      <c r="A506" s="481"/>
      <c r="B506" s="222" t="s">
        <v>258</v>
      </c>
      <c r="C506" s="463">
        <v>0</v>
      </c>
      <c r="D506" s="464"/>
      <c r="E506" s="474">
        <f>C506*11</f>
        <v>0</v>
      </c>
      <c r="F506" s="474"/>
      <c r="G506" s="441">
        <v>0</v>
      </c>
      <c r="H506" s="441"/>
      <c r="I506" s="474">
        <f>G506*11</f>
        <v>0</v>
      </c>
      <c r="J506" s="474"/>
      <c r="K506" s="474">
        <f>E506-I506</f>
        <v>0</v>
      </c>
      <c r="L506" s="474"/>
      <c r="M506" s="472" t="str">
        <f>IF(ISERROR(K506/E506),"",K506/E506)</f>
        <v/>
      </c>
      <c r="N506" s="472"/>
      <c r="O506" s="471"/>
      <c r="P506" s="441" t="s">
        <v>201</v>
      </c>
      <c r="Q506" s="441"/>
      <c r="R506" s="470">
        <f>SUM(O368:U368)</f>
        <v>0</v>
      </c>
      <c r="S506" s="470"/>
      <c r="T506" s="465" t="str">
        <f t="array" ref="T506">IF(ISERROR(R506/R513),"",R506/R513)</f>
        <v/>
      </c>
      <c r="U506" s="465"/>
      <c r="V506" s="441" t="s">
        <v>259</v>
      </c>
      <c r="W506" s="441"/>
      <c r="X506" s="468">
        <f>SUM(O368,O426,O461,O477,O487,O503)</f>
        <v>0</v>
      </c>
      <c r="Y506" s="468"/>
      <c r="Z506" s="465" t="str">
        <f t="array" ref="Z506">IF(ISERROR(X506/X513),"",X506/X513)</f>
        <v/>
      </c>
      <c r="AA506" s="465"/>
    </row>
    <row r="507" spans="1:27" ht="20.100000000000001" customHeight="1">
      <c r="A507" s="481"/>
      <c r="B507" s="222" t="s">
        <v>260</v>
      </c>
      <c r="C507" s="463">
        <v>0</v>
      </c>
      <c r="D507" s="464"/>
      <c r="E507" s="474">
        <f>C507*11</f>
        <v>0</v>
      </c>
      <c r="F507" s="474"/>
      <c r="G507" s="441">
        <v>0</v>
      </c>
      <c r="H507" s="441"/>
      <c r="I507" s="474">
        <f>G507*11</f>
        <v>0</v>
      </c>
      <c r="J507" s="474"/>
      <c r="K507" s="474">
        <f>E507-I507</f>
        <v>0</v>
      </c>
      <c r="L507" s="474"/>
      <c r="M507" s="472" t="str">
        <f>IF(ISERROR(K507/E507),"",K507/E507)</f>
        <v/>
      </c>
      <c r="N507" s="472"/>
      <c r="O507" s="471"/>
      <c r="P507" s="441" t="s">
        <v>216</v>
      </c>
      <c r="Q507" s="441"/>
      <c r="R507" s="470">
        <f>SUM(O426:U426)</f>
        <v>0</v>
      </c>
      <c r="S507" s="470"/>
      <c r="T507" s="465" t="str">
        <f>IF(ISERROR(R507/R513),"",R507/R513)</f>
        <v/>
      </c>
      <c r="U507" s="465"/>
      <c r="V507" s="441" t="s">
        <v>261</v>
      </c>
      <c r="W507" s="441"/>
      <c r="X507" s="468">
        <f>SUM(O369,O427,O462,O478,O488,O504)</f>
        <v>0</v>
      </c>
      <c r="Y507" s="468"/>
      <c r="Z507" s="465" t="str">
        <f>IF(ISERROR(X507/X513),"",X507/X513)</f>
        <v/>
      </c>
      <c r="AA507" s="465"/>
    </row>
    <row r="508" spans="1:27" ht="20.100000000000001" customHeight="1">
      <c r="A508" s="481"/>
      <c r="B508" s="222" t="s">
        <v>262</v>
      </c>
      <c r="C508" s="463">
        <v>0</v>
      </c>
      <c r="D508" s="464"/>
      <c r="E508" s="474">
        <f>C508*11</f>
        <v>0</v>
      </c>
      <c r="F508" s="474"/>
      <c r="G508" s="441">
        <v>0</v>
      </c>
      <c r="H508" s="441"/>
      <c r="I508" s="474">
        <f>G508*11</f>
        <v>0</v>
      </c>
      <c r="J508" s="474"/>
      <c r="K508" s="474">
        <f>E508-I508</f>
        <v>0</v>
      </c>
      <c r="L508" s="474"/>
      <c r="M508" s="472" t="str">
        <f>IF(ISERROR(K508/E508),"",K508/E508)</f>
        <v/>
      </c>
      <c r="N508" s="472"/>
      <c r="O508" s="471"/>
      <c r="P508" s="441" t="s">
        <v>224</v>
      </c>
      <c r="Q508" s="441"/>
      <c r="R508" s="470">
        <f>SUM(O461:U461)</f>
        <v>0</v>
      </c>
      <c r="S508" s="470"/>
      <c r="T508" s="465" t="str">
        <f>IF(ISERROR(R508/R513),"",R508/R513)</f>
        <v/>
      </c>
      <c r="U508" s="465"/>
      <c r="V508" s="441" t="s">
        <v>263</v>
      </c>
      <c r="W508" s="441"/>
      <c r="X508" s="468">
        <f>SUM(O371,O428,O463,O479,O489,O505)</f>
        <v>0</v>
      </c>
      <c r="Y508" s="468"/>
      <c r="Z508" s="465" t="str">
        <f>IF(ISERROR(X508/X513),"",X508/X513)</f>
        <v/>
      </c>
      <c r="AA508" s="465"/>
    </row>
    <row r="509" spans="1:27" ht="20.100000000000001" customHeight="1">
      <c r="A509" s="481"/>
      <c r="B509" s="222" t="s">
        <v>264</v>
      </c>
      <c r="C509" s="463">
        <v>1</v>
      </c>
      <c r="D509" s="464"/>
      <c r="E509" s="474">
        <f>C509*11</f>
        <v>11</v>
      </c>
      <c r="F509" s="474"/>
      <c r="G509" s="441">
        <v>1</v>
      </c>
      <c r="H509" s="441"/>
      <c r="I509" s="474">
        <f>G509*11</f>
        <v>11</v>
      </c>
      <c r="J509" s="474"/>
      <c r="K509" s="474">
        <f>E509-I509</f>
        <v>0</v>
      </c>
      <c r="L509" s="474"/>
      <c r="M509" s="472">
        <f>IF(ISERROR(K509/E509),"",K509/E509)</f>
        <v>0</v>
      </c>
      <c r="N509" s="472"/>
      <c r="O509" s="471"/>
      <c r="P509" s="441" t="s">
        <v>231</v>
      </c>
      <c r="Q509" s="441"/>
      <c r="R509" s="470">
        <f>SUM(O477:U477)</f>
        <v>0</v>
      </c>
      <c r="S509" s="470"/>
      <c r="T509" s="465" t="str">
        <f>IF(ISERROR(R509/R513),"",R509/R513)</f>
        <v/>
      </c>
      <c r="U509" s="465"/>
      <c r="V509" s="441" t="s">
        <v>265</v>
      </c>
      <c r="W509" s="441"/>
      <c r="X509" s="468">
        <f>SUM(O372,O429,O464,O480,O490,O506)</f>
        <v>0</v>
      </c>
      <c r="Y509" s="468"/>
      <c r="Z509" s="465" t="str">
        <f>IF(ISERROR(X509/X513),"",X509/X513)</f>
        <v/>
      </c>
      <c r="AA509" s="465"/>
    </row>
    <row r="510" spans="1:27" ht="20.100000000000001" customHeight="1">
      <c r="A510" s="482"/>
      <c r="B510" s="222" t="s">
        <v>266</v>
      </c>
      <c r="C510" s="473">
        <f>SUM(C506:D509)</f>
        <v>1</v>
      </c>
      <c r="D510" s="447"/>
      <c r="E510" s="474">
        <f>SUM(E506:F509)</f>
        <v>11</v>
      </c>
      <c r="F510" s="474"/>
      <c r="G510" s="441">
        <f>SUM(G506:H509)</f>
        <v>1</v>
      </c>
      <c r="H510" s="441"/>
      <c r="I510" s="474">
        <f>SUM(I506:J509)</f>
        <v>11</v>
      </c>
      <c r="J510" s="474"/>
      <c r="K510" s="474">
        <f>SUM(K506:L509)</f>
        <v>0</v>
      </c>
      <c r="L510" s="474"/>
      <c r="M510" s="472">
        <f>IF(ISERROR(K510/E510),"",K510/E510)</f>
        <v>0</v>
      </c>
      <c r="N510" s="472"/>
      <c r="O510" s="471"/>
      <c r="P510" s="441" t="s">
        <v>234</v>
      </c>
      <c r="Q510" s="441"/>
      <c r="R510" s="470">
        <f>SUM(O487:U487)</f>
        <v>0</v>
      </c>
      <c r="S510" s="470"/>
      <c r="T510" s="465" t="str">
        <f>IF(ISERROR(R510/R513),"",R510/R513)</f>
        <v/>
      </c>
      <c r="U510" s="465"/>
      <c r="V510" s="441" t="s">
        <v>267</v>
      </c>
      <c r="W510" s="441"/>
      <c r="X510" s="468">
        <f>SUM(O373,O430,O465,O481,O491,O507)</f>
        <v>0</v>
      </c>
      <c r="Y510" s="468"/>
      <c r="Z510" s="465" t="str">
        <f>IF(ISERROR(X510/X513),"",X510/X513)</f>
        <v/>
      </c>
      <c r="AA510" s="465"/>
    </row>
    <row r="511" spans="1:27" ht="20.100000000000001" customHeight="1">
      <c r="A511" s="307" t="s">
        <v>477</v>
      </c>
      <c r="B511" s="222">
        <f>G504</f>
        <v>0</v>
      </c>
      <c r="C511" s="451" t="s">
        <v>269</v>
      </c>
      <c r="D511" s="450"/>
      <c r="E511" s="441">
        <f>H504</f>
        <v>0</v>
      </c>
      <c r="F511" s="441"/>
      <c r="G511" s="441" t="s">
        <v>270</v>
      </c>
      <c r="H511" s="441"/>
      <c r="I511" s="469" t="str">
        <f>L504</f>
        <v/>
      </c>
      <c r="J511" s="469"/>
      <c r="K511" s="471" t="s">
        <v>271</v>
      </c>
      <c r="L511" s="471"/>
      <c r="M511" s="469" t="str">
        <f>J504</f>
        <v/>
      </c>
      <c r="N511" s="469"/>
      <c r="O511" s="471"/>
      <c r="P511" s="441" t="s">
        <v>244</v>
      </c>
      <c r="Q511" s="441"/>
      <c r="R511" s="470">
        <f>SUM(O503:U503)</f>
        <v>0</v>
      </c>
      <c r="S511" s="470"/>
      <c r="T511" s="465" t="str">
        <f>IF(ISERROR(R511/R513),"",R511/R513)</f>
        <v/>
      </c>
      <c r="U511" s="465"/>
      <c r="V511" s="441" t="s">
        <v>272</v>
      </c>
      <c r="W511" s="441"/>
      <c r="X511" s="468">
        <f>SUM(O374,O431,O466,O482,O492,O508)</f>
        <v>0</v>
      </c>
      <c r="Y511" s="468"/>
      <c r="Z511" s="465" t="str">
        <f>IF(ISERROR(X511/X513),"",X511/X513)</f>
        <v/>
      </c>
      <c r="AA511" s="465"/>
    </row>
    <row r="512" spans="1:27" ht="20.100000000000001" customHeight="1">
      <c r="A512" s="308" t="s">
        <v>478</v>
      </c>
      <c r="B512" s="222">
        <f>I504+C510</f>
        <v>1</v>
      </c>
      <c r="C512" s="448" t="s">
        <v>251</v>
      </c>
      <c r="D512" s="449"/>
      <c r="E512" s="466">
        <f>K504+I510</f>
        <v>11</v>
      </c>
      <c r="F512" s="466"/>
      <c r="G512" s="441" t="s">
        <v>274</v>
      </c>
      <c r="H512" s="441"/>
      <c r="I512" s="469">
        <f>B512-E512</f>
        <v>-10</v>
      </c>
      <c r="J512" s="469"/>
      <c r="K512" s="471" t="s">
        <v>275</v>
      </c>
      <c r="L512" s="471"/>
      <c r="M512" s="472">
        <f>IF(ISERROR(I512/E512),"",I512/E512)</f>
        <v>-0.90909090909090906</v>
      </c>
      <c r="N512" s="472"/>
      <c r="O512" s="471"/>
      <c r="P512" s="441" t="s">
        <v>245</v>
      </c>
      <c r="Q512" s="441"/>
      <c r="R512" s="470"/>
      <c r="S512" s="470"/>
      <c r="T512" s="465" t="str">
        <f>IF(ISERROR(R512/R513),"",R512/R513)</f>
        <v/>
      </c>
      <c r="U512" s="465"/>
      <c r="V512" s="441" t="s">
        <v>264</v>
      </c>
      <c r="W512" s="441"/>
      <c r="X512" s="468">
        <f>SUM(O375,O432,O467,O486,O493,O509)</f>
        <v>0</v>
      </c>
      <c r="Y512" s="468"/>
      <c r="Z512" s="465" t="str">
        <f>IF(ISERROR(X512/X513),"",X512/X513)</f>
        <v/>
      </c>
      <c r="AA512" s="465"/>
    </row>
    <row r="513" spans="1:27" ht="20.100000000000001" customHeight="1">
      <c r="A513" s="308" t="s">
        <v>479</v>
      </c>
      <c r="B513" s="222">
        <f>N504</f>
        <v>0</v>
      </c>
      <c r="C513" s="448" t="s">
        <v>277</v>
      </c>
      <c r="D513" s="449"/>
      <c r="E513" s="465">
        <f>IF(ISERROR(B513/B512),"",B513/B512)</f>
        <v>0</v>
      </c>
      <c r="F513" s="465"/>
      <c r="G513" s="441" t="s">
        <v>278</v>
      </c>
      <c r="H513" s="441"/>
      <c r="I513" s="471">
        <f>V504</f>
        <v>0</v>
      </c>
      <c r="J513" s="471"/>
      <c r="K513" s="471" t="s">
        <v>279</v>
      </c>
      <c r="L513" s="471"/>
      <c r="M513" s="472" t="str">
        <f t="array" ref="M513">IF(ISERROR(I513/B511),"",I513/B511)</f>
        <v/>
      </c>
      <c r="N513" s="472"/>
      <c r="O513" s="471"/>
      <c r="P513" s="441" t="s">
        <v>266</v>
      </c>
      <c r="Q513" s="441"/>
      <c r="R513" s="470">
        <f>SUM(R506:S512)</f>
        <v>0</v>
      </c>
      <c r="S513" s="470"/>
      <c r="T513" s="465"/>
      <c r="U513" s="465"/>
      <c r="V513" s="441" t="s">
        <v>266</v>
      </c>
      <c r="W513" s="441"/>
      <c r="X513" s="468">
        <f>SUM(X506:Y512)</f>
        <v>0</v>
      </c>
      <c r="Y513" s="468"/>
      <c r="Z513" s="465"/>
      <c r="AA513" s="465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467" t="str">
        <f>IF(ISERROR(#REF!/#REF!),"",#REF!/#REF!)</f>
        <v/>
      </c>
      <c r="H514" s="467"/>
      <c r="I514" s="467"/>
      <c r="J514" s="125"/>
      <c r="K514" s="160"/>
      <c r="L514" s="122"/>
      <c r="M514" s="122"/>
      <c r="N514" s="467" t="str">
        <f>IF(ISERROR(G514/#REF!),"",G514/#REF!)</f>
        <v/>
      </c>
      <c r="O514" s="467"/>
      <c r="P514" s="467"/>
      <c r="Q514" s="467"/>
      <c r="R514" s="467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454" t="s">
        <v>268</v>
      </c>
      <c r="B516" s="454"/>
      <c r="C516" s="463">
        <f>SUM(B170,B340,B511)</f>
        <v>0</v>
      </c>
      <c r="D516" s="464"/>
      <c r="E516" s="454" t="s">
        <v>269</v>
      </c>
      <c r="F516" s="454"/>
      <c r="G516" s="466">
        <f>SUM(E170,E340,E511)</f>
        <v>0</v>
      </c>
      <c r="H516" s="466"/>
      <c r="I516" s="441" t="s">
        <v>270</v>
      </c>
      <c r="J516" s="454"/>
      <c r="K516" s="463">
        <f>IF(ISERROR(C516/G517),"",C516/G517)</f>
        <v>0</v>
      </c>
      <c r="L516" s="464"/>
      <c r="M516" s="441" t="s">
        <v>271</v>
      </c>
      <c r="N516" s="441"/>
      <c r="O516" s="442">
        <f t="array" ref="O516">IF(ISERROR(C516/C517),"",C516/C517)</f>
        <v>0</v>
      </c>
      <c r="P516" s="443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441" t="s">
        <v>273</v>
      </c>
      <c r="B517" s="441"/>
      <c r="C517" s="463">
        <f>SUM(B171,B341,B512)</f>
        <v>7</v>
      </c>
      <c r="D517" s="464"/>
      <c r="E517" s="441" t="s">
        <v>251</v>
      </c>
      <c r="F517" s="441"/>
      <c r="G517" s="466">
        <f>SUM(E171,E341,E512)</f>
        <v>82</v>
      </c>
      <c r="H517" s="466"/>
      <c r="I517" s="448" t="s">
        <v>274</v>
      </c>
      <c r="J517" s="449"/>
      <c r="K517" s="451">
        <f>C517-G517</f>
        <v>-75</v>
      </c>
      <c r="L517" s="450"/>
      <c r="M517" s="451" t="s">
        <v>275</v>
      </c>
      <c r="N517" s="450"/>
      <c r="O517" s="455">
        <f>IF(ISERROR(K517/C517),"",K517/C517)</f>
        <v>-10.714285714285714</v>
      </c>
      <c r="P517" s="456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448" t="s">
        <v>276</v>
      </c>
      <c r="B518" s="449"/>
      <c r="C518" s="463">
        <f>SUM(B172,B342,B513)</f>
        <v>0</v>
      </c>
      <c r="D518" s="464"/>
      <c r="E518" s="448" t="s">
        <v>277</v>
      </c>
      <c r="F518" s="449"/>
      <c r="G518" s="465">
        <f>IF(ISERROR(C518/C517),"",C518/C517)</f>
        <v>0</v>
      </c>
      <c r="H518" s="465"/>
      <c r="I518" s="441" t="s">
        <v>278</v>
      </c>
      <c r="J518" s="454"/>
      <c r="K518" s="466">
        <f>SUM(I172,I342,I513)</f>
        <v>0</v>
      </c>
      <c r="L518" s="466"/>
      <c r="M518" s="454" t="s">
        <v>279</v>
      </c>
      <c r="N518" s="454"/>
      <c r="O518" s="455" t="str">
        <f t="array" ref="O518">IF(ISERROR(K518/C516),"",K518/C516)</f>
        <v/>
      </c>
      <c r="P518" s="456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448" t="s">
        <v>298</v>
      </c>
      <c r="B520" s="449"/>
      <c r="C520" s="448" t="s">
        <v>299</v>
      </c>
      <c r="D520" s="449"/>
      <c r="E520" s="448" t="s">
        <v>256</v>
      </c>
      <c r="F520" s="449"/>
      <c r="G520" s="457" t="s">
        <v>254</v>
      </c>
      <c r="H520" s="458"/>
      <c r="I520" s="448" t="s">
        <v>255</v>
      </c>
      <c r="J520" s="450"/>
      <c r="K520" s="448" t="s">
        <v>300</v>
      </c>
      <c r="L520" s="449"/>
      <c r="M520" s="448" t="s">
        <v>256</v>
      </c>
      <c r="N520" s="449"/>
      <c r="O520" s="441" t="s">
        <v>257</v>
      </c>
      <c r="P520" s="441"/>
      <c r="Q520" s="448" t="s">
        <v>300</v>
      </c>
      <c r="R520" s="449"/>
      <c r="S520" s="448" t="s">
        <v>256</v>
      </c>
      <c r="T520" s="449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453" t="s">
        <v>201</v>
      </c>
      <c r="B521" s="449"/>
      <c r="C521" s="448">
        <f>SUM(G28,G198,G368)</f>
        <v>0</v>
      </c>
      <c r="D521" s="449"/>
      <c r="E521" s="444" t="str">
        <f>IF(ISERROR(C521/C527),"",C521/C527)</f>
        <v/>
      </c>
      <c r="F521" s="445"/>
      <c r="G521" s="459"/>
      <c r="H521" s="460"/>
      <c r="I521" s="446" t="s">
        <v>301</v>
      </c>
      <c r="J521" s="452"/>
      <c r="K521" s="451">
        <f t="shared" ref="K521:K526" si="236">SUM(R165,U335,U506)</f>
        <v>0</v>
      </c>
      <c r="L521" s="450"/>
      <c r="M521" s="444" t="str">
        <f t="array" ref="M521">IF(ISERROR(K521/K527),"",K521/K527)</f>
        <v/>
      </c>
      <c r="N521" s="445"/>
      <c r="O521" s="441" t="s">
        <v>259</v>
      </c>
      <c r="P521" s="441"/>
      <c r="Q521" s="442">
        <f t="shared" ref="Q521:Q526" si="237">SUM(X165,AA335,AA506)</f>
        <v>0</v>
      </c>
      <c r="R521" s="443"/>
      <c r="S521" s="444" t="str">
        <f t="array" ref="S521">IF(ISERROR(Q521/Q527),"",Q521/Q527)</f>
        <v/>
      </c>
      <c r="T521" s="445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453" t="s">
        <v>216</v>
      </c>
      <c r="B522" s="449"/>
      <c r="C522" s="448">
        <f>SUM(G86,G256,G426)</f>
        <v>0</v>
      </c>
      <c r="D522" s="449"/>
      <c r="E522" s="444" t="str">
        <f>IF(ISERROR(C522/C527),"",C522/C527)</f>
        <v/>
      </c>
      <c r="F522" s="445"/>
      <c r="G522" s="459"/>
      <c r="H522" s="460"/>
      <c r="I522" s="446" t="s">
        <v>302</v>
      </c>
      <c r="J522" s="452"/>
      <c r="K522" s="451">
        <f t="shared" si="236"/>
        <v>0</v>
      </c>
      <c r="L522" s="450"/>
      <c r="M522" s="444" t="str">
        <f>IF(ISERROR(K522/K527),"",K522/K527)</f>
        <v/>
      </c>
      <c r="N522" s="445"/>
      <c r="O522" s="441" t="s">
        <v>261</v>
      </c>
      <c r="P522" s="441"/>
      <c r="Q522" s="442">
        <f t="shared" si="237"/>
        <v>0</v>
      </c>
      <c r="R522" s="443"/>
      <c r="S522" s="444" t="str">
        <f>IF(ISERROR(Q522/Q527),"",Q522/Q527)</f>
        <v/>
      </c>
      <c r="T522" s="445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453" t="s">
        <v>224</v>
      </c>
      <c r="B523" s="449"/>
      <c r="C523" s="448">
        <f>SUM(G121,G291,G461)</f>
        <v>0</v>
      </c>
      <c r="D523" s="449"/>
      <c r="E523" s="444" t="str">
        <f>IF(ISERROR(C523/C527),"",C523/C527)</f>
        <v/>
      </c>
      <c r="F523" s="445"/>
      <c r="G523" s="459"/>
      <c r="H523" s="460"/>
      <c r="I523" s="446" t="s">
        <v>303</v>
      </c>
      <c r="J523" s="452"/>
      <c r="K523" s="451">
        <f t="shared" si="236"/>
        <v>0</v>
      </c>
      <c r="L523" s="450"/>
      <c r="M523" s="444" t="str">
        <f>IF(ISERROR(K523/K527),"",K523/K527)</f>
        <v/>
      </c>
      <c r="N523" s="445"/>
      <c r="O523" s="441" t="s">
        <v>263</v>
      </c>
      <c r="P523" s="441"/>
      <c r="Q523" s="442">
        <f t="shared" si="237"/>
        <v>0</v>
      </c>
      <c r="R523" s="443"/>
      <c r="S523" s="444" t="str">
        <f>IF(ISERROR(Q523/Q527),"",Q523/Q527)</f>
        <v/>
      </c>
      <c r="T523" s="445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453" t="s">
        <v>231</v>
      </c>
      <c r="B524" s="449"/>
      <c r="C524" s="448">
        <f>SUM(G137,G307,G477)</f>
        <v>0</v>
      </c>
      <c r="D524" s="449"/>
      <c r="E524" s="444" t="str">
        <f>IF(ISERROR(C524/C527),"",C524/C527)</f>
        <v/>
      </c>
      <c r="F524" s="445"/>
      <c r="G524" s="459"/>
      <c r="H524" s="460"/>
      <c r="I524" s="446" t="s">
        <v>304</v>
      </c>
      <c r="J524" s="452"/>
      <c r="K524" s="451">
        <f t="shared" si="236"/>
        <v>0</v>
      </c>
      <c r="L524" s="450"/>
      <c r="M524" s="444" t="str">
        <f>IF(ISERROR(K524/K527),"",K524/K527)</f>
        <v/>
      </c>
      <c r="N524" s="445"/>
      <c r="O524" s="441" t="s">
        <v>305</v>
      </c>
      <c r="P524" s="441"/>
      <c r="Q524" s="442">
        <f t="shared" si="237"/>
        <v>0</v>
      </c>
      <c r="R524" s="443"/>
      <c r="S524" s="444" t="str">
        <f>IF(ISERROR(Q524/Q527),"",Q524/Q527)</f>
        <v/>
      </c>
      <c r="T524" s="445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453" t="s">
        <v>234</v>
      </c>
      <c r="B525" s="449"/>
      <c r="C525" s="448">
        <f>SUM(G147,G317,G487)</f>
        <v>0</v>
      </c>
      <c r="D525" s="449"/>
      <c r="E525" s="444" t="str">
        <f>IF(ISERROR(C525/C527),"",C525/C527)</f>
        <v/>
      </c>
      <c r="F525" s="445"/>
      <c r="G525" s="459"/>
      <c r="H525" s="460"/>
      <c r="I525" s="446" t="s">
        <v>306</v>
      </c>
      <c r="J525" s="452"/>
      <c r="K525" s="451">
        <f t="shared" si="236"/>
        <v>0</v>
      </c>
      <c r="L525" s="450"/>
      <c r="M525" s="444" t="str">
        <f>IF(ISERROR(K525/K527),"",K525/K527)</f>
        <v/>
      </c>
      <c r="N525" s="445"/>
      <c r="O525" s="441" t="s">
        <v>267</v>
      </c>
      <c r="P525" s="441"/>
      <c r="Q525" s="442">
        <f t="shared" si="237"/>
        <v>0</v>
      </c>
      <c r="R525" s="443"/>
      <c r="S525" s="444" t="str">
        <f>IF(ISERROR(Q525/Q527),"",Q525/Q527)</f>
        <v/>
      </c>
      <c r="T525" s="445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453" t="s">
        <v>244</v>
      </c>
      <c r="B526" s="449"/>
      <c r="C526" s="448">
        <f>SUM(G162,G332,G503)</f>
        <v>0</v>
      </c>
      <c r="D526" s="449"/>
      <c r="E526" s="444" t="str">
        <f>IF(ISERROR(C526/C527),"",C526/C527)</f>
        <v/>
      </c>
      <c r="F526" s="445"/>
      <c r="G526" s="459"/>
      <c r="H526" s="460"/>
      <c r="I526" s="446" t="s">
        <v>307</v>
      </c>
      <c r="J526" s="452"/>
      <c r="K526" s="451">
        <f t="shared" si="236"/>
        <v>0</v>
      </c>
      <c r="L526" s="450"/>
      <c r="M526" s="444" t="str">
        <f>IF(ISERROR(K526/K527),"",K526/K527)</f>
        <v/>
      </c>
      <c r="N526" s="445"/>
      <c r="O526" s="441" t="s">
        <v>272</v>
      </c>
      <c r="P526" s="441"/>
      <c r="Q526" s="442">
        <f t="shared" si="237"/>
        <v>0</v>
      </c>
      <c r="R526" s="443"/>
      <c r="S526" s="444" t="str">
        <f>IF(ISERROR(Q526/Q527),"",Q526/Q527)</f>
        <v/>
      </c>
      <c r="T526" s="445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448" t="s">
        <v>266</v>
      </c>
      <c r="B527" s="449"/>
      <c r="C527" s="448">
        <f>SUM(C521:C526)</f>
        <v>0</v>
      </c>
      <c r="D527" s="449"/>
      <c r="E527" s="444">
        <f>SUM(E521:F526)</f>
        <v>0</v>
      </c>
      <c r="F527" s="445"/>
      <c r="G527" s="461"/>
      <c r="H527" s="462"/>
      <c r="I527" s="448" t="s">
        <v>266</v>
      </c>
      <c r="J527" s="450"/>
      <c r="K527" s="451">
        <f>SUM(R172,U342,U513)</f>
        <v>0</v>
      </c>
      <c r="L527" s="450"/>
      <c r="M527" s="444"/>
      <c r="N527" s="445"/>
      <c r="O527" s="441" t="s">
        <v>266</v>
      </c>
      <c r="P527" s="441"/>
      <c r="Q527" s="442">
        <f>SUM(Q521:R526)</f>
        <v>0</v>
      </c>
      <c r="R527" s="443"/>
      <c r="S527" s="444">
        <f>SUM(S521:T526)</f>
        <v>0</v>
      </c>
      <c r="T527" s="445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446" t="s">
        <v>308</v>
      </c>
      <c r="B529" s="447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437" t="s">
        <v>327</v>
      </c>
      <c r="B530" s="438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437" t="s">
        <v>328</v>
      </c>
      <c r="B531" s="438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437" t="s">
        <v>329</v>
      </c>
      <c r="B532" s="438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439" t="s">
        <v>330</v>
      </c>
      <c r="B533" s="440"/>
      <c r="C533" s="112">
        <f>SUM(C530:C532)</f>
        <v>0</v>
      </c>
      <c r="D533" s="112">
        <f t="shared" ref="D533:N533" si="238">SUM(D530:D532)</f>
        <v>0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76" zoomScaleNormal="100" workbookViewId="0">
      <selection activeCell="G81" sqref="G81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31" t="s">
        <v>23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91" t="s">
        <v>502</v>
      </c>
      <c r="B4" s="532" t="s">
        <v>25</v>
      </c>
      <c r="C4" s="532" t="s">
        <v>26</v>
      </c>
      <c r="D4" s="532" t="s">
        <v>27</v>
      </c>
      <c r="E4" s="535" t="s">
        <v>28</v>
      </c>
      <c r="F4" s="538" t="s">
        <v>29</v>
      </c>
      <c r="G4" s="541" t="s">
        <v>30</v>
      </c>
      <c r="H4" s="541"/>
      <c r="I4" s="532" t="s">
        <v>31</v>
      </c>
      <c r="J4" s="542" t="s">
        <v>32</v>
      </c>
      <c r="K4" s="553" t="s">
        <v>33</v>
      </c>
      <c r="L4" s="532" t="s">
        <v>34</v>
      </c>
      <c r="M4" s="556" t="s">
        <v>35</v>
      </c>
      <c r="N4" s="550" t="s">
        <v>36</v>
      </c>
      <c r="O4" s="541" t="s">
        <v>37</v>
      </c>
      <c r="P4" s="541"/>
      <c r="Q4" s="541"/>
      <c r="R4" s="541"/>
      <c r="S4" s="541"/>
      <c r="T4" s="541"/>
      <c r="U4" s="541"/>
      <c r="V4" s="558" t="s">
        <v>38</v>
      </c>
      <c r="W4" s="550" t="s">
        <v>39</v>
      </c>
      <c r="X4" s="541" t="s">
        <v>40</v>
      </c>
      <c r="Y4" s="541"/>
      <c r="Z4" s="541"/>
      <c r="AA4" s="54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92"/>
      <c r="B5" s="533"/>
      <c r="C5" s="533"/>
      <c r="D5" s="533"/>
      <c r="E5" s="536"/>
      <c r="F5" s="539"/>
      <c r="G5" s="541"/>
      <c r="H5" s="541"/>
      <c r="I5" s="533"/>
      <c r="J5" s="543"/>
      <c r="K5" s="554"/>
      <c r="L5" s="533"/>
      <c r="M5" s="557"/>
      <c r="N5" s="550"/>
      <c r="O5" s="541" t="s">
        <v>41</v>
      </c>
      <c r="P5" s="541" t="s">
        <v>42</v>
      </c>
      <c r="Q5" s="541" t="s">
        <v>43</v>
      </c>
      <c r="R5" s="551" t="s">
        <v>44</v>
      </c>
      <c r="S5" s="552" t="s">
        <v>45</v>
      </c>
      <c r="T5" s="541" t="s">
        <v>46</v>
      </c>
      <c r="U5" s="541" t="s">
        <v>47</v>
      </c>
      <c r="V5" s="558"/>
      <c r="W5" s="550"/>
      <c r="X5" s="541" t="s">
        <v>13</v>
      </c>
      <c r="Y5" s="541" t="s">
        <v>48</v>
      </c>
      <c r="Z5" s="541" t="s">
        <v>49</v>
      </c>
      <c r="AA5" s="54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93"/>
      <c r="B6" s="534"/>
      <c r="C6" s="534"/>
      <c r="D6" s="534"/>
      <c r="E6" s="537"/>
      <c r="F6" s="540"/>
      <c r="G6" s="358" t="s">
        <v>50</v>
      </c>
      <c r="H6" s="358" t="s">
        <v>51</v>
      </c>
      <c r="I6" s="534"/>
      <c r="J6" s="544"/>
      <c r="K6" s="555"/>
      <c r="L6" s="534"/>
      <c r="M6" s="557"/>
      <c r="N6" s="550"/>
      <c r="O6" s="541"/>
      <c r="P6" s="541"/>
      <c r="Q6" s="541"/>
      <c r="R6" s="551"/>
      <c r="S6" s="552"/>
      <c r="T6" s="541"/>
      <c r="U6" s="541"/>
      <c r="V6" s="558"/>
      <c r="W6" s="550"/>
      <c r="X6" s="541"/>
      <c r="Y6" s="541"/>
      <c r="Z6" s="541"/>
      <c r="AA6" s="54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45" t="s">
        <v>70</v>
      </c>
      <c r="B28" s="546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47" t="s">
        <v>86</v>
      </c>
      <c r="B86" s="547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48" t="s">
        <v>92</v>
      </c>
      <c r="B121" s="549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8" t="s">
        <v>99</v>
      </c>
      <c r="B137" s="549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>
        <f>SUM('1:2'!I146)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ref="M146" si="47">IF(ISERROR(I146-K146),"",I146-K146)</f>
        <v>0</v>
      </c>
      <c r="N146" s="93">
        <f>SUM('1:2'!N146)</f>
        <v>0</v>
      </c>
      <c r="O146" s="93">
        <f>SUM('1:2'!O146)</f>
        <v>0</v>
      </c>
      <c r="P146" s="93">
        <f>SUM('1:2'!P146)</f>
        <v>0</v>
      </c>
      <c r="Q146" s="93">
        <f>SUM('1:2'!Q146)</f>
        <v>0</v>
      </c>
      <c r="R146" s="93">
        <f>SUM('1:2'!R146)</f>
        <v>0</v>
      </c>
      <c r="S146" s="93">
        <f>SUM('1:2'!S146)</f>
        <v>0</v>
      </c>
      <c r="T146" s="93">
        <f>SUM('1:2'!T146)</f>
        <v>0</v>
      </c>
      <c r="U146" s="93">
        <f>SUM('1:2'!U146)</f>
        <v>0</v>
      </c>
      <c r="V146" s="206">
        <f t="shared" ref="V146" si="48">SUM(X146:AA146)</f>
        <v>0</v>
      </c>
      <c r="W146" s="33" t="str">
        <f t="shared" ref="W146:W151" si="49">IF(ISERROR(V146/G146),"",V146/G146)</f>
        <v/>
      </c>
      <c r="X146" s="93">
        <f>SUM('1:2'!X146)</f>
        <v>0</v>
      </c>
      <c r="Y146" s="93">
        <f>SUM('1:2'!Y146)</f>
        <v>0</v>
      </c>
      <c r="Z146" s="93">
        <f>SUM('1:2'!Z146)</f>
        <v>0</v>
      </c>
      <c r="AA146" s="93">
        <f>SUM('1:2'!AA146)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548" t="s">
        <v>102</v>
      </c>
      <c r="B147" s="549"/>
      <c r="C147" s="359" t="s">
        <v>71</v>
      </c>
      <c r="D147" s="20"/>
      <c r="E147" s="20"/>
      <c r="F147" s="32"/>
      <c r="G147" s="99">
        <f>SUM(G138:G146)</f>
        <v>0</v>
      </c>
      <c r="H147" s="99">
        <f>SUM(H138:H146)</f>
        <v>0</v>
      </c>
      <c r="I147" s="99">
        <f>SUM(I138:I146)</f>
        <v>0</v>
      </c>
      <c r="J147" s="31" t="str">
        <f t="array" ref="J147">IF(ISERROR(G147/I147),"",G147/I147)</f>
        <v/>
      </c>
      <c r="K147" s="30">
        <f>SUM(K138:K146)</f>
        <v>0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 t="str">
        <f t="shared" si="49"/>
        <v/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SUM('1:2'!G148)</f>
        <v>0</v>
      </c>
      <c r="H148" s="93">
        <f>SUM('1:2'!H148)</f>
        <v>0</v>
      </c>
      <c r="I148" s="93">
        <f>SUM('1:2'!I148)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SUM('1:2'!N148)</f>
        <v>0</v>
      </c>
      <c r="O148" s="93">
        <f>SUM('1:2'!O148)</f>
        <v>0</v>
      </c>
      <c r="P148" s="93">
        <f>SUM('1:2'!P148)</f>
        <v>0</v>
      </c>
      <c r="Q148" s="93">
        <f>SUM('1:2'!Q148)</f>
        <v>0</v>
      </c>
      <c r="R148" s="93">
        <f>SUM('1:2'!R148)</f>
        <v>0</v>
      </c>
      <c r="S148" s="93">
        <f>SUM('1:2'!S148)</f>
        <v>0</v>
      </c>
      <c r="T148" s="93">
        <f>SUM('1:2'!T148)</f>
        <v>0</v>
      </c>
      <c r="U148" s="93">
        <f>SUM('1:2'!U148)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SUM('1:2'!X148)</f>
        <v>0</v>
      </c>
      <c r="Y148" s="93">
        <f>SUM('1:2'!Y148)</f>
        <v>0</v>
      </c>
      <c r="Z148" s="93">
        <f>SUM('1:2'!Z148)</f>
        <v>0</v>
      </c>
      <c r="AA148" s="93">
        <f>SUM('1:2'!AA148)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si="51"/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SUM('1:2'!G150)</f>
        <v>96</v>
      </c>
      <c r="H150" s="93">
        <f>SUM('1:2'!H150)</f>
        <v>748.8</v>
      </c>
      <c r="I150" s="93">
        <f>SUM('1:2'!I150)</f>
        <v>5</v>
      </c>
      <c r="J150" s="31">
        <f t="array" ref="J150">IF(ISERROR(G150/I150),"",G150/I150)</f>
        <v>19.2</v>
      </c>
      <c r="K150" s="35">
        <f t="array" ref="K150">IF(ISERROR(G150/L150),"",G150/L150)</f>
        <v>20.869565217391305</v>
      </c>
      <c r="L150" s="87">
        <v>4.5999999999999996</v>
      </c>
      <c r="M150" s="36">
        <f t="shared" si="50"/>
        <v>-15.869565217391305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>
        <f t="shared" si="49"/>
        <v>0</v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5.8</v>
      </c>
      <c r="M151" s="36">
        <f t="shared" si="50"/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 t="str">
        <f t="shared" si="49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/>
      <c r="K152" s="35"/>
      <c r="L152" s="87">
        <v>6</v>
      </c>
      <c r="M152" s="36"/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/>
      <c r="W152" s="33"/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si="53"/>
        <v>0</v>
      </c>
      <c r="W154" s="33" t="str">
        <f t="shared" si="54"/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SUM('1:2'!G157)</f>
        <v>0</v>
      </c>
      <c r="H157" s="93">
        <f>SUM('1:2'!H157)</f>
        <v>0</v>
      </c>
      <c r="I157" s="93">
        <f>SUM('1:2'!I157)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SUM('1:2'!N157)</f>
        <v>0</v>
      </c>
      <c r="O157" s="93">
        <f>SUM('1:2'!O157)</f>
        <v>0</v>
      </c>
      <c r="P157" s="93">
        <f>SUM('1:2'!P157)</f>
        <v>0</v>
      </c>
      <c r="Q157" s="93">
        <f>SUM('1:2'!Q157)</f>
        <v>0</v>
      </c>
      <c r="R157" s="93">
        <f>SUM('1:2'!R157)</f>
        <v>0</v>
      </c>
      <c r="S157" s="93">
        <f>SUM('1:2'!S157)</f>
        <v>0</v>
      </c>
      <c r="T157" s="93">
        <f>SUM('1:2'!T157)</f>
        <v>0</v>
      </c>
      <c r="U157" s="93">
        <f>SUM('1:2'!U157)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SUM('1:2'!X157)</f>
        <v>0</v>
      </c>
      <c r="Y157" s="93">
        <f>SUM('1:2'!Y157)</f>
        <v>0</v>
      </c>
      <c r="Z157" s="93">
        <f>SUM('1:2'!Z157)</f>
        <v>0</v>
      </c>
      <c r="AA157" s="93">
        <f>SUM('1:2'!AA157)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si="56"/>
        <v>0</v>
      </c>
      <c r="W158" s="33" t="str">
        <f t="shared" si="57"/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/>
      <c r="W159" s="33"/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548" t="s">
        <v>106</v>
      </c>
      <c r="B162" s="549"/>
      <c r="C162" s="359" t="s">
        <v>71</v>
      </c>
      <c r="D162" s="20"/>
      <c r="E162" s="20"/>
      <c r="F162" s="32"/>
      <c r="G162" s="94">
        <f>SUM(G148:G161)</f>
        <v>96</v>
      </c>
      <c r="H162" s="30">
        <f>SUM(H148:H161)</f>
        <v>748.8</v>
      </c>
      <c r="I162" s="30">
        <f>SUM(I148:I161)</f>
        <v>5</v>
      </c>
      <c r="J162" s="31">
        <f t="array" ref="J162">IF(ISERROR(G162/I162),"",G162/I162)</f>
        <v>19.2</v>
      </c>
      <c r="K162" s="30">
        <f>SUM(K148:K158)</f>
        <v>20.869565217391305</v>
      </c>
      <c r="L162" s="98"/>
      <c r="M162" s="89">
        <f t="shared" ref="M162:V162" si="58">SUM(M148:M158)</f>
        <v>-15.869565217391305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59" t="s">
        <v>108</v>
      </c>
      <c r="B163" s="560"/>
      <c r="C163" s="560"/>
      <c r="D163" s="560"/>
      <c r="E163" s="560"/>
      <c r="F163" s="561"/>
      <c r="G163" s="193">
        <f>SUM(G28,G86,G121,G137,G147,G162)</f>
        <v>10993</v>
      </c>
      <c r="H163" s="193">
        <f>SUM(H28,H86,H121,H137,H147,H162)</f>
        <v>55764.04</v>
      </c>
      <c r="I163" s="193">
        <f>SUM(I28,I86,I121,I137,I147,I162)</f>
        <v>501.5</v>
      </c>
      <c r="J163" s="52">
        <f t="array" ref="J163">IF(ISERROR(G163/I163),"",G163/I163)</f>
        <v>21.920239282153538</v>
      </c>
      <c r="K163" s="193">
        <f>SUM(K28,K86,K121,K137,K147,K162)</f>
        <v>464.03097503280884</v>
      </c>
      <c r="L163" s="52">
        <f>IF(ISERROR(G163/K163),"",G163/K163)</f>
        <v>23.690228867206013</v>
      </c>
      <c r="M163" s="193">
        <f t="shared" ref="M163:AA163" si="60">SUM(M28,M86,M121,M137,M147,M162)</f>
        <v>27.54402496719117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480" t="s">
        <v>503</v>
      </c>
      <c r="B164" s="362" t="s">
        <v>110</v>
      </c>
      <c r="C164" s="562" t="s">
        <v>111</v>
      </c>
      <c r="D164" s="562"/>
      <c r="E164" s="541" t="s">
        <v>112</v>
      </c>
      <c r="F164" s="541"/>
      <c r="G164" s="552" t="s">
        <v>113</v>
      </c>
      <c r="H164" s="552"/>
      <c r="I164" s="541" t="s">
        <v>114</v>
      </c>
      <c r="J164" s="541"/>
      <c r="K164" s="541" t="s">
        <v>36</v>
      </c>
      <c r="L164" s="541"/>
      <c r="M164" s="541" t="s">
        <v>115</v>
      </c>
      <c r="N164" s="541"/>
      <c r="O164" s="541" t="s">
        <v>116</v>
      </c>
      <c r="P164" s="552" t="s">
        <v>117</v>
      </c>
      <c r="Q164" s="552"/>
      <c r="R164" s="552" t="s">
        <v>36</v>
      </c>
      <c r="S164" s="552"/>
      <c r="T164" s="552" t="s">
        <v>118</v>
      </c>
      <c r="U164" s="552"/>
      <c r="V164" s="552" t="s">
        <v>119</v>
      </c>
      <c r="W164" s="552"/>
      <c r="X164" s="552" t="s">
        <v>36</v>
      </c>
      <c r="Y164" s="552"/>
      <c r="Z164" s="552" t="s">
        <v>118</v>
      </c>
      <c r="AA164" s="552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481"/>
      <c r="B165" s="362" t="s">
        <v>120</v>
      </c>
      <c r="C165" s="563">
        <f>SUM('1:2'!C165)</f>
        <v>2</v>
      </c>
      <c r="D165" s="564"/>
      <c r="E165" s="565">
        <f>D165*11</f>
        <v>0</v>
      </c>
      <c r="F165" s="565"/>
      <c r="G165" s="563">
        <f>SUM('1:2'!G165)</f>
        <v>2</v>
      </c>
      <c r="H165" s="564"/>
      <c r="I165" s="541">
        <f>G165*11</f>
        <v>22</v>
      </c>
      <c r="J165" s="541"/>
      <c r="K165" s="541">
        <f>E165-I165</f>
        <v>-22</v>
      </c>
      <c r="L165" s="541"/>
      <c r="M165" s="566" t="str">
        <f>IF(ISERROR(K165/E165),"",K165/E165)</f>
        <v/>
      </c>
      <c r="N165" s="566"/>
      <c r="O165" s="541"/>
      <c r="P165" s="552" t="s">
        <v>70</v>
      </c>
      <c r="Q165" s="552"/>
      <c r="R165" s="567">
        <f>SUM(O28:U28)</f>
        <v>0</v>
      </c>
      <c r="S165" s="567"/>
      <c r="T165" s="568" t="str">
        <f t="array" ref="T165">IF(ISERROR(R165/R172),"",R165/R172)</f>
        <v/>
      </c>
      <c r="U165" s="568"/>
      <c r="V165" s="552" t="s">
        <v>41</v>
      </c>
      <c r="W165" s="552"/>
      <c r="X165" s="567">
        <f>SUM(P27,P85,P120,P136,P146,P160)</f>
        <v>0</v>
      </c>
      <c r="Y165" s="567"/>
      <c r="Z165" s="568" t="str">
        <f t="array" ref="Z165">IF(ISERROR(X165/X172),"",X165/X172)</f>
        <v/>
      </c>
      <c r="AA165" s="568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81"/>
      <c r="B166" s="362" t="s">
        <v>121</v>
      </c>
      <c r="C166" s="563">
        <f>SUM('1:2'!C166)</f>
        <v>2</v>
      </c>
      <c r="D166" s="564"/>
      <c r="E166" s="565">
        <f>D166*11</f>
        <v>0</v>
      </c>
      <c r="F166" s="565"/>
      <c r="G166" s="563">
        <f>SUM('1:2'!G166)</f>
        <v>2</v>
      </c>
      <c r="H166" s="564"/>
      <c r="I166" s="541">
        <f>G166*11</f>
        <v>22</v>
      </c>
      <c r="J166" s="541"/>
      <c r="K166" s="541">
        <f>E166-I166</f>
        <v>-22</v>
      </c>
      <c r="L166" s="541"/>
      <c r="M166" s="566" t="str">
        <f>IF(ISERROR(K166/E166),"",K166/E166)</f>
        <v/>
      </c>
      <c r="N166" s="566"/>
      <c r="O166" s="541"/>
      <c r="P166" s="552" t="s">
        <v>86</v>
      </c>
      <c r="Q166" s="552"/>
      <c r="R166" s="567">
        <f>SUM(O86:U86)</f>
        <v>0</v>
      </c>
      <c r="S166" s="567"/>
      <c r="T166" s="568" t="str">
        <f>IF(ISERROR(R166/R172),"",R166/R172)</f>
        <v/>
      </c>
      <c r="U166" s="568"/>
      <c r="V166" s="552" t="s">
        <v>42</v>
      </c>
      <c r="W166" s="552"/>
      <c r="X166" s="567">
        <f>SUM(P28,P86,P121,P137,P147,P162)</f>
        <v>0</v>
      </c>
      <c r="Y166" s="567"/>
      <c r="Z166" s="568" t="str">
        <f>IF(ISERROR(X166/X172),"",X166/X172)</f>
        <v/>
      </c>
      <c r="AA166" s="568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81"/>
      <c r="B167" s="362" t="s">
        <v>122</v>
      </c>
      <c r="C167" s="563">
        <f>SUM('1:2'!C167)</f>
        <v>2</v>
      </c>
      <c r="D167" s="564"/>
      <c r="E167" s="565">
        <f>D167*11</f>
        <v>0</v>
      </c>
      <c r="F167" s="565"/>
      <c r="G167" s="563">
        <f>SUM('1:2'!G167)</f>
        <v>2</v>
      </c>
      <c r="H167" s="564"/>
      <c r="I167" s="541">
        <f>G167*8</f>
        <v>16</v>
      </c>
      <c r="J167" s="541"/>
      <c r="K167" s="541">
        <f>E167-I167</f>
        <v>-16</v>
      </c>
      <c r="L167" s="541"/>
      <c r="M167" s="566" t="str">
        <f>IF(ISERROR(K167/E167),"",K167/E167)</f>
        <v/>
      </c>
      <c r="N167" s="566"/>
      <c r="O167" s="541"/>
      <c r="P167" s="552" t="s">
        <v>92</v>
      </c>
      <c r="Q167" s="552"/>
      <c r="R167" s="567">
        <f>SUM(O121:U121)</f>
        <v>0</v>
      </c>
      <c r="S167" s="567"/>
      <c r="T167" s="568" t="str">
        <f>IF(ISERROR(R167/R172),"",R167/R172)</f>
        <v/>
      </c>
      <c r="U167" s="568"/>
      <c r="V167" s="552" t="s">
        <v>43</v>
      </c>
      <c r="W167" s="552"/>
      <c r="X167" s="567">
        <f>SUM(P29,P87,P122,P138,P148,P163)</f>
        <v>0</v>
      </c>
      <c r="Y167" s="567"/>
      <c r="Z167" s="568" t="str">
        <f>IF(ISERROR(X167/X172),"",X167/X172)</f>
        <v/>
      </c>
      <c r="AA167" s="568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81"/>
      <c r="B168" s="362" t="s">
        <v>47</v>
      </c>
      <c r="C168" s="563">
        <f>SUM('1:2'!C168)</f>
        <v>2</v>
      </c>
      <c r="D168" s="564"/>
      <c r="E168" s="565">
        <f>D168*11</f>
        <v>0</v>
      </c>
      <c r="F168" s="565"/>
      <c r="G168" s="563">
        <f>SUM('1:2'!G168)</f>
        <v>2</v>
      </c>
      <c r="H168" s="564"/>
      <c r="I168" s="541">
        <f>G168*11</f>
        <v>22</v>
      </c>
      <c r="J168" s="541"/>
      <c r="K168" s="541">
        <f>E168-I168</f>
        <v>-22</v>
      </c>
      <c r="L168" s="541"/>
      <c r="M168" s="566" t="str">
        <f>IF(ISERROR(K168/E168),"",K168/E168)</f>
        <v/>
      </c>
      <c r="N168" s="566"/>
      <c r="O168" s="541"/>
      <c r="P168" s="552" t="s">
        <v>99</v>
      </c>
      <c r="Q168" s="552"/>
      <c r="R168" s="567">
        <f>SUM(O137:U137)</f>
        <v>0</v>
      </c>
      <c r="S168" s="567"/>
      <c r="T168" s="568" t="str">
        <f>IF(ISERROR(R168/R172),"",R168/R172)</f>
        <v/>
      </c>
      <c r="U168" s="568"/>
      <c r="V168" s="552" t="s">
        <v>44</v>
      </c>
      <c r="W168" s="552"/>
      <c r="X168" s="567">
        <f>SUM(P31,P88,P123,P139,P149,P164)</f>
        <v>0</v>
      </c>
      <c r="Y168" s="567"/>
      <c r="Z168" s="568" t="str">
        <f>IF(ISERROR(X168/X172),"",X168/X172)</f>
        <v/>
      </c>
      <c r="AA168" s="568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82"/>
      <c r="B169" s="362" t="s">
        <v>123</v>
      </c>
      <c r="C169" s="570">
        <f>SUM(C165:D168)</f>
        <v>8</v>
      </c>
      <c r="D169" s="541"/>
      <c r="E169" s="541">
        <f>SUM(F165:F168)</f>
        <v>0</v>
      </c>
      <c r="F169" s="541"/>
      <c r="G169" s="570">
        <f>SUM(G165:H168)</f>
        <v>8</v>
      </c>
      <c r="H169" s="541"/>
      <c r="I169" s="541">
        <f>SUM(I165:J168)</f>
        <v>82</v>
      </c>
      <c r="J169" s="541"/>
      <c r="K169" s="541">
        <f>SUM(K165:L168)</f>
        <v>-82</v>
      </c>
      <c r="L169" s="541"/>
      <c r="M169" s="566" t="str">
        <f>IF(ISERROR(K169/E169),"",K169/E169)</f>
        <v/>
      </c>
      <c r="N169" s="566"/>
      <c r="O169" s="541"/>
      <c r="P169" s="552" t="s">
        <v>102</v>
      </c>
      <c r="Q169" s="552"/>
      <c r="R169" s="567">
        <f>SUM(O147:U147)</f>
        <v>0</v>
      </c>
      <c r="S169" s="567"/>
      <c r="T169" s="568" t="str">
        <f>IF(ISERROR(R169/R172),"",R169/R172)</f>
        <v/>
      </c>
      <c r="U169" s="568"/>
      <c r="V169" s="552" t="s">
        <v>45</v>
      </c>
      <c r="W169" s="552"/>
      <c r="X169" s="567">
        <f>SUM(P32,P89,P124,P140,P150,P165)</f>
        <v>0</v>
      </c>
      <c r="Y169" s="567"/>
      <c r="Z169" s="568" t="str">
        <f>IF(ISERROR(X169/X172),"",X169/X172)</f>
        <v/>
      </c>
      <c r="AA169" s="568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10993</v>
      </c>
      <c r="C170" s="567" t="s">
        <v>155</v>
      </c>
      <c r="D170" s="567"/>
      <c r="E170" s="552">
        <f>H163</f>
        <v>55764.04</v>
      </c>
      <c r="F170" s="552"/>
      <c r="G170" s="552" t="s">
        <v>34</v>
      </c>
      <c r="H170" s="552"/>
      <c r="I170" s="569">
        <f>L163</f>
        <v>23.690228867206013</v>
      </c>
      <c r="J170" s="569"/>
      <c r="K170" s="541" t="s">
        <v>32</v>
      </c>
      <c r="L170" s="541"/>
      <c r="M170" s="569">
        <f>J163</f>
        <v>21.920239282153538</v>
      </c>
      <c r="N170" s="569"/>
      <c r="O170" s="541"/>
      <c r="P170" s="552" t="s">
        <v>106</v>
      </c>
      <c r="Q170" s="552"/>
      <c r="R170" s="567">
        <f>SUM(O162:U162)</f>
        <v>0</v>
      </c>
      <c r="S170" s="567"/>
      <c r="T170" s="568" t="str">
        <f>IF(ISERROR(R170/R172),"",R170/R172)</f>
        <v/>
      </c>
      <c r="U170" s="568"/>
      <c r="V170" s="552" t="s">
        <v>46</v>
      </c>
      <c r="W170" s="552"/>
      <c r="X170" s="567">
        <f>SUM(P33,P90,P125,P141,P151,P166)</f>
        <v>0</v>
      </c>
      <c r="Y170" s="567"/>
      <c r="Z170" s="568" t="str">
        <f>IF(ISERROR(X170/X172),"",X170/X172)</f>
        <v/>
      </c>
      <c r="AA170" s="568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509.5</v>
      </c>
      <c r="C171" s="552" t="s">
        <v>114</v>
      </c>
      <c r="D171" s="552"/>
      <c r="E171" s="562">
        <f>K163+I169</f>
        <v>546.03097503280878</v>
      </c>
      <c r="F171" s="562"/>
      <c r="G171" s="552" t="s">
        <v>150</v>
      </c>
      <c r="H171" s="552"/>
      <c r="I171" s="569">
        <f>B171-E171</f>
        <v>-36.530975032808783</v>
      </c>
      <c r="J171" s="569"/>
      <c r="K171" s="541" t="s">
        <v>151</v>
      </c>
      <c r="L171" s="541"/>
      <c r="M171" s="566">
        <f>IF(ISERROR(I171/B171),"",I171/B171)</f>
        <v>-7.1699656590399966E-2</v>
      </c>
      <c r="N171" s="566"/>
      <c r="O171" s="541"/>
      <c r="P171" s="552" t="s">
        <v>107</v>
      </c>
      <c r="Q171" s="552"/>
      <c r="R171" s="567"/>
      <c r="S171" s="567"/>
      <c r="T171" s="568" t="str">
        <f>IF(ISERROR(R171/R172),"",R171/R172)</f>
        <v/>
      </c>
      <c r="U171" s="568"/>
      <c r="V171" s="552" t="s">
        <v>47</v>
      </c>
      <c r="W171" s="552"/>
      <c r="X171" s="567"/>
      <c r="Y171" s="567"/>
      <c r="Z171" s="568" t="str">
        <f>IF(ISERROR(X171/X172),"",X171/X172)</f>
        <v/>
      </c>
      <c r="AA171" s="568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552" t="s">
        <v>149</v>
      </c>
      <c r="D172" s="552"/>
      <c r="E172" s="568">
        <f>IF(ISERROR(B172/B171),"",B172/B171)</f>
        <v>0</v>
      </c>
      <c r="F172" s="568"/>
      <c r="G172" s="552" t="s">
        <v>158</v>
      </c>
      <c r="H172" s="552"/>
      <c r="I172" s="541">
        <f>V163</f>
        <v>0</v>
      </c>
      <c r="J172" s="541"/>
      <c r="K172" s="541" t="s">
        <v>156</v>
      </c>
      <c r="L172" s="541"/>
      <c r="M172" s="566">
        <f t="array" ref="M172">IF(ISERROR(I172/B170),"",I172/B170)</f>
        <v>0</v>
      </c>
      <c r="N172" s="566"/>
      <c r="O172" s="541"/>
      <c r="P172" s="552" t="s">
        <v>123</v>
      </c>
      <c r="Q172" s="552"/>
      <c r="R172" s="567">
        <f>SUM(R165:S171)</f>
        <v>0</v>
      </c>
      <c r="S172" s="567"/>
      <c r="T172" s="568">
        <f>SUM(T165:U171)</f>
        <v>0</v>
      </c>
      <c r="U172" s="568"/>
      <c r="V172" s="552" t="s">
        <v>123</v>
      </c>
      <c r="W172" s="552"/>
      <c r="X172" s="567">
        <f>SUM(X165:Y171)</f>
        <v>0</v>
      </c>
      <c r="Y172" s="567"/>
      <c r="Z172" s="568">
        <f>SUM(Z165:AA171)</f>
        <v>0</v>
      </c>
      <c r="AA172" s="568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571" t="s">
        <v>128</v>
      </c>
      <c r="B173" s="571"/>
      <c r="C173" s="571"/>
      <c r="D173" s="571"/>
      <c r="E173" s="571"/>
      <c r="F173" s="571"/>
      <c r="G173" s="571"/>
      <c r="H173" s="571"/>
      <c r="I173" s="571"/>
      <c r="J173" s="572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</row>
    <row r="174" spans="1:106">
      <c r="A174" s="491" t="s">
        <v>502</v>
      </c>
      <c r="B174" s="532" t="s">
        <v>25</v>
      </c>
      <c r="C174" s="532" t="s">
        <v>26</v>
      </c>
      <c r="D174" s="532" t="s">
        <v>27</v>
      </c>
      <c r="E174" s="535" t="s">
        <v>28</v>
      </c>
      <c r="F174" s="538" t="s">
        <v>29</v>
      </c>
      <c r="G174" s="541" t="s">
        <v>30</v>
      </c>
      <c r="H174" s="541"/>
      <c r="I174" s="532" t="s">
        <v>31</v>
      </c>
      <c r="J174" s="542" t="s">
        <v>32</v>
      </c>
      <c r="K174" s="553" t="s">
        <v>33</v>
      </c>
      <c r="L174" s="532" t="s">
        <v>34</v>
      </c>
      <c r="M174" s="556" t="s">
        <v>35</v>
      </c>
      <c r="N174" s="550" t="s">
        <v>36</v>
      </c>
      <c r="O174" s="541" t="s">
        <v>37</v>
      </c>
      <c r="P174" s="541"/>
      <c r="Q174" s="541"/>
      <c r="R174" s="541"/>
      <c r="S174" s="541"/>
      <c r="T174" s="541"/>
      <c r="U174" s="541"/>
      <c r="V174" s="558" t="s">
        <v>38</v>
      </c>
      <c r="W174" s="550" t="s">
        <v>39</v>
      </c>
      <c r="X174" s="541" t="s">
        <v>40</v>
      </c>
      <c r="Y174" s="541"/>
      <c r="Z174" s="541"/>
      <c r="AA174" s="541"/>
      <c r="AB174" s="21"/>
      <c r="AC174" s="21"/>
      <c r="AD174" s="21"/>
      <c r="AE174" s="21"/>
      <c r="AF174" s="21"/>
      <c r="AG174" s="21"/>
      <c r="AH174" s="21"/>
      <c r="AI174" s="575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</row>
    <row r="175" spans="1:106" ht="15.75" customHeight="1">
      <c r="A175" s="492"/>
      <c r="B175" s="533"/>
      <c r="C175" s="533"/>
      <c r="D175" s="533"/>
      <c r="E175" s="536"/>
      <c r="F175" s="539"/>
      <c r="G175" s="541"/>
      <c r="H175" s="541"/>
      <c r="I175" s="533"/>
      <c r="J175" s="543"/>
      <c r="K175" s="554"/>
      <c r="L175" s="533"/>
      <c r="M175" s="557"/>
      <c r="N175" s="550"/>
      <c r="O175" s="541" t="s">
        <v>41</v>
      </c>
      <c r="P175" s="541" t="s">
        <v>42</v>
      </c>
      <c r="Q175" s="541" t="s">
        <v>43</v>
      </c>
      <c r="R175" s="551" t="s">
        <v>44</v>
      </c>
      <c r="S175" s="552" t="s">
        <v>45</v>
      </c>
      <c r="T175" s="541" t="s">
        <v>46</v>
      </c>
      <c r="U175" s="541" t="s">
        <v>47</v>
      </c>
      <c r="V175" s="558"/>
      <c r="W175" s="550"/>
      <c r="X175" s="541" t="s">
        <v>13</v>
      </c>
      <c r="Y175" s="541" t="s">
        <v>48</v>
      </c>
      <c r="Z175" s="541" t="s">
        <v>49</v>
      </c>
      <c r="AA175" s="541" t="s">
        <v>47</v>
      </c>
      <c r="AB175" s="21"/>
      <c r="AC175" s="21"/>
      <c r="AD175" s="21"/>
      <c r="AE175" s="21"/>
      <c r="AF175" s="21"/>
      <c r="AG175" s="21"/>
      <c r="AH175" s="21"/>
      <c r="AI175" s="575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4"/>
      <c r="AT175" s="574"/>
      <c r="AU175" s="574"/>
      <c r="AV175" s="574"/>
      <c r="AW175" s="574"/>
      <c r="AX175" s="574"/>
      <c r="AY175" s="574"/>
      <c r="AZ175" s="574"/>
      <c r="BA175" s="574"/>
    </row>
    <row r="176" spans="1:106" ht="15.75" customHeight="1">
      <c r="A176" s="493"/>
      <c r="B176" s="534"/>
      <c r="C176" s="534"/>
      <c r="D176" s="534"/>
      <c r="E176" s="537"/>
      <c r="F176" s="540"/>
      <c r="G176" s="358" t="s">
        <v>50</v>
      </c>
      <c r="H176" s="358" t="s">
        <v>51</v>
      </c>
      <c r="I176" s="534"/>
      <c r="J176" s="544"/>
      <c r="K176" s="555"/>
      <c r="L176" s="534"/>
      <c r="M176" s="557"/>
      <c r="N176" s="550"/>
      <c r="O176" s="541"/>
      <c r="P176" s="541"/>
      <c r="Q176" s="541"/>
      <c r="R176" s="551"/>
      <c r="S176" s="552"/>
      <c r="T176" s="541"/>
      <c r="U176" s="541"/>
      <c r="V176" s="558"/>
      <c r="W176" s="550"/>
      <c r="X176" s="541"/>
      <c r="Y176" s="541"/>
      <c r="Z176" s="541"/>
      <c r="AA176" s="541"/>
      <c r="AB176" s="21"/>
      <c r="AC176" s="21"/>
      <c r="AD176" s="21"/>
      <c r="AE176" s="21"/>
      <c r="AF176" s="21"/>
      <c r="AG176" s="21"/>
      <c r="AH176" s="21"/>
      <c r="AI176" s="575"/>
      <c r="AJ176" s="573"/>
      <c r="AK176" s="573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SUM('1:2'!G177)</f>
        <v>0</v>
      </c>
      <c r="H177" s="95">
        <f t="shared" ref="H177:H182" si="61">D177*G177</f>
        <v>0</v>
      </c>
      <c r="I177" s="93">
        <f>SUM('1:2'!I177)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SUM('1:2'!N177)</f>
        <v>0</v>
      </c>
      <c r="O177" s="93">
        <f>SUM('1:2'!O177)</f>
        <v>0</v>
      </c>
      <c r="P177" s="93">
        <f>SUM('1:2'!P177)</f>
        <v>0</v>
      </c>
      <c r="Q177" s="93">
        <f>SUM('1:2'!Q177)</f>
        <v>0</v>
      </c>
      <c r="R177" s="93">
        <f>SUM('1:2'!R177)</f>
        <v>0</v>
      </c>
      <c r="S177" s="93">
        <f>SUM('1:2'!S177)</f>
        <v>0</v>
      </c>
      <c r="T177" s="93">
        <f>SUM('1:2'!T177)</f>
        <v>0</v>
      </c>
      <c r="U177" s="93">
        <f>SUM('1:2'!U177)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SUM('1:2'!X177)</f>
        <v>0</v>
      </c>
      <c r="Y177" s="93">
        <f>SUM('1:2'!Y177)</f>
        <v>0</v>
      </c>
      <c r="Z177" s="93">
        <f>SUM('1:2'!Z177)</f>
        <v>0</v>
      </c>
      <c r="AA177" s="93">
        <f>SUM('1:2'!AA177)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SUM('1:2'!G178)</f>
        <v>0</v>
      </c>
      <c r="H178" s="95">
        <f t="shared" si="61"/>
        <v>0</v>
      </c>
      <c r="I178" s="93">
        <f>SUM('1:2'!I178)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si="63"/>
        <v>0</v>
      </c>
      <c r="W178" s="33" t="str">
        <f t="shared" si="64"/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SUM('1:2'!G180)</f>
        <v>211</v>
      </c>
      <c r="H180" s="95">
        <f t="shared" si="61"/>
        <v>1061.3300000000002</v>
      </c>
      <c r="I180" s="93">
        <f>SUM('1:2'!I180)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>
        <f t="shared" si="64"/>
        <v>0</v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SUM('1:2'!G181)</f>
        <v>785</v>
      </c>
      <c r="H181" s="95">
        <f t="shared" si="61"/>
        <v>3948.55</v>
      </c>
      <c r="I181" s="93">
        <f>SUM('1:2'!I181)</f>
        <v>52</v>
      </c>
      <c r="J181" s="31">
        <f t="array" ref="J181">IF(ISERROR(G181/I181),"",G181/I181)</f>
        <v>15.096153846153847</v>
      </c>
      <c r="K181" s="35">
        <f t="array" ref="K181">IF(ISERROR(G181/L181),"",G181/L181)</f>
        <v>39.25</v>
      </c>
      <c r="L181" s="87">
        <v>20</v>
      </c>
      <c r="M181" s="36">
        <f t="shared" si="62"/>
        <v>12.75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SUM('1:2'!G182)</f>
        <v>0</v>
      </c>
      <c r="H182" s="95">
        <f t="shared" si="61"/>
        <v>0</v>
      </c>
      <c r="I182" s="93">
        <f>SUM('1:2'!I182)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 t="str">
        <f t="shared" si="64"/>
        <v/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SUM('1:2'!G183)</f>
        <v>0</v>
      </c>
      <c r="H183" s="95">
        <f>D183*G183</f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SUM('1:2'!G184)</f>
        <v>0</v>
      </c>
      <c r="H184" s="95">
        <f t="shared" ref="H184:H197" si="65"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SUM('1:2'!G185)</f>
        <v>0</v>
      </c>
      <c r="H185" s="95">
        <f t="shared" si="65"/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SUM('1:2'!G186)</f>
        <v>563</v>
      </c>
      <c r="H186" s="95">
        <f t="shared" si="65"/>
        <v>2837.52</v>
      </c>
      <c r="I186" s="93">
        <f>SUM('1:2'!I186)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>
        <f t="shared" si="64"/>
        <v>0</v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SUM('1:2'!G187)</f>
        <v>0</v>
      </c>
      <c r="H187" s="95">
        <f t="shared" si="65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 t="str">
        <f t="shared" si="64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SUM('1:2'!G189)</f>
        <v>793</v>
      </c>
      <c r="H189" s="95">
        <f t="shared" si="65"/>
        <v>4012.5799999999995</v>
      </c>
      <c r="I189" s="93">
        <f>SUM('1:2'!I189)</f>
        <v>61.5</v>
      </c>
      <c r="J189" s="31">
        <f t="array" ref="J189">IF(ISERROR(G189/I189),"",G189/I189)</f>
        <v>12.894308943089431</v>
      </c>
      <c r="K189" s="35">
        <f t="array" ref="K189">IF(ISERROR(G189/L189),"",G189/L189)</f>
        <v>41.736842105263158</v>
      </c>
      <c r="L189" s="87">
        <v>19</v>
      </c>
      <c r="M189" s="36">
        <f>IF(ISERROR(I189-K189),"",I189-K189)</f>
        <v>19.763157894736842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>SUM(X189:AA189)</f>
        <v>0</v>
      </c>
      <c r="W189" s="33">
        <f>IF(ISERROR(V189/G189),"",V189/G189)</f>
        <v>0</v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SUM('1:2'!G190)</f>
        <v>1183</v>
      </c>
      <c r="H190" s="95">
        <f t="shared" si="65"/>
        <v>6021.47</v>
      </c>
      <c r="I190" s="93">
        <f>SUM('1:2'!I190)</f>
        <v>57.5</v>
      </c>
      <c r="J190" s="31">
        <f t="array" ref="J190">IF(ISERROR(G190/I190),"",G190/I190)</f>
        <v>20.57391304347826</v>
      </c>
      <c r="K190" s="35">
        <f t="array" ref="K190">IF(ISERROR(G190/L190),"",G190/L190)</f>
        <v>51.434782608695649</v>
      </c>
      <c r="L190" s="87">
        <v>23</v>
      </c>
      <c r="M190" s="36">
        <f t="shared" ref="M190:M193" si="66">IF(ISERROR(I190-K190),"",I190-K190)</f>
        <v>6.0652173913043512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SUM('1:2'!G191)</f>
        <v>1100</v>
      </c>
      <c r="H191" s="95">
        <f t="shared" si="65"/>
        <v>5599</v>
      </c>
      <c r="I191" s="93">
        <f>SUM('1:2'!I191)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6"/>
        <v>14.673913043478258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si="67"/>
        <v>0</v>
      </c>
      <c r="W191" s="33">
        <f t="shared" si="68"/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SUM('1:2'!G192)</f>
        <v>0</v>
      </c>
      <c r="H192" s="95">
        <f t="shared" si="65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 t="str">
        <f t="shared" si="68"/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/>
      <c r="W194" s="33"/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SUM('1:2'!G196)</f>
        <v>37</v>
      </c>
      <c r="H196" s="95">
        <f t="shared" si="65"/>
        <v>184.63</v>
      </c>
      <c r="I196" s="93">
        <f>SUM('1:2'!I196)</f>
        <v>0.5</v>
      </c>
      <c r="J196" s="31"/>
      <c r="K196" s="35">
        <f t="array" ref="K196">IF(ISERROR(G196/L196),"",G196/L196)</f>
        <v>1.574468085106383</v>
      </c>
      <c r="L196" s="87">
        <v>23.5</v>
      </c>
      <c r="M196" s="36">
        <f>IF(ISERROR(I196-K196),"",I196-K196)</f>
        <v>-1.074468085106383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SUM('1:2'!G197)</f>
        <v>0</v>
      </c>
      <c r="H197" s="95">
        <f t="shared" si="65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545" t="s">
        <v>70</v>
      </c>
      <c r="B198" s="546"/>
      <c r="C198" s="31" t="s">
        <v>71</v>
      </c>
      <c r="D198" s="30"/>
      <c r="E198" s="30"/>
      <c r="F198" s="30"/>
      <c r="G198" s="94">
        <f>SUM(G177:G197)</f>
        <v>4672</v>
      </c>
      <c r="H198" s="30">
        <f>SUM(H177:H197)</f>
        <v>23665.08</v>
      </c>
      <c r="I198" s="30">
        <f>SUM(I177:I197)</f>
        <v>293.55</v>
      </c>
      <c r="J198" s="31">
        <f t="array" ref="J198">IF(ISERROR(G198/I198),"",G198/I198)</f>
        <v>15.915516947709078</v>
      </c>
      <c r="K198" s="30">
        <f>SUM(K177:K197)</f>
        <v>226.04508997230522</v>
      </c>
      <c r="L198" s="98"/>
      <c r="M198" s="89">
        <f t="shared" ref="M198:AA198" si="69">SUM(M177:M197)</f>
        <v>67.504910027694791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SUM('1:2'!G199)</f>
        <v>0</v>
      </c>
      <c r="H199" s="364">
        <f t="shared" ref="H199:H255" si="70">D199*G199</f>
        <v>0</v>
      </c>
      <c r="I199" s="93">
        <f>SUM('1:2'!I199)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SUM('1:2'!N199)</f>
        <v>0</v>
      </c>
      <c r="O199" s="93">
        <f>SUM('1:2'!O199)</f>
        <v>0</v>
      </c>
      <c r="P199" s="93">
        <f>SUM('1:2'!P199)</f>
        <v>0</v>
      </c>
      <c r="Q199" s="93">
        <f>SUM('1:2'!Q199)</f>
        <v>0</v>
      </c>
      <c r="R199" s="93">
        <f>SUM('1:2'!R199)</f>
        <v>0</v>
      </c>
      <c r="S199" s="93">
        <f>SUM('1:2'!S199)</f>
        <v>0</v>
      </c>
      <c r="T199" s="93">
        <f>SUM('1:2'!T199)</f>
        <v>0</v>
      </c>
      <c r="U199" s="93">
        <f>SUM('1:2'!U199)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SUM('1:2'!X199)</f>
        <v>0</v>
      </c>
      <c r="Y199" s="93">
        <f>SUM('1:2'!Y199)</f>
        <v>0</v>
      </c>
      <c r="Z199" s="93">
        <f>SUM('1:2'!Z199)</f>
        <v>0</v>
      </c>
      <c r="AA199" s="93">
        <f>SUM('1:2'!AA199)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SUM('1:2'!G200)</f>
        <v>0</v>
      </c>
      <c r="H200" s="364">
        <f t="shared" si="70"/>
        <v>0</v>
      </c>
      <c r="I200" s="93">
        <f>SUM('1:2'!I200)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SUM('1:2'!N201)</f>
        <v>0</v>
      </c>
      <c r="O201" s="93">
        <f>SUM('1:2'!O201)</f>
        <v>0</v>
      </c>
      <c r="P201" s="93">
        <f>SUM('1:2'!P201)</f>
        <v>0</v>
      </c>
      <c r="Q201" s="93">
        <f>SUM('1:2'!Q201)</f>
        <v>0</v>
      </c>
      <c r="R201" s="93">
        <f>SUM('1:2'!R201)</f>
        <v>0</v>
      </c>
      <c r="S201" s="93">
        <f>SUM('1:2'!S201)</f>
        <v>0</v>
      </c>
      <c r="T201" s="93">
        <f>SUM('1:2'!T201)</f>
        <v>0</v>
      </c>
      <c r="U201" s="93">
        <f>SUM('1:2'!U201)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SUM('1:2'!X201)</f>
        <v>0</v>
      </c>
      <c r="Y201" s="93">
        <f>SUM('1:2'!Y201)</f>
        <v>0</v>
      </c>
      <c r="Z201" s="93">
        <f>SUM('1:2'!Z201)</f>
        <v>0</v>
      </c>
      <c r="AA201" s="93">
        <f>SUM('1:2'!AA201)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si="75"/>
        <v>0</v>
      </c>
      <c r="W202" s="33" t="str">
        <f t="shared" si="76"/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SUM('1:2'!G207)</f>
        <v>477</v>
      </c>
      <c r="H207" s="364">
        <f t="shared" si="70"/>
        <v>2423.16</v>
      </c>
      <c r="I207" s="93">
        <f>SUM('1:2'!I207)</f>
        <v>22.5</v>
      </c>
      <c r="J207" s="31">
        <f t="array" ref="J207">IF(ISERROR(G207/I207),"",G207/I207)</f>
        <v>21.2</v>
      </c>
      <c r="K207" s="35">
        <f t="array" ref="K207">IF(ISERROR(G207/L207),"",G207/L207)</f>
        <v>22.714285714285715</v>
      </c>
      <c r="L207" s="87">
        <v>21</v>
      </c>
      <c r="M207" s="36">
        <f t="shared" ref="M207:M236" si="78">IF(ISERROR(I207-K207),"",I207-K207)</f>
        <v>-0.2142857142857153</v>
      </c>
      <c r="N207" s="93">
        <f>SUM('1:2'!N207)</f>
        <v>0</v>
      </c>
      <c r="O207" s="93">
        <f>SUM('1:2'!O207)</f>
        <v>0</v>
      </c>
      <c r="P207" s="93">
        <f>SUM('1:2'!P207)</f>
        <v>0</v>
      </c>
      <c r="Q207" s="93">
        <f>SUM('1:2'!Q207)</f>
        <v>0</v>
      </c>
      <c r="R207" s="93">
        <f>SUM('1:2'!R207)</f>
        <v>0</v>
      </c>
      <c r="S207" s="93">
        <f>SUM('1:2'!S207)</f>
        <v>0</v>
      </c>
      <c r="T207" s="93">
        <f>SUM('1:2'!T207)</f>
        <v>0</v>
      </c>
      <c r="U207" s="93">
        <f>SUM('1:2'!U207)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SUM('1:2'!X207)</f>
        <v>0</v>
      </c>
      <c r="Y207" s="93">
        <f>SUM('1:2'!Y207)</f>
        <v>0</v>
      </c>
      <c r="Z207" s="93">
        <f>SUM('1:2'!Z207)</f>
        <v>0</v>
      </c>
      <c r="AA207" s="93">
        <f>SUM('1:2'!AA207)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SUM('1:2'!G208)</f>
        <v>792</v>
      </c>
      <c r="H208" s="364">
        <f t="shared" si="70"/>
        <v>4023.36</v>
      </c>
      <c r="I208" s="93">
        <f>SUM('1:2'!I208)</f>
        <v>56</v>
      </c>
      <c r="J208" s="31">
        <f t="array" ref="J208">IF(ISERROR(G208/I208),"",G208/I208)</f>
        <v>14.142857142857142</v>
      </c>
      <c r="K208" s="35">
        <f t="array" ref="K208">IF(ISERROR(G208/L208),"",G208/L208)</f>
        <v>37.714285714285715</v>
      </c>
      <c r="L208" s="87">
        <v>21</v>
      </c>
      <c r="M208" s="36">
        <f t="shared" si="78"/>
        <v>18.285714285714285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si="79"/>
        <v>0</v>
      </c>
      <c r="W208" s="33">
        <f t="shared" si="80"/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SUM('1:2'!G209)</f>
        <v>0</v>
      </c>
      <c r="H209" s="364">
        <f t="shared" si="70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 t="str">
        <f t="shared" si="80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SUM('1:2'!G212)</f>
        <v>133</v>
      </c>
      <c r="H212" s="364">
        <f t="shared" si="70"/>
        <v>675.64</v>
      </c>
      <c r="I212" s="93">
        <f>SUM('1:2'!I212)</f>
        <v>44</v>
      </c>
      <c r="J212" s="31">
        <f t="array" ref="J212">IF(ISERROR(G212/I212),"",G212/I212)</f>
        <v>3.0227272727272729</v>
      </c>
      <c r="K212" s="35">
        <f t="array" ref="K212">IF(ISERROR(G212/L212),"",G212/L212)</f>
        <v>6.333333333333333</v>
      </c>
      <c r="L212" s="87">
        <v>21</v>
      </c>
      <c r="M212" s="36">
        <f t="shared" si="78"/>
        <v>37.666666666666664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>
        <f t="shared" si="80"/>
        <v>0</v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SUM('1:2'!G213)</f>
        <v>0</v>
      </c>
      <c r="H213" s="364">
        <f t="shared" si="70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 t="str">
        <f t="shared" si="80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SUM('1:2'!G215)</f>
        <v>1582</v>
      </c>
      <c r="H215" s="364">
        <f t="shared" si="70"/>
        <v>7957.46</v>
      </c>
      <c r="I215" s="93">
        <f>SUM('1:2'!I215)</f>
        <v>19</v>
      </c>
      <c r="J215" s="31">
        <f t="array" ref="J215">IF(ISERROR(G215/I215),"",G215/I215)</f>
        <v>83.263157894736835</v>
      </c>
      <c r="K215" s="35">
        <f t="array" ref="K215">IF(ISERROR(G215/L215),"",G215/L215)</f>
        <v>28.25</v>
      </c>
      <c r="L215" s="87">
        <v>56</v>
      </c>
      <c r="M215" s="36">
        <f t="shared" si="78"/>
        <v>-9.25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>
        <f t="shared" si="80"/>
        <v>0</v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SUM('1:2'!G216)</f>
        <v>369</v>
      </c>
      <c r="H216" s="364">
        <f t="shared" si="70"/>
        <v>1856.0700000000002</v>
      </c>
      <c r="I216" s="93">
        <f>SUM('1:2'!I216)</f>
        <v>9</v>
      </c>
      <c r="J216" s="31">
        <f t="array" ref="J216">IF(ISERROR(G216/I216),"",G216/I216)</f>
        <v>41</v>
      </c>
      <c r="K216" s="35">
        <f t="array" ref="K216">IF(ISERROR(G216/L216),"",G216/L216)</f>
        <v>6.5892857142857144</v>
      </c>
      <c r="L216" s="87">
        <v>56</v>
      </c>
      <c r="M216" s="36">
        <f t="shared" si="78"/>
        <v>2.4107142857142856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SUM('1:2'!G217)</f>
        <v>864</v>
      </c>
      <c r="H217" s="364">
        <f t="shared" si="70"/>
        <v>4345.92</v>
      </c>
      <c r="I217" s="93">
        <f>SUM('1:2'!I217)</f>
        <v>18</v>
      </c>
      <c r="J217" s="31">
        <f t="array" ref="J217">IF(ISERROR(G217/I217),"",G217/I217)</f>
        <v>48</v>
      </c>
      <c r="K217" s="35">
        <f t="array" ref="K217">IF(ISERROR(G217/L217),"",G217/L217)</f>
        <v>15.428571428571429</v>
      </c>
      <c r="L217" s="87">
        <v>56</v>
      </c>
      <c r="M217" s="36">
        <f t="shared" si="78"/>
        <v>2.5714285714285712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SUM('1:2'!G218)</f>
        <v>0</v>
      </c>
      <c r="H218" s="364">
        <f t="shared" si="70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 t="str">
        <f t="shared" si="80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/>
      <c r="W219" s="33"/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si="81"/>
        <v>0</v>
      </c>
      <c r="W228" s="33" t="str">
        <f t="shared" si="82"/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SUM('1:2'!N238)</f>
        <v>0</v>
      </c>
      <c r="O238" s="93">
        <f>SUM('1:2'!O238)</f>
        <v>0</v>
      </c>
      <c r="P238" s="93">
        <f>SUM('1:2'!P238)</f>
        <v>0</v>
      </c>
      <c r="Q238" s="93">
        <f>SUM('1:2'!Q238)</f>
        <v>0</v>
      </c>
      <c r="R238" s="93">
        <f>SUM('1:2'!R238)</f>
        <v>0</v>
      </c>
      <c r="S238" s="93">
        <f>SUM('1:2'!S238)</f>
        <v>0</v>
      </c>
      <c r="T238" s="93">
        <f>SUM('1:2'!T238)</f>
        <v>0</v>
      </c>
      <c r="U238" s="93">
        <f>SUM('1:2'!U238)</f>
        <v>0</v>
      </c>
      <c r="V238" s="206"/>
      <c r="W238" s="33"/>
      <c r="X238" s="93">
        <f>SUM('1:2'!X238)</f>
        <v>0</v>
      </c>
      <c r="Y238" s="93">
        <f>SUM('1:2'!Y238)</f>
        <v>0</v>
      </c>
      <c r="Z238" s="93">
        <f>SUM('1:2'!Z238)</f>
        <v>0</v>
      </c>
      <c r="AA238" s="93">
        <f>SUM('1:2'!AA238)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SUM('1:2'!G239)</f>
        <v>340</v>
      </c>
      <c r="H239" s="364">
        <f t="shared" si="70"/>
        <v>1710.2</v>
      </c>
      <c r="I239" s="93">
        <f>SUM('1:2'!I239)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3"/>
        <v>6.6860465116279073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SUM('1:2'!G240)</f>
        <v>0</v>
      </c>
      <c r="H240" s="364">
        <f t="shared" si="70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si="84"/>
        <v>0</v>
      </c>
      <c r="W240" s="33" t="str">
        <f t="shared" si="85"/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/>
      <c r="K241" s="35"/>
      <c r="L241" s="87"/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/>
      <c r="W241" s="33"/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si="86"/>
        <v>0</v>
      </c>
      <c r="W243" s="33" t="str">
        <f t="shared" si="87"/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/>
      <c r="W246" s="33"/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>
        <f>SUM('1:2'!O253)</f>
        <v>0</v>
      </c>
      <c r="P253" s="93">
        <f>SUM('1:2'!P253)</f>
        <v>0</v>
      </c>
      <c r="Q253" s="93">
        <f>SUM('1:2'!Q253)</f>
        <v>0</v>
      </c>
      <c r="R253" s="93">
        <f>SUM('1:2'!R253)</f>
        <v>0</v>
      </c>
      <c r="S253" s="93">
        <f>SUM('1:2'!S253)</f>
        <v>0</v>
      </c>
      <c r="T253" s="93">
        <f>SUM('1:2'!T253)</f>
        <v>0</v>
      </c>
      <c r="U253" s="93">
        <f>SUM('1:2'!U253)</f>
        <v>0</v>
      </c>
      <c r="V253" s="206"/>
      <c r="W253" s="33"/>
      <c r="X253" s="93">
        <f>SUM('1:2'!X253)</f>
        <v>0</v>
      </c>
      <c r="Y253" s="93">
        <f>SUM('1:2'!Y253)</f>
        <v>0</v>
      </c>
      <c r="Z253" s="93">
        <f>SUM('1:2'!Z253)</f>
        <v>0</v>
      </c>
      <c r="AA253" s="93">
        <f>SUM('1:2'!AA253)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547" t="s">
        <v>86</v>
      </c>
      <c r="B256" s="547"/>
      <c r="C256" s="359" t="s">
        <v>71</v>
      </c>
      <c r="D256" s="20"/>
      <c r="E256" s="20"/>
      <c r="F256" s="32"/>
      <c r="G256" s="94">
        <f>SUM(G199:G255)</f>
        <v>4557</v>
      </c>
      <c r="H256" s="30">
        <f>SUM(H199:H255)</f>
        <v>22991.81</v>
      </c>
      <c r="I256" s="30">
        <f>SUM(I199:I255)</f>
        <v>191</v>
      </c>
      <c r="J256" s="31">
        <f t="array" ref="J256">IF(ISERROR(G256/I256),"",G256/I256)</f>
        <v>23.858638743455497</v>
      </c>
      <c r="K256" s="30">
        <f>SUM(K199:K255)</f>
        <v>132.843715393134</v>
      </c>
      <c r="L256" s="98"/>
      <c r="M256" s="89">
        <f t="shared" ref="M256:V256" si="88">SUM(M199:M255)</f>
        <v>58.156284606865995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SUM('1:2'!G257)</f>
        <v>0</v>
      </c>
      <c r="H257" s="364">
        <f>D257*G257</f>
        <v>0</v>
      </c>
      <c r="I257" s="93">
        <f>SUM('1:2'!I257)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SUM('1:2'!O257)</f>
        <v>0</v>
      </c>
      <c r="P257" s="93">
        <f>SUM('1:2'!P257)</f>
        <v>0</v>
      </c>
      <c r="Q257" s="93">
        <f>SUM('1:2'!Q257)</f>
        <v>0</v>
      </c>
      <c r="R257" s="93">
        <f>SUM('1:2'!R257)</f>
        <v>0</v>
      </c>
      <c r="S257" s="93">
        <f>SUM('1:2'!S257)</f>
        <v>0</v>
      </c>
      <c r="T257" s="93">
        <f>SUM('1:2'!T257)</f>
        <v>0</v>
      </c>
      <c r="U257" s="93">
        <f>SUM('1:2'!U257)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SUM('1:2'!X257)</f>
        <v>0</v>
      </c>
      <c r="Y257" s="93">
        <f>SUM('1:2'!Y257)</f>
        <v>0</v>
      </c>
      <c r="Z257" s="93">
        <f>SUM('1:2'!Z257)</f>
        <v>0</v>
      </c>
      <c r="AA257" s="93">
        <f>SUM('1:2'!AA257)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SUM('1:2'!G258)</f>
        <v>0</v>
      </c>
      <c r="H258" s="364">
        <f t="shared" ref="H258:H290" si="93"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si="92"/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SUM('1:2'!G259)</f>
        <v>0</v>
      </c>
      <c r="H259" s="364">
        <f t="shared" si="93"/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SUM('1:2'!G262)</f>
        <v>146</v>
      </c>
      <c r="H262" s="364">
        <f t="shared" si="93"/>
        <v>734.38</v>
      </c>
      <c r="I262" s="93">
        <f>SUM('1:2'!I262)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0"/>
        <v>12.301075268817206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>
        <f t="shared" si="89"/>
        <v>0</v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SUM('1:2'!G263)</f>
        <v>0</v>
      </c>
      <c r="H263" s="364">
        <f t="shared" si="93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 t="str">
        <f t="shared" si="89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SUM('1:2'!G264)</f>
        <v>96</v>
      </c>
      <c r="H264" s="364">
        <f t="shared" si="93"/>
        <v>482.88</v>
      </c>
      <c r="I264" s="93">
        <f>SUM('1:2'!I264)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0"/>
        <v>0.67741935483870996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7"/>
      <c r="W264" s="33"/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SUM('1:2'!G265)</f>
        <v>0</v>
      </c>
      <c r="H265" s="364">
        <f t="shared" si="93"/>
        <v>0</v>
      </c>
      <c r="I265" s="93">
        <f>SUM('1:2'!I265)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>
        <f>SUM(X265:AA265)</f>
        <v>0</v>
      </c>
      <c r="W265" s="33" t="str">
        <f>IF(ISERROR(V265/G265),"",V265/G265)</f>
        <v/>
      </c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si="96"/>
        <v>0</v>
      </c>
      <c r="W270" s="33" t="str">
        <f t="shared" si="97"/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/>
      <c r="W277" s="33"/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>
        <f t="shared" ref="V283:V284" si="98">SUM(X283:AA283)</f>
        <v>0</v>
      </c>
      <c r="W283" s="33" t="str">
        <f t="shared" ref="W283:W284" si="99">IF(ISERROR(V283/G283),"",V283/G283)</f>
        <v/>
      </c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si="98"/>
        <v>0</v>
      </c>
      <c r="W284" s="33" t="str">
        <f t="shared" si="99"/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SUM('1:2'!G285)</f>
        <v>132</v>
      </c>
      <c r="H285" s="364">
        <f t="shared" si="93"/>
        <v>0</v>
      </c>
      <c r="I285" s="93">
        <f>SUM('1:2'!I285)</f>
        <v>48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SUM('1:2'!G286)</f>
        <v>0</v>
      </c>
      <c r="H286" s="364">
        <f t="shared" si="93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SUM('1:2'!G287)</f>
        <v>260</v>
      </c>
      <c r="H287" s="364">
        <f t="shared" si="93"/>
        <v>0</v>
      </c>
      <c r="I287" s="93">
        <f>SUM('1:2'!I287)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SUM('1:2'!G288)</f>
        <v>0</v>
      </c>
      <c r="H288" s="364">
        <f t="shared" si="93"/>
        <v>0</v>
      </c>
      <c r="I288" s="93">
        <f>SUM('1:2'!I288)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SUM('1:2'!O288)</f>
        <v>0</v>
      </c>
      <c r="P288" s="93">
        <f>SUM('1:2'!P288)</f>
        <v>0</v>
      </c>
      <c r="Q288" s="93">
        <f>SUM('1:2'!Q288)</f>
        <v>0</v>
      </c>
      <c r="R288" s="93">
        <f>SUM('1:2'!R288)</f>
        <v>0</v>
      </c>
      <c r="S288" s="93">
        <f>SUM('1:2'!S288)</f>
        <v>0</v>
      </c>
      <c r="T288" s="93">
        <f>SUM('1:2'!T288)</f>
        <v>0</v>
      </c>
      <c r="U288" s="93">
        <f>SUM('1:2'!U288)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SUM('1:2'!X288)</f>
        <v>0</v>
      </c>
      <c r="Y288" s="93">
        <f>SUM('1:2'!Y288)</f>
        <v>0</v>
      </c>
      <c r="Z288" s="93">
        <f>SUM('1:2'!Z288)</f>
        <v>0</v>
      </c>
      <c r="AA288" s="93">
        <f>SUM('1:2'!AA288)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si="102"/>
        <v>0</v>
      </c>
      <c r="W289" s="33" t="str">
        <f t="shared" si="103"/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548" t="s">
        <v>92</v>
      </c>
      <c r="B291" s="549"/>
      <c r="C291" s="359" t="s">
        <v>71</v>
      </c>
      <c r="D291" s="20"/>
      <c r="E291" s="20"/>
      <c r="F291" s="32"/>
      <c r="G291" s="30">
        <f>SUM(G257:G290)</f>
        <v>634</v>
      </c>
      <c r="H291" s="30">
        <f>SUM(H257:H290)</f>
        <v>1217.26</v>
      </c>
      <c r="I291" s="30">
        <f>SUM(I257:I290)</f>
        <v>135</v>
      </c>
      <c r="J291" s="31">
        <f t="array" ref="J291">IF(ISERROR(G291/I291),"",G291/I291)</f>
        <v>4.6962962962962962</v>
      </c>
      <c r="K291" s="30">
        <f>SUM(K257:K290)</f>
        <v>26.021505376344084</v>
      </c>
      <c r="L291" s="98"/>
      <c r="M291" s="89">
        <f t="shared" ref="M291:V291" si="104">SUM(M257:M290)</f>
        <v>12.978494623655916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SUM('1:2'!G292)</f>
        <v>0</v>
      </c>
      <c r="H292" s="364">
        <f>D292*G292</f>
        <v>0</v>
      </c>
      <c r="I292" s="93">
        <f>SUM('1:2'!I292)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SUM('1:2'!O292)</f>
        <v>0</v>
      </c>
      <c r="P292" s="93">
        <f>SUM('1:2'!P292)</f>
        <v>0</v>
      </c>
      <c r="Q292" s="93">
        <f>SUM('1:2'!Q292)</f>
        <v>0</v>
      </c>
      <c r="R292" s="93">
        <f>SUM('1:2'!R292)</f>
        <v>0</v>
      </c>
      <c r="S292" s="93">
        <f>SUM('1:2'!S292)</f>
        <v>0</v>
      </c>
      <c r="T292" s="93">
        <f>SUM('1:2'!T292)</f>
        <v>0</v>
      </c>
      <c r="U292" s="93">
        <f>SUM('1:2'!U292)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SUM('1:2'!X292)</f>
        <v>0</v>
      </c>
      <c r="Y292" s="93">
        <f>SUM('1:2'!Y292)</f>
        <v>0</v>
      </c>
      <c r="Z292" s="93">
        <f>SUM('1:2'!Z292)</f>
        <v>0</v>
      </c>
      <c r="AA292" s="93">
        <f>SUM('1:2'!AA292)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SUM('1:2'!G293)</f>
        <v>0</v>
      </c>
      <c r="H293" s="364">
        <f t="shared" ref="H293:H306" si="108"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si="107"/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SUM('1:2'!G294)</f>
        <v>88</v>
      </c>
      <c r="H294" s="364">
        <f t="shared" si="108"/>
        <v>443.52</v>
      </c>
      <c r="I294" s="93">
        <f>SUM('1:2'!I294)</f>
        <v>12</v>
      </c>
      <c r="J294" s="31">
        <f t="array" ref="J294">IF(ISERROR(G294/I294),"",G294/I294)</f>
        <v>7.333333333333333</v>
      </c>
      <c r="K294" s="35">
        <f t="array" ref="K294">IF(ISERROR(G294/L294),"",G294/L294)</f>
        <v>4.4000000000000004</v>
      </c>
      <c r="L294" s="87">
        <v>20</v>
      </c>
      <c r="M294" s="36">
        <f t="shared" si="105"/>
        <v>7.6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>
        <f t="shared" si="103"/>
        <v>0</v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SUM('1:2'!G295)</f>
        <v>0</v>
      </c>
      <c r="H295" s="364">
        <f t="shared" si="108"/>
        <v>0</v>
      </c>
      <c r="I295" s="93">
        <f>SUM('1:2'!I295)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 t="str">
        <f t="shared" si="103"/>
        <v/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SUM('1:2'!G305)</f>
        <v>947</v>
      </c>
      <c r="H305" s="364">
        <f t="shared" si="108"/>
        <v>4791.82</v>
      </c>
      <c r="I305" s="93">
        <f>SUM('1:2'!I305)</f>
        <v>59.5</v>
      </c>
      <c r="J305" s="31">
        <f t="array" ref="J305">IF(ISERROR(G305/I305),"",G305/I305)</f>
        <v>15.915966386554622</v>
      </c>
      <c r="K305" s="35">
        <f t="array" ref="K305">IF(ISERROR(G305/L305),"",G305/L305)</f>
        <v>37.880000000000003</v>
      </c>
      <c r="L305" s="87">
        <v>25</v>
      </c>
      <c r="M305" s="36">
        <f t="shared" si="105"/>
        <v>21.619999999999997</v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>
        <f t="shared" si="103"/>
        <v>0</v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SUM('1:2'!G306)</f>
        <v>721</v>
      </c>
      <c r="H306" s="364">
        <f t="shared" si="108"/>
        <v>3648.2599999999998</v>
      </c>
      <c r="I306" s="93">
        <f>SUM('1:2'!I306)</f>
        <v>34</v>
      </c>
      <c r="J306" s="31">
        <f t="array" ref="J306">IF(ISERROR(G306/I306),"",G306/I306)</f>
        <v>21.205882352941178</v>
      </c>
      <c r="K306" s="35">
        <f t="array" ref="K306">IF(ISERROR(G306/L306),"",G306/L306)</f>
        <v>28.84</v>
      </c>
      <c r="L306" s="87">
        <v>25</v>
      </c>
      <c r="M306" s="36">
        <f t="shared" si="105"/>
        <v>5.16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548" t="s">
        <v>99</v>
      </c>
      <c r="B307" s="549"/>
      <c r="C307" s="359" t="s">
        <v>71</v>
      </c>
      <c r="D307" s="20"/>
      <c r="E307" s="20"/>
      <c r="F307" s="32"/>
      <c r="G307" s="99">
        <f>SUM(G292:G306)</f>
        <v>1756</v>
      </c>
      <c r="H307" s="30">
        <f>SUM(H292:H306)</f>
        <v>8883.6</v>
      </c>
      <c r="I307" s="30">
        <f>SUM(I292:I306)</f>
        <v>105.5</v>
      </c>
      <c r="J307" s="31">
        <f t="array" ref="J307">IF(ISERROR(G307/I307),"",G307/I307)</f>
        <v>16.644549763033176</v>
      </c>
      <c r="K307" s="30">
        <f>SUM(K292:K306)</f>
        <v>71.12</v>
      </c>
      <c r="L307" s="30"/>
      <c r="M307" s="89">
        <f t="shared" ref="M307:V307" si="109">SUM(M292:M306)</f>
        <v>34.379999999999995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SUM('1:2'!G308)</f>
        <v>0</v>
      </c>
      <c r="H308" s="364">
        <f t="shared" ref="H308:H316" si="110">D308*G308</f>
        <v>0</v>
      </c>
      <c r="I308" s="93">
        <f>SUM('1:2'!I308)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2" si="111">IF(ISERROR(I308-K308),"",I308-K308)</f>
        <v>0</v>
      </c>
      <c r="N308" s="31">
        <f t="shared" ref="N308:N312" si="112">SUM(O308:U308)</f>
        <v>0</v>
      </c>
      <c r="O308" s="93">
        <f>SUM('1:2'!O308)</f>
        <v>0</v>
      </c>
      <c r="P308" s="93">
        <f>SUM('1:2'!P308)</f>
        <v>0</v>
      </c>
      <c r="Q308" s="93">
        <f>SUM('1:2'!Q308)</f>
        <v>0</v>
      </c>
      <c r="R308" s="93">
        <f>SUM('1:2'!R308)</f>
        <v>0</v>
      </c>
      <c r="S308" s="93">
        <f>SUM('1:2'!S308)</f>
        <v>0</v>
      </c>
      <c r="T308" s="93">
        <f>SUM('1:2'!T308)</f>
        <v>0</v>
      </c>
      <c r="U308" s="93">
        <f>SUM('1:2'!U308)</f>
        <v>0</v>
      </c>
      <c r="V308" s="206">
        <f t="shared" ref="V308:V312" si="113">SUM(X308:AA308)</f>
        <v>0</v>
      </c>
      <c r="W308" s="33" t="str">
        <f t="shared" si="103"/>
        <v/>
      </c>
      <c r="X308" s="93">
        <f>SUM('1:2'!X308)</f>
        <v>0</v>
      </c>
      <c r="Y308" s="93">
        <f>SUM('1:2'!Y308)</f>
        <v>0</v>
      </c>
      <c r="Z308" s="93">
        <f>SUM('1:2'!Z308)</f>
        <v>0</v>
      </c>
      <c r="AA308" s="93">
        <f>SUM('1:2'!AA308)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SUM('1:2'!G309)</f>
        <v>0</v>
      </c>
      <c r="H309" s="364">
        <f t="shared" si="110"/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si="113"/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SUM('1:2'!G313)</f>
        <v>18</v>
      </c>
      <c r="H313" s="374">
        <f t="shared" si="110"/>
        <v>90.54</v>
      </c>
      <c r="I313" s="93">
        <f>SUM('1:2'!I313)</f>
        <v>2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/>
      <c r="H314" s="374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/>
      <c r="H315" s="37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SUM('1:2'!G316)</f>
        <v>0</v>
      </c>
      <c r="H316" s="364">
        <f t="shared" si="110"/>
        <v>0</v>
      </c>
      <c r="I316" s="93">
        <f>SUM('1:2'!I316)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ref="M316" si="114">IF(ISERROR(I316-K316),"",I316-K316)</f>
        <v>0</v>
      </c>
      <c r="N316" s="31">
        <f t="shared" ref="N316" si="115">SUM(O316:U316)</f>
        <v>0</v>
      </c>
      <c r="O316" s="93">
        <f>SUM('1:2'!O316)</f>
        <v>0</v>
      </c>
      <c r="P316" s="93">
        <f>SUM('1:2'!P316)</f>
        <v>0</v>
      </c>
      <c r="Q316" s="93">
        <f>SUM('1:2'!Q316)</f>
        <v>0</v>
      </c>
      <c r="R316" s="93">
        <f>SUM('1:2'!R316)</f>
        <v>0</v>
      </c>
      <c r="S316" s="93">
        <f>SUM('1:2'!S316)</f>
        <v>0</v>
      </c>
      <c r="T316" s="93">
        <f>SUM('1:2'!T316)</f>
        <v>0</v>
      </c>
      <c r="U316" s="93">
        <f>SUM('1:2'!U316)</f>
        <v>0</v>
      </c>
      <c r="V316" s="206">
        <f t="shared" ref="V316" si="116">SUM(X316:AA316)</f>
        <v>0</v>
      </c>
      <c r="W316" s="33" t="str">
        <f t="shared" ref="W316:W321" si="117">IF(ISERROR(V316/G316),"",V316/G316)</f>
        <v/>
      </c>
      <c r="X316" s="93">
        <f>SUM('1:2'!X316)</f>
        <v>0</v>
      </c>
      <c r="Y316" s="93">
        <f>SUM('1:2'!Y316)</f>
        <v>0</v>
      </c>
      <c r="Z316" s="93">
        <f>SUM('1:2'!Z316)</f>
        <v>0</v>
      </c>
      <c r="AA316" s="93">
        <f>SUM('1:2'!AA316)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548" t="s">
        <v>102</v>
      </c>
      <c r="B317" s="549"/>
      <c r="C317" s="359" t="s">
        <v>71</v>
      </c>
      <c r="D317" s="20"/>
      <c r="E317" s="20"/>
      <c r="F317" s="32"/>
      <c r="G317" s="103">
        <f>SUM(G308:G316)</f>
        <v>18</v>
      </c>
      <c r="H317" s="30">
        <f>SUM(H308:H316)</f>
        <v>90.54</v>
      </c>
      <c r="I317" s="30">
        <f>SUM(I308:I316)</f>
        <v>2</v>
      </c>
      <c r="J317" s="31">
        <f t="array" ref="J317">IF(ISERROR(G317/I317),"",G317/I317)</f>
        <v>9</v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SUM('1:2'!G318)</f>
        <v>0</v>
      </c>
      <c r="H318" s="364">
        <f>D318*G318</f>
        <v>0</v>
      </c>
      <c r="I318" s="93">
        <f>SUM('1:2'!I318)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SUM('1:2'!G319)</f>
        <v>0</v>
      </c>
      <c r="H319" s="364">
        <f t="shared" ref="H319:H331" si="121">D319*G319</f>
        <v>0</v>
      </c>
      <c r="I319" s="93">
        <f>SUM('1:2'!I319)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SUM('1:2'!O319)</f>
        <v>0</v>
      </c>
      <c r="P319" s="93">
        <f>SUM('1:2'!P319)</f>
        <v>0</v>
      </c>
      <c r="Q319" s="93">
        <f>SUM('1:2'!Q319)</f>
        <v>0</v>
      </c>
      <c r="R319" s="93">
        <f>SUM('1:2'!R319)</f>
        <v>0</v>
      </c>
      <c r="S319" s="93">
        <f>SUM('1:2'!S319)</f>
        <v>0</v>
      </c>
      <c r="T319" s="93">
        <f>SUM('1:2'!T319)</f>
        <v>0</v>
      </c>
      <c r="U319" s="93">
        <f>SUM('1:2'!U319)</f>
        <v>0</v>
      </c>
      <c r="V319" s="206">
        <f t="shared" si="120"/>
        <v>0</v>
      </c>
      <c r="W319" s="33" t="str">
        <f t="shared" si="117"/>
        <v/>
      </c>
      <c r="X319" s="93">
        <f>SUM('1:2'!X319)</f>
        <v>0</v>
      </c>
      <c r="Y319" s="93">
        <f>SUM('1:2'!Y319)</f>
        <v>0</v>
      </c>
      <c r="Z319" s="93">
        <f>SUM('1:2'!Z319)</f>
        <v>0</v>
      </c>
      <c r="AA319" s="93">
        <f>SUM('1:2'!AA319)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SUM('1:2'!G320)</f>
        <v>0</v>
      </c>
      <c r="H320" s="364">
        <f t="shared" si="121"/>
        <v>0</v>
      </c>
      <c r="I320" s="93">
        <f>SUM('1:2'!I320)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4.5999999999999996</v>
      </c>
      <c r="M320" s="36">
        <f t="shared" si="118"/>
        <v>0</v>
      </c>
      <c r="N320" s="31">
        <f t="shared" si="119"/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si="120"/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SUM('1:2'!G321)</f>
        <v>0</v>
      </c>
      <c r="H321" s="364">
        <f t="shared" si="121"/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/>
      <c r="K322" s="35"/>
      <c r="L322" s="87">
        <v>6</v>
      </c>
      <c r="M322" s="36"/>
      <c r="N322" s="31"/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/>
      <c r="W322" s="33"/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>
        <f t="shared" si="124"/>
        <v>0</v>
      </c>
      <c r="W324" s="33" t="str">
        <f t="shared" si="125"/>
        <v/>
      </c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/>
      <c r="W326" s="33"/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SUM('1:2'!G329)</f>
        <v>0</v>
      </c>
      <c r="H329" s="364">
        <f t="shared" si="121"/>
        <v>0</v>
      </c>
      <c r="I329" s="93">
        <f>SUM('1:2'!I329)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SUM('1:2'!O329)</f>
        <v>0</v>
      </c>
      <c r="P329" s="93">
        <f>SUM('1:2'!P329)</f>
        <v>0</v>
      </c>
      <c r="Q329" s="93">
        <f>SUM('1:2'!Q329)</f>
        <v>0</v>
      </c>
      <c r="R329" s="93">
        <f>SUM('1:2'!R329)</f>
        <v>0</v>
      </c>
      <c r="S329" s="93">
        <f>SUM('1:2'!S329)</f>
        <v>0</v>
      </c>
      <c r="T329" s="93">
        <f>SUM('1:2'!T329)</f>
        <v>0</v>
      </c>
      <c r="U329" s="93">
        <f>SUM('1:2'!U329)</f>
        <v>0</v>
      </c>
      <c r="V329" s="206"/>
      <c r="W329" s="33"/>
      <c r="X329" s="93">
        <f>SUM('1:2'!X329)</f>
        <v>0</v>
      </c>
      <c r="Y329" s="93">
        <f>SUM('1:2'!Y329)</f>
        <v>0</v>
      </c>
      <c r="Z329" s="93">
        <f>SUM('1:2'!Z329)</f>
        <v>0</v>
      </c>
      <c r="AA329" s="93">
        <f>SUM('1:2'!AA329)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/>
      <c r="W330" s="33"/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548" t="s">
        <v>106</v>
      </c>
      <c r="B332" s="549"/>
      <c r="C332" s="359" t="s">
        <v>71</v>
      </c>
      <c r="D332" s="20"/>
      <c r="E332" s="20"/>
      <c r="F332" s="32"/>
      <c r="G332" s="94">
        <f>SUM(G318:G331)</f>
        <v>0</v>
      </c>
      <c r="H332" s="30">
        <f>SUM(H318:H331)</f>
        <v>0</v>
      </c>
      <c r="I332" s="30">
        <f>SUM(I318:I331)</f>
        <v>0</v>
      </c>
      <c r="J332" s="31" t="str">
        <f t="array" ref="J332">IF(ISERROR(G332/I332),"",G332/I332)</f>
        <v/>
      </c>
      <c r="K332" s="30">
        <f>SUM(K318:K328)</f>
        <v>0</v>
      </c>
      <c r="L332" s="98"/>
      <c r="M332" s="89">
        <f t="shared" ref="M332:V332" si="130">SUM(M318:M328)</f>
        <v>0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 t="str">
        <f t="shared" ref="W332" si="131">IF(ISERROR(V332/G332),"",V332/G332)</f>
        <v/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559" t="s">
        <v>108</v>
      </c>
      <c r="B333" s="560"/>
      <c r="C333" s="560"/>
      <c r="D333" s="560"/>
      <c r="E333" s="560"/>
      <c r="F333" s="561"/>
      <c r="G333" s="193">
        <f>SUM(G198,G256,G291,G307,G317,G332)</f>
        <v>11637</v>
      </c>
      <c r="H333" s="193">
        <f>SUM(H198,H256,H291,H307,H317,H332)</f>
        <v>56848.29</v>
      </c>
      <c r="I333" s="193">
        <f>SUM(I198,I256,I291,I307,I317,I332)</f>
        <v>727.05</v>
      </c>
      <c r="J333" s="52">
        <f t="array" ref="J333">IF(ISERROR(G333/I333),"",G333/I333)</f>
        <v>16.005776769135547</v>
      </c>
      <c r="K333" s="193">
        <f>SUM(K198,K256,K291,K307,K317,K332)</f>
        <v>456.0303107417833</v>
      </c>
      <c r="L333" s="52">
        <f>IF(ISERROR(G333/K333),"",G333/K333)</f>
        <v>25.518040634341045</v>
      </c>
      <c r="M333" s="193">
        <f t="shared" ref="M333:AA333" si="132">SUM(M198,M256,M291,M307,M317,M332)</f>
        <v>173.01968925821669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576"/>
      <c r="AM333" s="576"/>
      <c r="AN333" s="576"/>
      <c r="AO333" s="576"/>
      <c r="AP333" s="576"/>
      <c r="AQ333" s="576"/>
      <c r="AR333" s="576"/>
      <c r="AS333" s="576"/>
      <c r="AT333" s="576"/>
      <c r="AU333" s="576"/>
      <c r="AV333" s="576"/>
      <c r="AW333" s="576"/>
      <c r="AX333" s="576"/>
      <c r="AY333" s="576"/>
      <c r="AZ333" s="576"/>
      <c r="BA333" s="576"/>
    </row>
    <row r="334" spans="1:53" ht="15.75" customHeight="1">
      <c r="A334" s="480" t="s">
        <v>503</v>
      </c>
      <c r="B334" s="362" t="s">
        <v>110</v>
      </c>
      <c r="C334" s="562" t="s">
        <v>111</v>
      </c>
      <c r="D334" s="562"/>
      <c r="E334" s="541" t="s">
        <v>112</v>
      </c>
      <c r="F334" s="541"/>
      <c r="G334" s="552" t="s">
        <v>113</v>
      </c>
      <c r="H334" s="552"/>
      <c r="I334" s="541" t="s">
        <v>114</v>
      </c>
      <c r="J334" s="541"/>
      <c r="K334" s="541" t="s">
        <v>36</v>
      </c>
      <c r="L334" s="541"/>
      <c r="M334" s="541" t="s">
        <v>115</v>
      </c>
      <c r="N334" s="541"/>
      <c r="O334" s="541" t="s">
        <v>116</v>
      </c>
      <c r="P334" s="552" t="s">
        <v>117</v>
      </c>
      <c r="Q334" s="552"/>
      <c r="R334" s="552" t="s">
        <v>36</v>
      </c>
      <c r="S334" s="552"/>
      <c r="T334" s="552" t="s">
        <v>118</v>
      </c>
      <c r="U334" s="552"/>
      <c r="V334" s="552" t="s">
        <v>119</v>
      </c>
      <c r="W334" s="552"/>
      <c r="X334" s="552" t="s">
        <v>36</v>
      </c>
      <c r="Y334" s="552"/>
      <c r="Z334" s="552" t="s">
        <v>118</v>
      </c>
      <c r="AA334" s="552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481"/>
      <c r="B335" s="362" t="s">
        <v>120</v>
      </c>
      <c r="C335" s="563">
        <f>SUM('1:2'!C335)</f>
        <v>2</v>
      </c>
      <c r="D335" s="564"/>
      <c r="E335" s="565">
        <f>D335*11</f>
        <v>0</v>
      </c>
      <c r="F335" s="565"/>
      <c r="G335" s="563">
        <f>SUM('1:2'!G335)</f>
        <v>2</v>
      </c>
      <c r="H335" s="564"/>
      <c r="I335" s="541">
        <f>G335*11</f>
        <v>22</v>
      </c>
      <c r="J335" s="541"/>
      <c r="K335" s="541">
        <f>E335-I335</f>
        <v>-22</v>
      </c>
      <c r="L335" s="541"/>
      <c r="M335" s="566" t="str">
        <f>IF(ISERROR(K335/E335),"",K335/E335)</f>
        <v/>
      </c>
      <c r="N335" s="566"/>
      <c r="O335" s="541"/>
      <c r="P335" s="552" t="s">
        <v>70</v>
      </c>
      <c r="Q335" s="552"/>
      <c r="R335" s="567">
        <f>SUM(O198:U198)</f>
        <v>0</v>
      </c>
      <c r="S335" s="567"/>
      <c r="T335" s="568" t="str">
        <f t="array" ref="T335">IF(ISERROR(R335/R342),"",R335/R342)</f>
        <v/>
      </c>
      <c r="U335" s="568"/>
      <c r="V335" s="552" t="s">
        <v>41</v>
      </c>
      <c r="W335" s="552"/>
      <c r="X335" s="577">
        <f>SUM(P197,P255,P290,P306,P316,P331)</f>
        <v>0</v>
      </c>
      <c r="Y335" s="578"/>
      <c r="Z335" s="568" t="str">
        <f t="array" ref="Z335">IF(ISERROR(X335/X342),"",X335/X342)</f>
        <v/>
      </c>
      <c r="AA335" s="568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481"/>
      <c r="B336" s="362" t="s">
        <v>121</v>
      </c>
      <c r="C336" s="563">
        <f>SUM('1:2'!C336)</f>
        <v>0</v>
      </c>
      <c r="D336" s="564"/>
      <c r="E336" s="565">
        <f>D336*11</f>
        <v>0</v>
      </c>
      <c r="F336" s="565"/>
      <c r="G336" s="563">
        <f>SUM('1:2'!G336)</f>
        <v>0</v>
      </c>
      <c r="H336" s="564"/>
      <c r="I336" s="541">
        <f>G336*11</f>
        <v>0</v>
      </c>
      <c r="J336" s="541"/>
      <c r="K336" s="541">
        <f>E336-I336</f>
        <v>0</v>
      </c>
      <c r="L336" s="541"/>
      <c r="M336" s="566" t="str">
        <f>IF(ISERROR(K336/E336),"",K336/E336)</f>
        <v/>
      </c>
      <c r="N336" s="566"/>
      <c r="O336" s="541"/>
      <c r="P336" s="552" t="s">
        <v>86</v>
      </c>
      <c r="Q336" s="552"/>
      <c r="R336" s="567">
        <f>SUM(O256:U256)</f>
        <v>0</v>
      </c>
      <c r="S336" s="567"/>
      <c r="T336" s="568" t="str">
        <f>IF(ISERROR(R336/R342),"",R336/R342)</f>
        <v/>
      </c>
      <c r="U336" s="568"/>
      <c r="V336" s="552" t="s">
        <v>42</v>
      </c>
      <c r="W336" s="552"/>
      <c r="X336" s="577">
        <f>SUM(P198,P256,P291,P307,P317,P332)</f>
        <v>0</v>
      </c>
      <c r="Y336" s="578"/>
      <c r="Z336" s="568" t="str">
        <f>IF(ISERROR(X336/X342),"",X336/X342)</f>
        <v/>
      </c>
      <c r="AA336" s="568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481"/>
      <c r="B337" s="362" t="s">
        <v>122</v>
      </c>
      <c r="C337" s="563">
        <f>SUM('1:2'!C337)</f>
        <v>0</v>
      </c>
      <c r="D337" s="564"/>
      <c r="E337" s="565">
        <f>D337*11</f>
        <v>0</v>
      </c>
      <c r="F337" s="565"/>
      <c r="G337" s="563">
        <f>SUM('1:2'!G337)</f>
        <v>2</v>
      </c>
      <c r="H337" s="564"/>
      <c r="I337" s="541">
        <f>G337*8</f>
        <v>16</v>
      </c>
      <c r="J337" s="541"/>
      <c r="K337" s="541">
        <f>E337-I337</f>
        <v>-16</v>
      </c>
      <c r="L337" s="541"/>
      <c r="M337" s="566" t="str">
        <f>IF(ISERROR(K337/E337),"",K337/E337)</f>
        <v/>
      </c>
      <c r="N337" s="566"/>
      <c r="O337" s="541"/>
      <c r="P337" s="552" t="s">
        <v>92</v>
      </c>
      <c r="Q337" s="552"/>
      <c r="R337" s="567">
        <f>SUM(O291:U291)</f>
        <v>0</v>
      </c>
      <c r="S337" s="567"/>
      <c r="T337" s="568" t="str">
        <f>IF(ISERROR(R337/R342),"",R337/R342)</f>
        <v/>
      </c>
      <c r="U337" s="568"/>
      <c r="V337" s="552" t="s">
        <v>43</v>
      </c>
      <c r="W337" s="552"/>
      <c r="X337" s="577">
        <f>SUM(P199,P257,P292,P308,P318,P333)</f>
        <v>0</v>
      </c>
      <c r="Y337" s="578"/>
      <c r="Z337" s="568" t="str">
        <f>IF(ISERROR(X337/X342),"",X337/X342)</f>
        <v/>
      </c>
      <c r="AA337" s="568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81"/>
      <c r="B338" s="362" t="s">
        <v>47</v>
      </c>
      <c r="C338" s="563">
        <f>SUM('1:2'!C338)</f>
        <v>2</v>
      </c>
      <c r="D338" s="564"/>
      <c r="E338" s="565">
        <f>D338*11</f>
        <v>0</v>
      </c>
      <c r="F338" s="565"/>
      <c r="G338" s="563">
        <f>SUM('1:2'!G338)</f>
        <v>2</v>
      </c>
      <c r="H338" s="564"/>
      <c r="I338" s="541">
        <f>G338*11</f>
        <v>22</v>
      </c>
      <c r="J338" s="541"/>
      <c r="K338" s="541">
        <f>E338-I338</f>
        <v>-22</v>
      </c>
      <c r="L338" s="541"/>
      <c r="M338" s="566" t="str">
        <f>IF(ISERROR(K338/E338),"",K338/E338)</f>
        <v/>
      </c>
      <c r="N338" s="566"/>
      <c r="O338" s="541"/>
      <c r="P338" s="552" t="s">
        <v>99</v>
      </c>
      <c r="Q338" s="552"/>
      <c r="R338" s="567">
        <f>SUM(O307:U307)</f>
        <v>0</v>
      </c>
      <c r="S338" s="567"/>
      <c r="T338" s="568" t="str">
        <f>IF(ISERROR(R338/R342),"",R338/R342)</f>
        <v/>
      </c>
      <c r="U338" s="568"/>
      <c r="V338" s="552" t="s">
        <v>44</v>
      </c>
      <c r="W338" s="552"/>
      <c r="X338" s="577">
        <f>SUM(P201,P258,P293,P309,P319,P334)</f>
        <v>0</v>
      </c>
      <c r="Y338" s="578"/>
      <c r="Z338" s="568" t="str">
        <f>IF(ISERROR(X338/X342),"",X338/X342)</f>
        <v/>
      </c>
      <c r="AA338" s="568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82"/>
      <c r="B339" s="362" t="s">
        <v>123</v>
      </c>
      <c r="C339" s="570">
        <f>SUM(C335:D338)</f>
        <v>4</v>
      </c>
      <c r="D339" s="541"/>
      <c r="E339" s="565">
        <f>SUM(F335:F338)</f>
        <v>0</v>
      </c>
      <c r="F339" s="541"/>
      <c r="G339" s="570">
        <f>SUM(G335:H338)</f>
        <v>6</v>
      </c>
      <c r="H339" s="541"/>
      <c r="I339" s="541">
        <f>SUM(I335:J338)</f>
        <v>60</v>
      </c>
      <c r="J339" s="541"/>
      <c r="K339" s="541">
        <f>SUM(K335:L338)</f>
        <v>-60</v>
      </c>
      <c r="L339" s="541"/>
      <c r="M339" s="566" t="str">
        <f>IF(ISERROR(K339/E339),"",K339/E339)</f>
        <v/>
      </c>
      <c r="N339" s="566"/>
      <c r="O339" s="541"/>
      <c r="P339" s="552" t="s">
        <v>102</v>
      </c>
      <c r="Q339" s="552"/>
      <c r="R339" s="567">
        <f>SUM(O317:U317)</f>
        <v>0</v>
      </c>
      <c r="S339" s="567"/>
      <c r="T339" s="568" t="str">
        <f>IF(ISERROR(R339/R342),"",R339/R342)</f>
        <v/>
      </c>
      <c r="U339" s="568"/>
      <c r="V339" s="552" t="s">
        <v>45</v>
      </c>
      <c r="W339" s="552"/>
      <c r="X339" s="577">
        <f>SUM(P202,P259,P294,P310,P320,P335)</f>
        <v>0</v>
      </c>
      <c r="Y339" s="578"/>
      <c r="Z339" s="568" t="str">
        <f>IF(ISERROR(X339/X342),"",X339/X342)</f>
        <v/>
      </c>
      <c r="AA339" s="568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11637</v>
      </c>
      <c r="C340" s="567" t="s">
        <v>155</v>
      </c>
      <c r="D340" s="567"/>
      <c r="E340" s="552">
        <f>H333</f>
        <v>56848.29</v>
      </c>
      <c r="F340" s="552"/>
      <c r="G340" s="552" t="s">
        <v>34</v>
      </c>
      <c r="H340" s="552"/>
      <c r="I340" s="569">
        <f>L333</f>
        <v>25.518040634341045</v>
      </c>
      <c r="J340" s="569"/>
      <c r="K340" s="541" t="s">
        <v>32</v>
      </c>
      <c r="L340" s="541"/>
      <c r="M340" s="569">
        <f>J333</f>
        <v>16.005776769135547</v>
      </c>
      <c r="N340" s="569"/>
      <c r="O340" s="541"/>
      <c r="P340" s="552" t="s">
        <v>106</v>
      </c>
      <c r="Q340" s="552"/>
      <c r="R340" s="567">
        <f>SUM(O332:U332)</f>
        <v>0</v>
      </c>
      <c r="S340" s="567"/>
      <c r="T340" s="568" t="str">
        <f>IF(ISERROR(R340/R342),"",R340/R342)</f>
        <v/>
      </c>
      <c r="U340" s="568"/>
      <c r="V340" s="552" t="s">
        <v>46</v>
      </c>
      <c r="W340" s="552"/>
      <c r="X340" s="577">
        <f>SUM(P203,P260,P295,P311,P321,P336)</f>
        <v>0</v>
      </c>
      <c r="Y340" s="578"/>
      <c r="Z340" s="568" t="str">
        <f>IF(ISERROR(X340/X342),"",X340/X342)</f>
        <v/>
      </c>
      <c r="AA340" s="568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731.05</v>
      </c>
      <c r="C341" s="552" t="s">
        <v>114</v>
      </c>
      <c r="D341" s="552"/>
      <c r="E341" s="562">
        <f>K333+I339</f>
        <v>516.0303107417833</v>
      </c>
      <c r="F341" s="562"/>
      <c r="G341" s="552" t="s">
        <v>150</v>
      </c>
      <c r="H341" s="552"/>
      <c r="I341" s="569">
        <f>B341-E341</f>
        <v>215.01968925821666</v>
      </c>
      <c r="J341" s="569"/>
      <c r="K341" s="541" t="s">
        <v>151</v>
      </c>
      <c r="L341" s="541"/>
      <c r="M341" s="566">
        <f>IF(ISERROR(I341/B341),"",I341/B341)</f>
        <v>0.29412446379620638</v>
      </c>
      <c r="N341" s="566"/>
      <c r="O341" s="541"/>
      <c r="P341" s="552" t="s">
        <v>107</v>
      </c>
      <c r="Q341" s="552"/>
      <c r="R341" s="567"/>
      <c r="S341" s="567"/>
      <c r="T341" s="568" t="str">
        <f>IF(ISERROR(R341/R342),"",R341/R342)</f>
        <v/>
      </c>
      <c r="U341" s="568"/>
      <c r="V341" s="552" t="s">
        <v>47</v>
      </c>
      <c r="W341" s="552"/>
      <c r="X341" s="577">
        <f>SUM(P204,P261,P296,P312,P322,P337)</f>
        <v>0</v>
      </c>
      <c r="Y341" s="578"/>
      <c r="Z341" s="568" t="str">
        <f>IF(ISERROR(X341/X342),"",X341/X342)</f>
        <v/>
      </c>
      <c r="AA341" s="568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552" t="s">
        <v>149</v>
      </c>
      <c r="D342" s="552"/>
      <c r="E342" s="568">
        <f>IF(ISERROR(B342/B341),"",B342/B341)</f>
        <v>0</v>
      </c>
      <c r="F342" s="568"/>
      <c r="G342" s="552" t="s">
        <v>158</v>
      </c>
      <c r="H342" s="552"/>
      <c r="I342" s="541">
        <f>V333</f>
        <v>0</v>
      </c>
      <c r="J342" s="541"/>
      <c r="K342" s="541" t="s">
        <v>156</v>
      </c>
      <c r="L342" s="541"/>
      <c r="M342" s="566">
        <f t="array" ref="M342">IF(ISERROR(I342/B340),"",I342/B340)</f>
        <v>0</v>
      </c>
      <c r="N342" s="566"/>
      <c r="O342" s="541"/>
      <c r="P342" s="552" t="s">
        <v>123</v>
      </c>
      <c r="Q342" s="552"/>
      <c r="R342" s="567">
        <f>SUM(R335:S341)</f>
        <v>0</v>
      </c>
      <c r="S342" s="567"/>
      <c r="T342" s="568">
        <f>SUM(T335:U341)</f>
        <v>0</v>
      </c>
      <c r="U342" s="568"/>
      <c r="V342" s="552" t="s">
        <v>123</v>
      </c>
      <c r="W342" s="552"/>
      <c r="X342" s="567">
        <f>SUM(X335:Y341)</f>
        <v>0</v>
      </c>
      <c r="Y342" s="567"/>
      <c r="Z342" s="568">
        <f>SUM(Z335:AA341)</f>
        <v>0</v>
      </c>
      <c r="AA342" s="568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571" t="s">
        <v>129</v>
      </c>
      <c r="B343" s="571"/>
      <c r="C343" s="571"/>
      <c r="D343" s="571"/>
      <c r="E343" s="571"/>
      <c r="F343" s="571"/>
      <c r="G343" s="571"/>
      <c r="H343" s="571"/>
      <c r="I343" s="571"/>
      <c r="J343" s="571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</row>
    <row r="344" spans="1:53">
      <c r="A344" s="491" t="s">
        <v>502</v>
      </c>
      <c r="B344" s="532" t="s">
        <v>25</v>
      </c>
      <c r="C344" s="532" t="s">
        <v>26</v>
      </c>
      <c r="D344" s="532" t="s">
        <v>27</v>
      </c>
      <c r="E344" s="535" t="s">
        <v>28</v>
      </c>
      <c r="F344" s="538" t="s">
        <v>29</v>
      </c>
      <c r="G344" s="541" t="s">
        <v>30</v>
      </c>
      <c r="H344" s="541"/>
      <c r="I344" s="532" t="s">
        <v>31</v>
      </c>
      <c r="J344" s="542" t="s">
        <v>32</v>
      </c>
      <c r="K344" s="553" t="s">
        <v>33</v>
      </c>
      <c r="L344" s="532" t="s">
        <v>34</v>
      </c>
      <c r="M344" s="556" t="s">
        <v>35</v>
      </c>
      <c r="N344" s="550" t="s">
        <v>36</v>
      </c>
      <c r="O344" s="541" t="s">
        <v>37</v>
      </c>
      <c r="P344" s="541"/>
      <c r="Q344" s="541"/>
      <c r="R344" s="541"/>
      <c r="S344" s="541"/>
      <c r="T344" s="541"/>
      <c r="U344" s="541"/>
      <c r="V344" s="558" t="s">
        <v>38</v>
      </c>
      <c r="W344" s="550" t="s">
        <v>39</v>
      </c>
      <c r="X344" s="541" t="s">
        <v>40</v>
      </c>
      <c r="Y344" s="541"/>
      <c r="Z344" s="541"/>
      <c r="AA344" s="541"/>
      <c r="AB344" s="21"/>
      <c r="AC344" s="21"/>
      <c r="AD344" s="21"/>
      <c r="AE344" s="21"/>
      <c r="AF344" s="21"/>
      <c r="AG344" s="21"/>
      <c r="AH344" s="21"/>
      <c r="AI344" s="575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</row>
    <row r="345" spans="1:53">
      <c r="A345" s="492"/>
      <c r="B345" s="533"/>
      <c r="C345" s="533"/>
      <c r="D345" s="533"/>
      <c r="E345" s="536"/>
      <c r="F345" s="539"/>
      <c r="G345" s="541"/>
      <c r="H345" s="541"/>
      <c r="I345" s="533"/>
      <c r="J345" s="543"/>
      <c r="K345" s="554"/>
      <c r="L345" s="533"/>
      <c r="M345" s="557"/>
      <c r="N345" s="550"/>
      <c r="O345" s="541" t="s">
        <v>41</v>
      </c>
      <c r="P345" s="541" t="s">
        <v>42</v>
      </c>
      <c r="Q345" s="541" t="s">
        <v>43</v>
      </c>
      <c r="R345" s="551" t="s">
        <v>44</v>
      </c>
      <c r="S345" s="552" t="s">
        <v>45</v>
      </c>
      <c r="T345" s="541" t="s">
        <v>46</v>
      </c>
      <c r="U345" s="541" t="s">
        <v>47</v>
      </c>
      <c r="V345" s="558"/>
      <c r="W345" s="550"/>
      <c r="X345" s="541" t="s">
        <v>13</v>
      </c>
      <c r="Y345" s="541" t="s">
        <v>48</v>
      </c>
      <c r="Z345" s="541" t="s">
        <v>49</v>
      </c>
      <c r="AA345" s="541" t="s">
        <v>47</v>
      </c>
      <c r="AB345" s="21"/>
      <c r="AC345" s="21"/>
      <c r="AD345" s="21"/>
      <c r="AE345" s="21"/>
      <c r="AF345" s="21"/>
      <c r="AG345" s="21"/>
      <c r="AH345" s="21"/>
      <c r="AI345" s="575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4"/>
      <c r="AT345" s="574"/>
      <c r="AU345" s="574"/>
      <c r="AV345" s="574"/>
      <c r="AW345" s="574"/>
      <c r="AX345" s="574"/>
      <c r="AY345" s="574"/>
      <c r="AZ345" s="574"/>
      <c r="BA345" s="574"/>
    </row>
    <row r="346" spans="1:53" ht="15.75" customHeight="1">
      <c r="A346" s="493"/>
      <c r="B346" s="534"/>
      <c r="C346" s="534"/>
      <c r="D346" s="534"/>
      <c r="E346" s="537"/>
      <c r="F346" s="540"/>
      <c r="G346" s="358" t="s">
        <v>50</v>
      </c>
      <c r="H346" s="358" t="s">
        <v>51</v>
      </c>
      <c r="I346" s="534"/>
      <c r="J346" s="544"/>
      <c r="K346" s="555"/>
      <c r="L346" s="534"/>
      <c r="M346" s="557"/>
      <c r="N346" s="550"/>
      <c r="O346" s="541"/>
      <c r="P346" s="541"/>
      <c r="Q346" s="541"/>
      <c r="R346" s="551"/>
      <c r="S346" s="552"/>
      <c r="T346" s="541"/>
      <c r="U346" s="541"/>
      <c r="V346" s="558"/>
      <c r="W346" s="550"/>
      <c r="X346" s="541"/>
      <c r="Y346" s="541"/>
      <c r="Z346" s="541"/>
      <c r="AA346" s="541"/>
      <c r="AB346" s="21"/>
      <c r="AC346" s="21"/>
      <c r="AD346" s="21"/>
      <c r="AE346" s="21"/>
      <c r="AF346" s="21"/>
      <c r="AG346" s="21"/>
      <c r="AH346" s="21"/>
      <c r="AI346" s="575"/>
      <c r="AJ346" s="573"/>
      <c r="AK346" s="573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SUM('1:2'!G347)</f>
        <v>0</v>
      </c>
      <c r="H347" s="95">
        <f t="shared" ref="H347:H367" si="133">D347*G347</f>
        <v>0</v>
      </c>
      <c r="I347" s="93">
        <f>SUM('1:2'!I347)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SUM('1:2'!O347)</f>
        <v>0</v>
      </c>
      <c r="P347" s="93">
        <f>SUM('1:2'!P347)</f>
        <v>0</v>
      </c>
      <c r="Q347" s="93">
        <f>SUM('1:2'!Q347)</f>
        <v>0</v>
      </c>
      <c r="R347" s="93">
        <f>SUM('1:2'!R347)</f>
        <v>0</v>
      </c>
      <c r="S347" s="93">
        <f>SUM('1:2'!S347)</f>
        <v>0</v>
      </c>
      <c r="T347" s="93">
        <f>SUM('1:2'!T347)</f>
        <v>0</v>
      </c>
      <c r="U347" s="93">
        <f>SUM('1:2'!U347)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SUM('1:2'!X347)</f>
        <v>0</v>
      </c>
      <c r="Y347" s="93">
        <f>SUM('1:2'!Y347)</f>
        <v>0</v>
      </c>
      <c r="Z347" s="93">
        <f>SUM('1:2'!Z347)</f>
        <v>0</v>
      </c>
      <c r="AA347" s="93">
        <f>SUM('1:2'!AA347)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SUM('1:2'!G348)</f>
        <v>0</v>
      </c>
      <c r="H348" s="95">
        <f t="shared" si="133"/>
        <v>0</v>
      </c>
      <c r="I348" s="93">
        <f>SUM('1:2'!I348)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SUM('1:2'!O348)</f>
        <v>0</v>
      </c>
      <c r="P348" s="93">
        <f>SUM('1:2'!P348)</f>
        <v>0</v>
      </c>
      <c r="Q348" s="93">
        <f>SUM('1:2'!Q348)</f>
        <v>0</v>
      </c>
      <c r="R348" s="93">
        <f>SUM('1:2'!R348)</f>
        <v>0</v>
      </c>
      <c r="S348" s="93">
        <f>SUM('1:2'!S348)</f>
        <v>0</v>
      </c>
      <c r="T348" s="93">
        <f>SUM('1:2'!T348)</f>
        <v>0</v>
      </c>
      <c r="U348" s="93">
        <f>SUM('1:2'!U348)</f>
        <v>0</v>
      </c>
      <c r="V348" s="206">
        <f t="shared" si="135"/>
        <v>0</v>
      </c>
      <c r="W348" s="33" t="str">
        <f t="shared" si="136"/>
        <v/>
      </c>
      <c r="X348" s="93">
        <f>SUM('1:2'!X348)</f>
        <v>0</v>
      </c>
      <c r="Y348" s="93">
        <f>SUM('1:2'!Y348)</f>
        <v>0</v>
      </c>
      <c r="Z348" s="93">
        <f>SUM('1:2'!Z348)</f>
        <v>0</v>
      </c>
      <c r="AA348" s="93">
        <f>SUM('1:2'!AA348)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SUM('1:2'!G349)</f>
        <v>0</v>
      </c>
      <c r="H349" s="95">
        <f t="shared" si="133"/>
        <v>0</v>
      </c>
      <c r="I349" s="93">
        <f>SUM('1:2'!I349)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si="135"/>
        <v>0</v>
      </c>
      <c r="W349" s="33" t="str">
        <f t="shared" si="136"/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SUM('1:2'!G357)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SUM('1:2'!G358)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SUM('1:2'!G359)</f>
        <v>0</v>
      </c>
      <c r="H359" s="95">
        <f t="shared" si="133"/>
        <v>0</v>
      </c>
      <c r="I359" s="93">
        <f>SUM('1:2'!I359)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SUM('1:2'!O359)</f>
        <v>0</v>
      </c>
      <c r="P359" s="93">
        <f>SUM('1:2'!P359)</f>
        <v>0</v>
      </c>
      <c r="Q359" s="93">
        <f>SUM('1:2'!Q359)</f>
        <v>0</v>
      </c>
      <c r="R359" s="93">
        <f>SUM('1:2'!R359)</f>
        <v>0</v>
      </c>
      <c r="S359" s="93">
        <f>SUM('1:2'!S359)</f>
        <v>0</v>
      </c>
      <c r="T359" s="93">
        <f>SUM('1:2'!T359)</f>
        <v>0</v>
      </c>
      <c r="U359" s="93">
        <f>SUM('1:2'!U359)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SUM('1:2'!X359)</f>
        <v>0</v>
      </c>
      <c r="Y359" s="93">
        <f>SUM('1:2'!Y359)</f>
        <v>0</v>
      </c>
      <c r="Z359" s="93">
        <f>SUM('1:2'!Z359)</f>
        <v>0</v>
      </c>
      <c r="AA359" s="93">
        <f>SUM('1:2'!AA359)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SUM('1:2'!G360)</f>
        <v>0</v>
      </c>
      <c r="H360" s="95">
        <f t="shared" si="133"/>
        <v>0</v>
      </c>
      <c r="I360" s="93">
        <f>SUM('1:2'!I360)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SUM('1:2'!O360)</f>
        <v>0</v>
      </c>
      <c r="P360" s="93">
        <f>SUM('1:2'!P360)</f>
        <v>0</v>
      </c>
      <c r="Q360" s="93">
        <f>SUM('1:2'!Q360)</f>
        <v>0</v>
      </c>
      <c r="R360" s="93">
        <f>SUM('1:2'!R360)</f>
        <v>0</v>
      </c>
      <c r="S360" s="93">
        <f>SUM('1:2'!S360)</f>
        <v>0</v>
      </c>
      <c r="T360" s="93">
        <f>SUM('1:2'!T360)</f>
        <v>0</v>
      </c>
      <c r="U360" s="93">
        <f>SUM('1:2'!U360)</f>
        <v>0</v>
      </c>
      <c r="V360" s="206">
        <f t="shared" si="140"/>
        <v>0</v>
      </c>
      <c r="W360" s="33" t="str">
        <f t="shared" si="141"/>
        <v/>
      </c>
      <c r="X360" s="93">
        <f>SUM('1:2'!X360)</f>
        <v>0</v>
      </c>
      <c r="Y360" s="93">
        <f>SUM('1:2'!Y360)</f>
        <v>0</v>
      </c>
      <c r="Z360" s="93">
        <f>SUM('1:2'!Z360)</f>
        <v>0</v>
      </c>
      <c r="AA360" s="93">
        <f>SUM('1:2'!AA360)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40"/>
        <v>0</v>
      </c>
      <c r="W361" s="33" t="str">
        <f t="shared" si="141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/>
      <c r="W363" s="33"/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/>
      <c r="W364" s="33"/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545" t="s">
        <v>70</v>
      </c>
      <c r="B368" s="546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SUM('1:2'!G369)</f>
        <v>0</v>
      </c>
      <c r="H369" s="364">
        <f t="shared" ref="H369:H425" si="147">D369*G369</f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SUM('1:2'!G370)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SUM('1:2'!G371)</f>
        <v>0</v>
      </c>
      <c r="H371" s="364">
        <f t="shared" si="147"/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>
        <f>SUM('1:2'!I372)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SUM('1:2'!O372)</f>
        <v>0</v>
      </c>
      <c r="P372" s="93">
        <f>SUM('1:2'!P372)</f>
        <v>0</v>
      </c>
      <c r="Q372" s="93">
        <f>SUM('1:2'!Q372)</f>
        <v>0</v>
      </c>
      <c r="R372" s="93">
        <f>SUM('1:2'!R372)</f>
        <v>0</v>
      </c>
      <c r="S372" s="93">
        <f>SUM('1:2'!S372)</f>
        <v>0</v>
      </c>
      <c r="T372" s="93">
        <f>SUM('1:2'!T372)</f>
        <v>0</v>
      </c>
      <c r="U372" s="93">
        <f>SUM('1:2'!U372)</f>
        <v>0</v>
      </c>
      <c r="V372" s="206">
        <f t="shared" si="154"/>
        <v>0</v>
      </c>
      <c r="W372" s="33" t="str">
        <f t="shared" si="155"/>
        <v/>
      </c>
      <c r="X372" s="93">
        <f>SUM('1:2'!X372)</f>
        <v>0</v>
      </c>
      <c r="Y372" s="93">
        <f>SUM('1:2'!Y372)</f>
        <v>0</v>
      </c>
      <c r="Z372" s="93">
        <f>SUM('1:2'!Z372)</f>
        <v>0</v>
      </c>
      <c r="AA372" s="93">
        <f>SUM('1:2'!AA372)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si="154"/>
        <v>0</v>
      </c>
      <c r="W373" s="33" t="str">
        <f t="shared" si="155"/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SUM('1:2'!O377)</f>
        <v>0</v>
      </c>
      <c r="P377" s="93">
        <f>SUM('1:2'!P377)</f>
        <v>0</v>
      </c>
      <c r="Q377" s="93">
        <f>SUM('1:2'!Q377)</f>
        <v>0</v>
      </c>
      <c r="R377" s="93">
        <f>SUM('1:2'!R377)</f>
        <v>0</v>
      </c>
      <c r="S377" s="93">
        <f>SUM('1:2'!S377)</f>
        <v>0</v>
      </c>
      <c r="T377" s="93">
        <f>SUM('1:2'!T377)</f>
        <v>0</v>
      </c>
      <c r="U377" s="93">
        <f>SUM('1:2'!U377)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SUM('1:2'!X377)</f>
        <v>0</v>
      </c>
      <c r="Y377" s="93">
        <f>SUM('1:2'!Y377)</f>
        <v>0</v>
      </c>
      <c r="Z377" s="93">
        <f>SUM('1:2'!Z377)</f>
        <v>0</v>
      </c>
      <c r="AA377" s="93">
        <f>SUM('1:2'!AA377)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SUM('1:2'!O378)</f>
        <v>0</v>
      </c>
      <c r="P378" s="93">
        <f>SUM('1:2'!P378)</f>
        <v>0</v>
      </c>
      <c r="Q378" s="93">
        <f>SUM('1:2'!Q378)</f>
        <v>0</v>
      </c>
      <c r="R378" s="93">
        <f>SUM('1:2'!R378)</f>
        <v>0</v>
      </c>
      <c r="S378" s="93">
        <f>SUM('1:2'!S378)</f>
        <v>0</v>
      </c>
      <c r="T378" s="93">
        <f>SUM('1:2'!T378)</f>
        <v>0</v>
      </c>
      <c r="U378" s="93">
        <f>SUM('1:2'!U378)</f>
        <v>0</v>
      </c>
      <c r="V378" s="206">
        <f t="shared" si="157"/>
        <v>0</v>
      </c>
      <c r="W378" s="33" t="str">
        <f t="shared" si="158"/>
        <v/>
      </c>
      <c r="X378" s="93">
        <f>SUM('1:2'!X378)</f>
        <v>0</v>
      </c>
      <c r="Y378" s="93">
        <f>SUM('1:2'!Y378)</f>
        <v>0</v>
      </c>
      <c r="Z378" s="93">
        <f>SUM('1:2'!Z378)</f>
        <v>0</v>
      </c>
      <c r="AA378" s="93">
        <f>SUM('1:2'!AA378)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si="157"/>
        <v>0</v>
      </c>
      <c r="W379" s="33" t="str">
        <f t="shared" si="158"/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/>
      <c r="W389" s="33"/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/>
      <c r="W390" s="33"/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>
        <f t="shared" si="160"/>
        <v>0</v>
      </c>
      <c r="W398" s="33" t="str">
        <f t="shared" si="161"/>
        <v/>
      </c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si="160"/>
        <v>0</v>
      </c>
      <c r="W399" s="33" t="str">
        <f t="shared" si="161"/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SUM('1:2'!G407)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/>
      <c r="K408" s="35"/>
      <c r="L408" s="87">
        <v>50</v>
      </c>
      <c r="M408" s="36"/>
      <c r="N408" s="31"/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/>
      <c r="W408" s="33"/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SUM('1:2'!G409)</f>
        <v>0</v>
      </c>
      <c r="H409" s="364">
        <f t="shared" si="147"/>
        <v>0</v>
      </c>
      <c r="I409" s="93">
        <f>SUM('1:2'!I409)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SUM('1:2'!O409)</f>
        <v>0</v>
      </c>
      <c r="P409" s="93">
        <f>SUM('1:2'!P409)</f>
        <v>0</v>
      </c>
      <c r="Q409" s="93">
        <f>SUM('1:2'!Q409)</f>
        <v>0</v>
      </c>
      <c r="R409" s="93">
        <f>SUM('1:2'!R409)</f>
        <v>0</v>
      </c>
      <c r="S409" s="93">
        <f>SUM('1:2'!S409)</f>
        <v>0</v>
      </c>
      <c r="T409" s="93">
        <f>SUM('1:2'!T409)</f>
        <v>0</v>
      </c>
      <c r="U409" s="93">
        <f>SUM('1:2'!U409)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SUM('1:2'!X409)</f>
        <v>0</v>
      </c>
      <c r="Y409" s="93">
        <f>SUM('1:2'!Y409)</f>
        <v>0</v>
      </c>
      <c r="Z409" s="93">
        <f>SUM('1:2'!Z409)</f>
        <v>0</v>
      </c>
      <c r="AA409" s="93">
        <f>SUM('1:2'!AA409)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>
        <f t="shared" si="164"/>
        <v>0</v>
      </c>
      <c r="W410" s="33" t="str">
        <f t="shared" si="165"/>
        <v/>
      </c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/>
      <c r="K411" s="35"/>
      <c r="L411" s="87"/>
      <c r="M411" s="36"/>
      <c r="N411" s="31"/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/>
      <c r="W411" s="33"/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>
        <f t="shared" si="168"/>
        <v>0</v>
      </c>
      <c r="W413" s="33" t="str">
        <f t="shared" si="169"/>
        <v/>
      </c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si="168"/>
        <v>0</v>
      </c>
      <c r="W414" s="33" t="str">
        <f t="shared" si="169"/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/>
      <c r="W416" s="33"/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/>
      <c r="W417" s="33"/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SUM('1:2'!O423)</f>
        <v>0</v>
      </c>
      <c r="P423" s="93">
        <f>SUM('1:2'!P423)</f>
        <v>0</v>
      </c>
      <c r="Q423" s="93">
        <f>SUM('1:2'!Q423)</f>
        <v>0</v>
      </c>
      <c r="R423" s="93">
        <f>SUM('1:2'!R423)</f>
        <v>0</v>
      </c>
      <c r="S423" s="93">
        <f>SUM('1:2'!S423)</f>
        <v>0</v>
      </c>
      <c r="T423" s="93">
        <f>SUM('1:2'!T423)</f>
        <v>0</v>
      </c>
      <c r="U423" s="93">
        <f>SUM('1:2'!U423)</f>
        <v>0</v>
      </c>
      <c r="V423" s="206"/>
      <c r="W423" s="33"/>
      <c r="X423" s="93">
        <f>SUM('1:2'!X423)</f>
        <v>0</v>
      </c>
      <c r="Y423" s="93">
        <f>SUM('1:2'!Y423)</f>
        <v>0</v>
      </c>
      <c r="Z423" s="93">
        <f>SUM('1:2'!Z423)</f>
        <v>0</v>
      </c>
      <c r="AA423" s="93">
        <f>SUM('1:2'!AA423)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SUM('1:2'!O424)</f>
        <v>0</v>
      </c>
      <c r="P424" s="93">
        <f>SUM('1:2'!P424)</f>
        <v>0</v>
      </c>
      <c r="Q424" s="93">
        <f>SUM('1:2'!Q424)</f>
        <v>0</v>
      </c>
      <c r="R424" s="93">
        <f>SUM('1:2'!R424)</f>
        <v>0</v>
      </c>
      <c r="S424" s="93">
        <f>SUM('1:2'!S424)</f>
        <v>0</v>
      </c>
      <c r="T424" s="93">
        <f>SUM('1:2'!T424)</f>
        <v>0</v>
      </c>
      <c r="U424" s="93">
        <f>SUM('1:2'!U424)</f>
        <v>0</v>
      </c>
      <c r="V424" s="206"/>
      <c r="W424" s="33"/>
      <c r="X424" s="93">
        <f>SUM('1:2'!X424)</f>
        <v>0</v>
      </c>
      <c r="Y424" s="93">
        <f>SUM('1:2'!Y424)</f>
        <v>0</v>
      </c>
      <c r="Z424" s="93">
        <f>SUM('1:2'!Z424)</f>
        <v>0</v>
      </c>
      <c r="AA424" s="93">
        <f>SUM('1:2'!AA424)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547" t="s">
        <v>86</v>
      </c>
      <c r="B426" s="547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SUM('1:2'!G427)</f>
        <v>841</v>
      </c>
      <c r="H427" s="364">
        <f>D427*G427</f>
        <v>4230.2300000000005</v>
      </c>
      <c r="I427" s="93">
        <f>SUM('1:2'!I427)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2">IF(ISERROR(I427-K427),"",I427-K427)</f>
        <v>-30.568181818181813</v>
      </c>
      <c r="N427" s="31">
        <f t="shared" ref="N427:N434" si="173">SUM(O427:U427)</f>
        <v>0</v>
      </c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SUM('1:2'!G428)</f>
        <v>0</v>
      </c>
      <c r="H428" s="364">
        <f t="shared" ref="H428:H460" si="175">D428*G428</f>
        <v>0</v>
      </c>
      <c r="I428" s="93">
        <f>SUM('1:2'!I428)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SUM('1:2'!O428)</f>
        <v>0</v>
      </c>
      <c r="P428" s="93">
        <f>SUM('1:2'!P428)</f>
        <v>0</v>
      </c>
      <c r="Q428" s="93">
        <f>SUM('1:2'!Q428)</f>
        <v>0</v>
      </c>
      <c r="R428" s="93">
        <f>SUM('1:2'!R428)</f>
        <v>0</v>
      </c>
      <c r="S428" s="93">
        <f>SUM('1:2'!S428)</f>
        <v>0</v>
      </c>
      <c r="T428" s="93">
        <f>SUM('1:2'!T428)</f>
        <v>0</v>
      </c>
      <c r="U428" s="93">
        <f>SUM('1:2'!U428)</f>
        <v>0</v>
      </c>
      <c r="V428" s="206">
        <f t="shared" si="174"/>
        <v>0</v>
      </c>
      <c r="W428" s="33" t="str">
        <f t="shared" si="171"/>
        <v/>
      </c>
      <c r="X428" s="93">
        <f>SUM('1:2'!X428)</f>
        <v>0</v>
      </c>
      <c r="Y428" s="93">
        <f>SUM('1:2'!Y428)</f>
        <v>0</v>
      </c>
      <c r="Z428" s="93">
        <f>SUM('1:2'!Z428)</f>
        <v>0</v>
      </c>
      <c r="AA428" s="93">
        <f>SUM('1:2'!AA428)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SUM('1:2'!G429)</f>
        <v>0</v>
      </c>
      <c r="H429" s="364">
        <f t="shared" si="175"/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si="174"/>
        <v>0</v>
      </c>
      <c r="W429" s="33" t="str">
        <f t="shared" si="171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SUM('1:2'!G430)</f>
        <v>0</v>
      </c>
      <c r="H430" s="364">
        <f t="shared" si="175"/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SUM('1:2'!G432)</f>
        <v>57</v>
      </c>
      <c r="H432" s="364">
        <f t="shared" si="175"/>
        <v>286.71000000000004</v>
      </c>
      <c r="I432" s="93">
        <f>SUM('1:2'!I432)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2"/>
        <v>25.370967741935484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>
        <f t="shared" si="171"/>
        <v>0</v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SUM('1:2'!G434)</f>
        <v>834</v>
      </c>
      <c r="H434" s="364">
        <f t="shared" si="175"/>
        <v>4195.0200000000004</v>
      </c>
      <c r="I434" s="93">
        <f>SUM('1:2'!I434)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2"/>
        <v>-12.677419354838705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7"/>
      <c r="W434" s="33"/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7">
        <f>SUM(X435:AA435)</f>
        <v>0</v>
      </c>
      <c r="W435" s="33" t="str">
        <f>IF(ISERROR(V435/G435),"",V435/G435)</f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SUM('1:2'!G436)</f>
        <v>0</v>
      </c>
      <c r="H436" s="364">
        <f t="shared" si="175"/>
        <v>0</v>
      </c>
      <c r="I436" s="93">
        <f>SUM('1:2'!I436)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>
        <f>SUM(X436:AA436)</f>
        <v>0</v>
      </c>
      <c r="W436" s="33" t="str">
        <f>IF(ISERROR(V436/G436),"",V436/G436)</f>
        <v/>
      </c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6">
        <f t="shared" si="178"/>
        <v>0</v>
      </c>
      <c r="W440" s="33" t="str">
        <f t="shared" si="179"/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si="178"/>
        <v>0</v>
      </c>
      <c r="W441" s="33" t="str">
        <f t="shared" si="179"/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/>
      <c r="W447" s="33"/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/>
      <c r="W448" s="33"/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>
        <f t="shared" si="180"/>
        <v>0</v>
      </c>
      <c r="W454" s="33" t="str">
        <f t="shared" si="181"/>
        <v/>
      </c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SUM('1:2'!O458)</f>
        <v>0</v>
      </c>
      <c r="P458" s="93">
        <f>SUM('1:2'!P458)</f>
        <v>0</v>
      </c>
      <c r="Q458" s="93">
        <f>SUM('1:2'!Q458)</f>
        <v>0</v>
      </c>
      <c r="R458" s="93">
        <f>SUM('1:2'!R458)</f>
        <v>0</v>
      </c>
      <c r="S458" s="93">
        <f>SUM('1:2'!S458)</f>
        <v>0</v>
      </c>
      <c r="T458" s="93">
        <f>SUM('1:2'!T458)</f>
        <v>0</v>
      </c>
      <c r="U458" s="93">
        <f>SUM('1:2'!U458)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SUM('1:2'!X458)</f>
        <v>0</v>
      </c>
      <c r="Y458" s="93">
        <f>SUM('1:2'!Y458)</f>
        <v>0</v>
      </c>
      <c r="Z458" s="93">
        <f>SUM('1:2'!Z458)</f>
        <v>0</v>
      </c>
      <c r="AA458" s="93">
        <f>SUM('1:2'!AA458)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SUM('1:2'!O459)</f>
        <v>0</v>
      </c>
      <c r="P459" s="93">
        <f>SUM('1:2'!P459)</f>
        <v>0</v>
      </c>
      <c r="Q459" s="93">
        <f>SUM('1:2'!Q459)</f>
        <v>0</v>
      </c>
      <c r="R459" s="93">
        <f>SUM('1:2'!R459)</f>
        <v>0</v>
      </c>
      <c r="S459" s="93">
        <f>SUM('1:2'!S459)</f>
        <v>0</v>
      </c>
      <c r="T459" s="93">
        <f>SUM('1:2'!T459)</f>
        <v>0</v>
      </c>
      <c r="U459" s="93">
        <f>SUM('1:2'!U459)</f>
        <v>0</v>
      </c>
      <c r="V459" s="206">
        <f t="shared" si="183"/>
        <v>0</v>
      </c>
      <c r="W459" s="33" t="str">
        <f t="shared" si="184"/>
        <v/>
      </c>
      <c r="X459" s="93">
        <f>SUM('1:2'!X459)</f>
        <v>0</v>
      </c>
      <c r="Y459" s="93">
        <f>SUM('1:2'!Y459)</f>
        <v>0</v>
      </c>
      <c r="Z459" s="93">
        <f>SUM('1:2'!Z459)</f>
        <v>0</v>
      </c>
      <c r="AA459" s="93">
        <f>SUM('1:2'!AA459)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si="183"/>
        <v>0</v>
      </c>
      <c r="W460" s="33" t="str">
        <f t="shared" si="184"/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548" t="s">
        <v>92</v>
      </c>
      <c r="B461" s="549"/>
      <c r="C461" s="359" t="s">
        <v>71</v>
      </c>
      <c r="D461" s="20"/>
      <c r="E461" s="20"/>
      <c r="F461" s="32"/>
      <c r="G461" s="99">
        <f>SUM(G427:G460)</f>
        <v>1732</v>
      </c>
      <c r="H461" s="30">
        <f>SUM(H427:H460)</f>
        <v>8711.9600000000009</v>
      </c>
      <c r="I461" s="30">
        <f>SUM(I427:I460)</f>
        <v>173.5</v>
      </c>
      <c r="J461" s="31">
        <f t="array" ref="J461">IF(ISERROR(G461/I461),"",G461/I461)</f>
        <v>9.9827089337175785</v>
      </c>
      <c r="K461" s="30">
        <f>SUM(K427:K460)</f>
        <v>191.37463343108504</v>
      </c>
      <c r="L461" s="98"/>
      <c r="M461" s="89">
        <f t="shared" ref="M461:V461" si="185">SUM(M427:M460)</f>
        <v>-17.874633431085034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SUM('1:2'!G462)</f>
        <v>0</v>
      </c>
      <c r="H462" s="364">
        <f>D462*G462</f>
        <v>0</v>
      </c>
      <c r="I462" s="93">
        <f>SUM('1:2'!I462)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SUM('1:2'!G463)</f>
        <v>0</v>
      </c>
      <c r="H463" s="364">
        <f t="shared" ref="H463:H476" si="189">D463*G463</f>
        <v>0</v>
      </c>
      <c r="I463" s="93">
        <f>SUM('1:2'!I463)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SUM('1:2'!O463)</f>
        <v>0</v>
      </c>
      <c r="P463" s="93">
        <f>SUM('1:2'!P463)</f>
        <v>0</v>
      </c>
      <c r="Q463" s="93">
        <f>SUM('1:2'!Q463)</f>
        <v>0</v>
      </c>
      <c r="R463" s="93">
        <f>SUM('1:2'!R463)</f>
        <v>0</v>
      </c>
      <c r="S463" s="93">
        <f>SUM('1:2'!S463)</f>
        <v>0</v>
      </c>
      <c r="T463" s="93">
        <f>SUM('1:2'!T463)</f>
        <v>0</v>
      </c>
      <c r="U463" s="93">
        <f>SUM('1:2'!U463)</f>
        <v>0</v>
      </c>
      <c r="V463" s="206">
        <f t="shared" si="188"/>
        <v>0</v>
      </c>
      <c r="W463" s="33" t="str">
        <f t="shared" si="184"/>
        <v/>
      </c>
      <c r="X463" s="93">
        <f>SUM('1:2'!X463)</f>
        <v>0</v>
      </c>
      <c r="Y463" s="93">
        <f>SUM('1:2'!Y463)</f>
        <v>0</v>
      </c>
      <c r="Z463" s="93">
        <f>SUM('1:2'!Z463)</f>
        <v>0</v>
      </c>
      <c r="AA463" s="93">
        <f>SUM('1:2'!AA463)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SUM('1:2'!G464)</f>
        <v>0</v>
      </c>
      <c r="H464" s="364">
        <f t="shared" si="189"/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si="188"/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SUM('1:2'!G465)</f>
        <v>0</v>
      </c>
      <c r="H465" s="364">
        <f t="shared" si="189"/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548" t="s">
        <v>99</v>
      </c>
      <c r="B477" s="549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SUM('1:2'!G478)</f>
        <v>0</v>
      </c>
      <c r="H478" s="364">
        <f t="shared" ref="H478:H486" si="191">D478*G478</f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SUM('1:2'!G479)</f>
        <v>0</v>
      </c>
      <c r="H479" s="364">
        <f t="shared" si="191"/>
        <v>0</v>
      </c>
      <c r="I479" s="93">
        <f>SUM('1:2'!I479)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SUM('1:2'!O479)</f>
        <v>0</v>
      </c>
      <c r="P479" s="93">
        <f>SUM('1:2'!P479)</f>
        <v>0</v>
      </c>
      <c r="Q479" s="93">
        <f>SUM('1:2'!Q479)</f>
        <v>0</v>
      </c>
      <c r="R479" s="93">
        <f>SUM('1:2'!R479)</f>
        <v>0</v>
      </c>
      <c r="S479" s="93">
        <f>SUM('1:2'!S479)</f>
        <v>0</v>
      </c>
      <c r="T479" s="93">
        <f>SUM('1:2'!T479)</f>
        <v>0</v>
      </c>
      <c r="U479" s="93">
        <f>SUM('1:2'!U479)</f>
        <v>0</v>
      </c>
      <c r="V479" s="206">
        <f t="shared" si="194"/>
        <v>0</v>
      </c>
      <c r="W479" s="33" t="str">
        <f t="shared" si="184"/>
        <v/>
      </c>
      <c r="X479" s="93">
        <f>SUM('1:2'!X479)</f>
        <v>0</v>
      </c>
      <c r="Y479" s="93">
        <f>SUM('1:2'!Y479)</f>
        <v>0</v>
      </c>
      <c r="Z479" s="93">
        <f>SUM('1:2'!Z479)</f>
        <v>0</v>
      </c>
      <c r="AA479" s="93">
        <f>SUM('1:2'!AA479)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SUM('1:2'!G480)</f>
        <v>0</v>
      </c>
      <c r="H480" s="364">
        <f t="shared" si="191"/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si="194"/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/>
      <c r="H484" s="37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/>
      <c r="H485" s="37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SUM('1:2'!G486)</f>
        <v>0</v>
      </c>
      <c r="H486" s="364">
        <f t="shared" si="191"/>
        <v>0</v>
      </c>
      <c r="I486" s="93">
        <f>SUM('1:2'!I486)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SUM('1:2'!O486)</f>
        <v>0</v>
      </c>
      <c r="P486" s="93">
        <f>SUM('1:2'!P486)</f>
        <v>0</v>
      </c>
      <c r="Q486" s="93">
        <f>SUM('1:2'!Q486)</f>
        <v>0</v>
      </c>
      <c r="R486" s="93">
        <f>SUM('1:2'!R486)</f>
        <v>0</v>
      </c>
      <c r="S486" s="93">
        <f>SUM('1:2'!S486)</f>
        <v>0</v>
      </c>
      <c r="T486" s="93">
        <f>SUM('1:2'!T486)</f>
        <v>0</v>
      </c>
      <c r="U486" s="93">
        <f>SUM('1:2'!U486)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SUM('1:2'!X486)</f>
        <v>0</v>
      </c>
      <c r="Y486" s="93">
        <f>SUM('1:2'!Y486)</f>
        <v>0</v>
      </c>
      <c r="Z486" s="93">
        <f>SUM('1:2'!Z486)</f>
        <v>0</v>
      </c>
      <c r="AA486" s="93">
        <f>SUM('1:2'!AA486)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548" t="s">
        <v>102</v>
      </c>
      <c r="B487" s="549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SUM('1:2'!G488)</f>
        <v>0</v>
      </c>
      <c r="H488" s="364">
        <f>D488*G488</f>
        <v>0</v>
      </c>
      <c r="I488" s="93">
        <f>SUM('1:2'!I488)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SUM('1:2'!O488)</f>
        <v>0</v>
      </c>
      <c r="P488" s="93">
        <f>SUM('1:2'!P488)</f>
        <v>0</v>
      </c>
      <c r="Q488" s="93">
        <f>SUM('1:2'!Q488)</f>
        <v>0</v>
      </c>
      <c r="R488" s="93">
        <f>SUM('1:2'!R488)</f>
        <v>0</v>
      </c>
      <c r="S488" s="93">
        <f>SUM('1:2'!S488)</f>
        <v>0</v>
      </c>
      <c r="T488" s="93">
        <f>SUM('1:2'!T488)</f>
        <v>0</v>
      </c>
      <c r="U488" s="93">
        <f>SUM('1:2'!U488)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SUM('1:2'!X488)</f>
        <v>0</v>
      </c>
      <c r="Y488" s="93">
        <f>SUM('1:2'!Y488)</f>
        <v>0</v>
      </c>
      <c r="Z488" s="93">
        <f>SUM('1:2'!Z488)</f>
        <v>0</v>
      </c>
      <c r="AA488" s="93">
        <f>SUM('1:2'!AA488)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SUM('1:2'!G489)</f>
        <v>0</v>
      </c>
      <c r="H489" s="364">
        <f t="shared" ref="H489:H502" si="202">D489*G489</f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201"/>
        <v>0</v>
      </c>
      <c r="W489" s="33" t="str">
        <f t="shared" si="198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SUM('1:2'!G490)</f>
        <v>0</v>
      </c>
      <c r="H490" s="364">
        <f t="shared" si="202"/>
        <v>0</v>
      </c>
      <c r="I490" s="93">
        <f>SUM('1:2'!I490)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SUM('1:2'!O490)</f>
        <v>0</v>
      </c>
      <c r="P490" s="93">
        <f>SUM('1:2'!P490)</f>
        <v>0</v>
      </c>
      <c r="Q490" s="93">
        <f>SUM('1:2'!Q490)</f>
        <v>0</v>
      </c>
      <c r="R490" s="93">
        <f>SUM('1:2'!R490)</f>
        <v>0</v>
      </c>
      <c r="S490" s="93">
        <f>SUM('1:2'!S490)</f>
        <v>0</v>
      </c>
      <c r="T490" s="93">
        <f>SUM('1:2'!T490)</f>
        <v>0</v>
      </c>
      <c r="U490" s="93">
        <f>SUM('1:2'!U490)</f>
        <v>0</v>
      </c>
      <c r="V490" s="206">
        <f t="shared" si="201"/>
        <v>0</v>
      </c>
      <c r="W490" s="33" t="str">
        <f t="shared" si="198"/>
        <v/>
      </c>
      <c r="X490" s="93">
        <f>SUM('1:2'!X490)</f>
        <v>0</v>
      </c>
      <c r="Y490" s="93">
        <f>SUM('1:2'!Y490)</f>
        <v>0</v>
      </c>
      <c r="Z490" s="93">
        <f>SUM('1:2'!Z490)</f>
        <v>0</v>
      </c>
      <c r="AA490" s="93">
        <f>SUM('1:2'!AA490)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SUM('1:2'!G491)</f>
        <v>0</v>
      </c>
      <c r="H491" s="364">
        <f t="shared" si="202"/>
        <v>0</v>
      </c>
      <c r="I491" s="93">
        <f>SUM('1:2'!I491)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si="201"/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SUM('1:2'!G492)</f>
        <v>0</v>
      </c>
      <c r="H492" s="364">
        <f t="shared" si="202"/>
        <v>0</v>
      </c>
      <c r="I492" s="93">
        <f>SUM('1:2'!I492)</f>
        <v>0</v>
      </c>
      <c r="J492" s="31"/>
      <c r="K492" s="35"/>
      <c r="L492" s="87"/>
      <c r="M492" s="36"/>
      <c r="N492" s="31"/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/>
      <c r="W492" s="33"/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/>
      <c r="K493" s="35"/>
      <c r="L493" s="87">
        <v>6</v>
      </c>
      <c r="M493" s="36"/>
      <c r="N493" s="31"/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/>
      <c r="W493" s="33"/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>
        <f t="shared" si="205"/>
        <v>0</v>
      </c>
      <c r="W495" s="33" t="str">
        <f t="shared" si="206"/>
        <v/>
      </c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SUM('1:2'!G496)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SUM('1:2'!G497)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SUM('1:2'!G499)</f>
        <v>0</v>
      </c>
      <c r="H499" s="364">
        <f t="shared" si="202"/>
        <v>0</v>
      </c>
      <c r="I499" s="93">
        <f>SUM('1:2'!I499)</f>
        <v>0</v>
      </c>
      <c r="J499" s="31"/>
      <c r="K499" s="35"/>
      <c r="L499" s="87"/>
      <c r="M499" s="36"/>
      <c r="N499" s="31"/>
      <c r="O499" s="93">
        <f>SUM('1:2'!O499)</f>
        <v>0</v>
      </c>
      <c r="P499" s="93">
        <f>SUM('1:2'!P499)</f>
        <v>0</v>
      </c>
      <c r="Q499" s="93">
        <f>SUM('1:2'!Q499)</f>
        <v>0</v>
      </c>
      <c r="R499" s="93">
        <f>SUM('1:2'!R499)</f>
        <v>0</v>
      </c>
      <c r="S499" s="93">
        <f>SUM('1:2'!S499)</f>
        <v>0</v>
      </c>
      <c r="T499" s="93">
        <f>SUM('1:2'!T499)</f>
        <v>0</v>
      </c>
      <c r="U499" s="93">
        <f>SUM('1:2'!U499)</f>
        <v>0</v>
      </c>
      <c r="V499" s="206"/>
      <c r="W499" s="33"/>
      <c r="X499" s="93">
        <f>SUM('1:2'!X499)</f>
        <v>0</v>
      </c>
      <c r="Y499" s="93">
        <f>SUM('1:2'!Y499)</f>
        <v>0</v>
      </c>
      <c r="Z499" s="93">
        <f>SUM('1:2'!Z499)</f>
        <v>0</v>
      </c>
      <c r="AA499" s="93">
        <f>SUM('1:2'!AA499)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SUM('1:2'!G500)</f>
        <v>0</v>
      </c>
      <c r="H500" s="364">
        <f t="shared" si="202"/>
        <v>0</v>
      </c>
      <c r="I500" s="93">
        <f>SUM('1:2'!I500)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/>
      <c r="K501" s="35"/>
      <c r="L501" s="87"/>
      <c r="M501" s="36"/>
      <c r="N501" s="31"/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/>
      <c r="W501" s="33"/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548" t="s">
        <v>106</v>
      </c>
      <c r="B503" s="549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559" t="s">
        <v>108</v>
      </c>
      <c r="B504" s="560"/>
      <c r="C504" s="560"/>
      <c r="D504" s="560"/>
      <c r="E504" s="560"/>
      <c r="F504" s="561"/>
      <c r="G504" s="193">
        <f>SUM(G368,G426,G461,G477,G487,G503)</f>
        <v>1732</v>
      </c>
      <c r="H504" s="193">
        <f>SUM(H368,H426,H461,H477,H487,H503)</f>
        <v>8711.9600000000009</v>
      </c>
      <c r="I504" s="193">
        <f>SUM(I368,I426,I461,I477,I487,I503)</f>
        <v>173.5</v>
      </c>
      <c r="J504" s="52">
        <f t="array" ref="J504">IF(ISERROR(G504/I504),"",G504/I504)</f>
        <v>9.9827089337175785</v>
      </c>
      <c r="K504" s="193">
        <f>SUM(K368,K426,K461,K477,K487,K503)</f>
        <v>191.37463343108504</v>
      </c>
      <c r="L504" s="52">
        <f>IF(ISERROR(G504/K504),"",G504/K504)</f>
        <v>9.0503112609420189</v>
      </c>
      <c r="M504" s="193">
        <f t="shared" ref="M504:V504" si="213">SUM(M368,M426,M461,M477,M487,M503)</f>
        <v>-17.874633431085034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576"/>
      <c r="AM504" s="576"/>
      <c r="AN504" s="576"/>
      <c r="AO504" s="576"/>
      <c r="AP504" s="576"/>
      <c r="AQ504" s="576"/>
      <c r="AR504" s="576"/>
      <c r="AS504" s="576"/>
      <c r="AT504" s="576"/>
      <c r="AU504" s="576"/>
      <c r="AV504" s="576"/>
      <c r="AW504" s="576"/>
      <c r="AX504" s="576"/>
      <c r="AY504" s="576"/>
      <c r="AZ504" s="576"/>
      <c r="BA504" s="576"/>
    </row>
    <row r="505" spans="1:53" ht="15.75" customHeight="1">
      <c r="A505" s="480" t="s">
        <v>503</v>
      </c>
      <c r="B505" s="362" t="s">
        <v>110</v>
      </c>
      <c r="C505" s="562" t="s">
        <v>111</v>
      </c>
      <c r="D505" s="562"/>
      <c r="E505" s="541" t="s">
        <v>112</v>
      </c>
      <c r="F505" s="541"/>
      <c r="G505" s="552" t="s">
        <v>113</v>
      </c>
      <c r="H505" s="552"/>
      <c r="I505" s="541" t="s">
        <v>114</v>
      </c>
      <c r="J505" s="541"/>
      <c r="K505" s="541" t="s">
        <v>36</v>
      </c>
      <c r="L505" s="541"/>
      <c r="M505" s="541" t="s">
        <v>115</v>
      </c>
      <c r="N505" s="541"/>
      <c r="O505" s="541" t="s">
        <v>116</v>
      </c>
      <c r="P505" s="552" t="s">
        <v>117</v>
      </c>
      <c r="Q505" s="552"/>
      <c r="R505" s="552" t="s">
        <v>36</v>
      </c>
      <c r="S505" s="552"/>
      <c r="T505" s="552" t="s">
        <v>118</v>
      </c>
      <c r="U505" s="552"/>
      <c r="V505" s="552" t="s">
        <v>119</v>
      </c>
      <c r="W505" s="552"/>
      <c r="X505" s="552" t="s">
        <v>36</v>
      </c>
      <c r="Y505" s="552"/>
      <c r="Z505" s="552" t="s">
        <v>118</v>
      </c>
      <c r="AA505" s="552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481"/>
      <c r="B506" s="362" t="s">
        <v>120</v>
      </c>
      <c r="C506" s="563">
        <f>SUM('1:2'!C506)</f>
        <v>0</v>
      </c>
      <c r="D506" s="564"/>
      <c r="E506" s="565">
        <f>D506*11</f>
        <v>0</v>
      </c>
      <c r="F506" s="565"/>
      <c r="G506" s="448">
        <v>0</v>
      </c>
      <c r="H506" s="449"/>
      <c r="I506" s="541">
        <f>G506*11</f>
        <v>0</v>
      </c>
      <c r="J506" s="541"/>
      <c r="K506" s="541">
        <f>E506-I506</f>
        <v>0</v>
      </c>
      <c r="L506" s="541"/>
      <c r="M506" s="566" t="str">
        <f>IF(ISERROR(K506/E506),"",K506/E506)</f>
        <v/>
      </c>
      <c r="N506" s="566"/>
      <c r="O506" s="541"/>
      <c r="P506" s="552" t="s">
        <v>70</v>
      </c>
      <c r="Q506" s="552"/>
      <c r="R506" s="567">
        <f>SUM(O368:U368)</f>
        <v>0</v>
      </c>
      <c r="S506" s="567"/>
      <c r="T506" s="568" t="str">
        <f t="array" ref="T506">IF(ISERROR(R506/R513),"",R506/R513)</f>
        <v/>
      </c>
      <c r="U506" s="568"/>
      <c r="V506" s="552" t="s">
        <v>41</v>
      </c>
      <c r="W506" s="552"/>
      <c r="X506" s="567">
        <f>SUM(O368,O426,O461,O477,O487,O503)</f>
        <v>0</v>
      </c>
      <c r="Y506" s="567"/>
      <c r="Z506" s="568" t="str">
        <f t="array" ref="Z506">IF(ISERROR(X506/X513),"",X506/X513)</f>
        <v/>
      </c>
      <c r="AA506" s="568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481"/>
      <c r="B507" s="362" t="s">
        <v>121</v>
      </c>
      <c r="C507" s="563">
        <f>SUM('1:2'!C507)</f>
        <v>0</v>
      </c>
      <c r="D507" s="564"/>
      <c r="E507" s="565">
        <f>D507*11</f>
        <v>0</v>
      </c>
      <c r="F507" s="565"/>
      <c r="G507" s="448">
        <v>0</v>
      </c>
      <c r="H507" s="449"/>
      <c r="I507" s="541">
        <f>G507*11</f>
        <v>0</v>
      </c>
      <c r="J507" s="541"/>
      <c r="K507" s="541">
        <f>E507-I507</f>
        <v>0</v>
      </c>
      <c r="L507" s="541"/>
      <c r="M507" s="566" t="str">
        <f>IF(ISERROR(K507/E507),"",K507/E507)</f>
        <v/>
      </c>
      <c r="N507" s="566"/>
      <c r="O507" s="541"/>
      <c r="P507" s="552" t="s">
        <v>86</v>
      </c>
      <c r="Q507" s="552"/>
      <c r="R507" s="567">
        <f>SUM(O426:U426)</f>
        <v>0</v>
      </c>
      <c r="S507" s="567"/>
      <c r="T507" s="568" t="str">
        <f>IF(ISERROR(R507/R513),"",R507/R513)</f>
        <v/>
      </c>
      <c r="U507" s="568"/>
      <c r="V507" s="552" t="s">
        <v>42</v>
      </c>
      <c r="W507" s="552"/>
      <c r="X507" s="567">
        <f>SUM(O369,O427,O462,O478,O488,O504)</f>
        <v>0</v>
      </c>
      <c r="Y507" s="567"/>
      <c r="Z507" s="568" t="str">
        <f>IF(ISERROR(X507/X513),"",X507/X513)</f>
        <v/>
      </c>
      <c r="AA507" s="568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481"/>
      <c r="B508" s="362" t="s">
        <v>122</v>
      </c>
      <c r="C508" s="563">
        <f>SUM('1:2'!C508)</f>
        <v>0</v>
      </c>
      <c r="D508" s="564"/>
      <c r="E508" s="565">
        <f>D508*11</f>
        <v>0</v>
      </c>
      <c r="F508" s="565"/>
      <c r="G508" s="448">
        <v>0</v>
      </c>
      <c r="H508" s="449"/>
      <c r="I508" s="541">
        <f>G508*11</f>
        <v>0</v>
      </c>
      <c r="J508" s="541"/>
      <c r="K508" s="541">
        <f>E508-I508</f>
        <v>0</v>
      </c>
      <c r="L508" s="541"/>
      <c r="M508" s="566" t="str">
        <f>IF(ISERROR(K508/E508),"",K508/E508)</f>
        <v/>
      </c>
      <c r="N508" s="566"/>
      <c r="O508" s="541"/>
      <c r="P508" s="552" t="s">
        <v>92</v>
      </c>
      <c r="Q508" s="552"/>
      <c r="R508" s="567">
        <f>SUM(O461:U461)</f>
        <v>0</v>
      </c>
      <c r="S508" s="567"/>
      <c r="T508" s="568" t="str">
        <f>IF(ISERROR(R508/R513),"",R508/R513)</f>
        <v/>
      </c>
      <c r="U508" s="568"/>
      <c r="V508" s="552" t="s">
        <v>43</v>
      </c>
      <c r="W508" s="552"/>
      <c r="X508" s="567">
        <f>SUM(O371,O428,O463,O479,O489,O505)</f>
        <v>0</v>
      </c>
      <c r="Y508" s="567"/>
      <c r="Z508" s="568" t="str">
        <f>IF(ISERROR(X508/X513),"",X508/X513)</f>
        <v/>
      </c>
      <c r="AA508" s="568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81"/>
      <c r="B509" s="362" t="s">
        <v>47</v>
      </c>
      <c r="C509" s="463">
        <v>1</v>
      </c>
      <c r="D509" s="464"/>
      <c r="E509" s="565">
        <f>D509*11</f>
        <v>0</v>
      </c>
      <c r="F509" s="565"/>
      <c r="G509" s="448">
        <v>1</v>
      </c>
      <c r="H509" s="449"/>
      <c r="I509" s="541">
        <f>G509*11</f>
        <v>11</v>
      </c>
      <c r="J509" s="541"/>
      <c r="K509" s="541">
        <f>E509-I509</f>
        <v>-11</v>
      </c>
      <c r="L509" s="541"/>
      <c r="M509" s="566" t="str">
        <f>IF(ISERROR(K509/E509),"",K509/E509)</f>
        <v/>
      </c>
      <c r="N509" s="566"/>
      <c r="O509" s="541"/>
      <c r="P509" s="552" t="s">
        <v>99</v>
      </c>
      <c r="Q509" s="552"/>
      <c r="R509" s="567">
        <f>SUM(O477:U477)</f>
        <v>0</v>
      </c>
      <c r="S509" s="567"/>
      <c r="T509" s="568" t="str">
        <f>IF(ISERROR(R509/R513),"",R509/R513)</f>
        <v/>
      </c>
      <c r="U509" s="568"/>
      <c r="V509" s="552" t="s">
        <v>44</v>
      </c>
      <c r="W509" s="552"/>
      <c r="X509" s="567">
        <f>SUM(O372,O429,O464,O480,O490,O506)</f>
        <v>0</v>
      </c>
      <c r="Y509" s="567"/>
      <c r="Z509" s="568" t="str">
        <f>IF(ISERROR(X509/X513),"",X509/X513)</f>
        <v/>
      </c>
      <c r="AA509" s="568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482"/>
      <c r="B510" s="362" t="s">
        <v>123</v>
      </c>
      <c r="C510" s="570">
        <f>SUM(C506:D509)</f>
        <v>1</v>
      </c>
      <c r="D510" s="541"/>
      <c r="E510" s="541">
        <f>SUM(F506:F509)</f>
        <v>0</v>
      </c>
      <c r="F510" s="541"/>
      <c r="G510" s="570">
        <f>SUM(G506:H509)</f>
        <v>1</v>
      </c>
      <c r="H510" s="541"/>
      <c r="I510" s="541">
        <f>SUM(I506:J509)</f>
        <v>11</v>
      </c>
      <c r="J510" s="541"/>
      <c r="K510" s="541">
        <f>SUM(K506:L509)</f>
        <v>-11</v>
      </c>
      <c r="L510" s="541"/>
      <c r="M510" s="566" t="str">
        <f>IF(ISERROR(K510/E510),"",K510/E510)</f>
        <v/>
      </c>
      <c r="N510" s="566"/>
      <c r="O510" s="541"/>
      <c r="P510" s="552" t="s">
        <v>102</v>
      </c>
      <c r="Q510" s="552"/>
      <c r="R510" s="567">
        <f>SUM(O487:U487)</f>
        <v>0</v>
      </c>
      <c r="S510" s="567"/>
      <c r="T510" s="568" t="str">
        <f>IF(ISERROR(R510/R513),"",R510/R513)</f>
        <v/>
      </c>
      <c r="U510" s="568"/>
      <c r="V510" s="552" t="s">
        <v>45</v>
      </c>
      <c r="W510" s="552"/>
      <c r="X510" s="567">
        <f>SUM(O373,O430,O465,O481,O491,O507)</f>
        <v>0</v>
      </c>
      <c r="Y510" s="567"/>
      <c r="Z510" s="568" t="str">
        <f>IF(ISERROR(X510/X513),"",X510/X513)</f>
        <v/>
      </c>
      <c r="AA510" s="568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1732</v>
      </c>
      <c r="C511" s="567" t="s">
        <v>155</v>
      </c>
      <c r="D511" s="567"/>
      <c r="E511" s="552">
        <f>H504</f>
        <v>8711.9600000000009</v>
      </c>
      <c r="F511" s="552"/>
      <c r="G511" s="552" t="s">
        <v>34</v>
      </c>
      <c r="H511" s="552"/>
      <c r="I511" s="569">
        <f>L504</f>
        <v>9.0503112609420189</v>
      </c>
      <c r="J511" s="569"/>
      <c r="K511" s="541" t="s">
        <v>32</v>
      </c>
      <c r="L511" s="541"/>
      <c r="M511" s="569">
        <f>J504</f>
        <v>9.9827089337175785</v>
      </c>
      <c r="N511" s="569"/>
      <c r="O511" s="541"/>
      <c r="P511" s="552" t="s">
        <v>106</v>
      </c>
      <c r="Q511" s="552"/>
      <c r="R511" s="567">
        <f>SUM(O503:U503)</f>
        <v>0</v>
      </c>
      <c r="S511" s="567"/>
      <c r="T511" s="568" t="str">
        <f>IF(ISERROR(R511/R513),"",R511/R513)</f>
        <v/>
      </c>
      <c r="U511" s="568"/>
      <c r="V511" s="552" t="s">
        <v>46</v>
      </c>
      <c r="W511" s="552"/>
      <c r="X511" s="567">
        <f>SUM(O374,O431,O466,O482,O492,O508)</f>
        <v>0</v>
      </c>
      <c r="Y511" s="567"/>
      <c r="Z511" s="568" t="str">
        <f>IF(ISERROR(X511/X513),"",X511/X513)</f>
        <v/>
      </c>
      <c r="AA511" s="568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174.5</v>
      </c>
      <c r="C512" s="552" t="s">
        <v>114</v>
      </c>
      <c r="D512" s="552"/>
      <c r="E512" s="562">
        <f>K504+I510</f>
        <v>202.37463343108504</v>
      </c>
      <c r="F512" s="562"/>
      <c r="G512" s="552" t="s">
        <v>150</v>
      </c>
      <c r="H512" s="552"/>
      <c r="I512" s="569">
        <f>B512-E512</f>
        <v>-27.874633431085044</v>
      </c>
      <c r="J512" s="569"/>
      <c r="K512" s="541" t="s">
        <v>151</v>
      </c>
      <c r="L512" s="541"/>
      <c r="M512" s="566">
        <f>IF(ISERROR(I512/B512),"",I512/B512)</f>
        <v>-0.15974001966237847</v>
      </c>
      <c r="N512" s="566"/>
      <c r="O512" s="541"/>
      <c r="P512" s="552" t="s">
        <v>107</v>
      </c>
      <c r="Q512" s="552"/>
      <c r="R512" s="567"/>
      <c r="S512" s="567"/>
      <c r="T512" s="568" t="str">
        <f>IF(ISERROR(R512/R513),"",R512/R513)</f>
        <v/>
      </c>
      <c r="U512" s="568"/>
      <c r="V512" s="552" t="s">
        <v>47</v>
      </c>
      <c r="W512" s="552"/>
      <c r="X512" s="567">
        <f>SUM(O375,O432,O467,O486,O493,O509)</f>
        <v>0</v>
      </c>
      <c r="Y512" s="567"/>
      <c r="Z512" s="568" t="str">
        <f>IF(ISERROR(X512/X513),"",X512/X513)</f>
        <v/>
      </c>
      <c r="AA512" s="568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552" t="s">
        <v>149</v>
      </c>
      <c r="D513" s="552"/>
      <c r="E513" s="568">
        <f>IF(ISERROR(B513/B512),"",B513/B512)</f>
        <v>0</v>
      </c>
      <c r="F513" s="568"/>
      <c r="G513" s="552" t="s">
        <v>158</v>
      </c>
      <c r="H513" s="552"/>
      <c r="I513" s="541">
        <f>V504</f>
        <v>0</v>
      </c>
      <c r="J513" s="541"/>
      <c r="K513" s="541" t="s">
        <v>156</v>
      </c>
      <c r="L513" s="541"/>
      <c r="M513" s="566">
        <f t="array" ref="M513">IF(ISERROR(I513/B511),"",I513/B511)</f>
        <v>0</v>
      </c>
      <c r="N513" s="566"/>
      <c r="O513" s="541"/>
      <c r="P513" s="552" t="s">
        <v>123</v>
      </c>
      <c r="Q513" s="552"/>
      <c r="R513" s="567">
        <f>SUM(R506:S512)</f>
        <v>0</v>
      </c>
      <c r="S513" s="567"/>
      <c r="T513" s="568">
        <f>SUM(T506:U512)</f>
        <v>0</v>
      </c>
      <c r="U513" s="568"/>
      <c r="V513" s="552" t="s">
        <v>123</v>
      </c>
      <c r="W513" s="552"/>
      <c r="X513" s="567">
        <f>SUM(X506:Y512)</f>
        <v>0</v>
      </c>
      <c r="Y513" s="567"/>
      <c r="Z513" s="568">
        <f>SUM(Z506:AA512)</f>
        <v>0</v>
      </c>
      <c r="AA513" s="568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579" t="str">
        <f>IF(ISERROR(#REF!/#REF!),"",#REF!/#REF!)</f>
        <v/>
      </c>
      <c r="H514" s="579"/>
      <c r="I514" s="579"/>
      <c r="J514" s="8"/>
      <c r="K514" s="47"/>
      <c r="L514" s="12"/>
      <c r="M514" s="12"/>
      <c r="N514" s="579" t="str">
        <f>IF(ISERROR(G514/#REF!),"",G514/#REF!)</f>
        <v/>
      </c>
      <c r="O514" s="579"/>
      <c r="P514" s="579"/>
      <c r="Q514" s="579"/>
      <c r="R514" s="579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67" t="s">
        <v>157</v>
      </c>
      <c r="B516" s="567"/>
      <c r="C516" s="562">
        <f>SUM(B170,B340,B511)</f>
        <v>24362</v>
      </c>
      <c r="D516" s="562"/>
      <c r="E516" s="567" t="s">
        <v>124</v>
      </c>
      <c r="F516" s="567"/>
      <c r="G516" s="562">
        <f>SUM(E170,E340,E511)</f>
        <v>121324.29000000001</v>
      </c>
      <c r="H516" s="562"/>
      <c r="I516" s="552" t="s">
        <v>34</v>
      </c>
      <c r="J516" s="567"/>
      <c r="K516" s="580">
        <f>IF(ISERROR(C516/G517),"",C516/G517)</f>
        <v>19.267089482323698</v>
      </c>
      <c r="L516" s="581"/>
      <c r="M516" s="552" t="s">
        <v>32</v>
      </c>
      <c r="N516" s="552"/>
      <c r="O516" s="582">
        <f t="array" ref="O516">IF(ISERROR(C516/C517),"",C516/C517)</f>
        <v>17.216352779053743</v>
      </c>
      <c r="P516" s="583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52" t="s">
        <v>125</v>
      </c>
      <c r="B517" s="552"/>
      <c r="C517" s="562">
        <f>SUM(B171,B341,B512)</f>
        <v>1415.05</v>
      </c>
      <c r="D517" s="562"/>
      <c r="E517" s="552" t="s">
        <v>114</v>
      </c>
      <c r="F517" s="552"/>
      <c r="G517" s="562">
        <f>SUM(E171,E341,E512)</f>
        <v>1264.4359192056772</v>
      </c>
      <c r="H517" s="562"/>
      <c r="I517" s="584" t="s">
        <v>150</v>
      </c>
      <c r="J517" s="585"/>
      <c r="K517" s="577">
        <f>C517-G517</f>
        <v>150.61408079432272</v>
      </c>
      <c r="L517" s="578"/>
      <c r="M517" s="577" t="s">
        <v>151</v>
      </c>
      <c r="N517" s="578"/>
      <c r="O517" s="586">
        <f>IF(ISERROR(K517/C517),"",K517/C517)</f>
        <v>0.10643728546293256</v>
      </c>
      <c r="P517" s="587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584" t="s">
        <v>148</v>
      </c>
      <c r="B518" s="585"/>
      <c r="C518" s="562">
        <f>SUM(B172,B342,B513)</f>
        <v>0</v>
      </c>
      <c r="D518" s="562"/>
      <c r="E518" s="584" t="s">
        <v>149</v>
      </c>
      <c r="F518" s="585"/>
      <c r="G518" s="586">
        <f>IF(ISERROR(C518/C517),"",C518/C517)</f>
        <v>0</v>
      </c>
      <c r="H518" s="587"/>
      <c r="I518" s="552" t="s">
        <v>126</v>
      </c>
      <c r="J518" s="567"/>
      <c r="K518" s="562">
        <f>SUM(I172,I342,I513)</f>
        <v>0</v>
      </c>
      <c r="L518" s="562"/>
      <c r="M518" s="567" t="s">
        <v>127</v>
      </c>
      <c r="N518" s="567"/>
      <c r="O518" s="586">
        <f t="array" ref="O518">IF(ISERROR(K518/C516),"",K518/C516)</f>
        <v>0</v>
      </c>
      <c r="P518" s="58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4" t="s">
        <v>130</v>
      </c>
      <c r="B520" s="585"/>
      <c r="C520" s="584" t="s">
        <v>131</v>
      </c>
      <c r="D520" s="585"/>
      <c r="E520" s="584" t="s">
        <v>118</v>
      </c>
      <c r="F520" s="585"/>
      <c r="G520" s="594" t="s">
        <v>116</v>
      </c>
      <c r="H520" s="595"/>
      <c r="I520" s="584" t="s">
        <v>117</v>
      </c>
      <c r="J520" s="578"/>
      <c r="K520" s="584" t="s">
        <v>14</v>
      </c>
      <c r="L520" s="585"/>
      <c r="M520" s="584" t="s">
        <v>118</v>
      </c>
      <c r="N520" s="585"/>
      <c r="O520" s="552" t="s">
        <v>119</v>
      </c>
      <c r="P520" s="552"/>
      <c r="Q520" s="584" t="s">
        <v>14</v>
      </c>
      <c r="R520" s="585"/>
      <c r="S520" s="584" t="s">
        <v>118</v>
      </c>
      <c r="T520" s="585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588" t="s">
        <v>70</v>
      </c>
      <c r="B521" s="585"/>
      <c r="C521" s="589">
        <f>SUM(G28,G198,G368)</f>
        <v>7958</v>
      </c>
      <c r="D521" s="585"/>
      <c r="E521" s="590">
        <f>IF(ISERROR(C521/C527),"",C521/C527)</f>
        <v>0.32665626795829572</v>
      </c>
      <c r="F521" s="591"/>
      <c r="G521" s="596"/>
      <c r="H521" s="597"/>
      <c r="I521" s="592" t="s">
        <v>15</v>
      </c>
      <c r="J521" s="593"/>
      <c r="K521" s="577">
        <f t="shared" ref="K521:K526" si="214">SUM(R165,U335,U506)</f>
        <v>0</v>
      </c>
      <c r="L521" s="578"/>
      <c r="M521" s="590" t="str">
        <f t="array" ref="M521">IF(ISERROR(K521/K527),"",K521/K527)</f>
        <v/>
      </c>
      <c r="N521" s="591"/>
      <c r="O521" s="552" t="s">
        <v>41</v>
      </c>
      <c r="P521" s="552"/>
      <c r="Q521" s="600">
        <f t="shared" ref="Q521:Q526" si="215">SUM(X165,AA335,AA506)</f>
        <v>0</v>
      </c>
      <c r="R521" s="601"/>
      <c r="S521" s="590" t="str">
        <f t="array" ref="S521">IF(ISERROR(Q521/Q527),"",Q521/Q527)</f>
        <v/>
      </c>
      <c r="T521" s="591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588" t="s">
        <v>86</v>
      </c>
      <c r="B522" s="585"/>
      <c r="C522" s="584">
        <f>SUM(G86,G256,G426)</f>
        <v>9077</v>
      </c>
      <c r="D522" s="585"/>
      <c r="E522" s="590">
        <f>IF(ISERROR(C522/C527),"",C522/C527)</f>
        <v>0.37258845743370822</v>
      </c>
      <c r="F522" s="591"/>
      <c r="G522" s="596"/>
      <c r="H522" s="597"/>
      <c r="I522" s="592" t="s">
        <v>16</v>
      </c>
      <c r="J522" s="593"/>
      <c r="K522" s="577">
        <f t="shared" si="214"/>
        <v>0</v>
      </c>
      <c r="L522" s="578"/>
      <c r="M522" s="590" t="str">
        <f>IF(ISERROR(K522/K527),"",K522/K527)</f>
        <v/>
      </c>
      <c r="N522" s="591"/>
      <c r="O522" s="552" t="s">
        <v>42</v>
      </c>
      <c r="P522" s="552"/>
      <c r="Q522" s="584">
        <f t="shared" si="215"/>
        <v>0</v>
      </c>
      <c r="R522" s="585"/>
      <c r="S522" s="590" t="str">
        <f>IF(ISERROR(Q522/Q527),"",Q522/Q527)</f>
        <v/>
      </c>
      <c r="T522" s="591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88" t="s">
        <v>92</v>
      </c>
      <c r="B523" s="585"/>
      <c r="C523" s="584">
        <f>SUM(G121,G291,G461)</f>
        <v>3819</v>
      </c>
      <c r="D523" s="585"/>
      <c r="E523" s="590">
        <f>IF(ISERROR(C523/C527),"",C523/C527)</f>
        <v>0.15676052869222559</v>
      </c>
      <c r="F523" s="591"/>
      <c r="G523" s="596"/>
      <c r="H523" s="597"/>
      <c r="I523" s="592" t="s">
        <v>17</v>
      </c>
      <c r="J523" s="593"/>
      <c r="K523" s="577">
        <f t="shared" si="214"/>
        <v>0</v>
      </c>
      <c r="L523" s="578"/>
      <c r="M523" s="590" t="str">
        <f>IF(ISERROR(K523/K527),"",K523/K527)</f>
        <v/>
      </c>
      <c r="N523" s="591"/>
      <c r="O523" s="552" t="s">
        <v>43</v>
      </c>
      <c r="P523" s="552"/>
      <c r="Q523" s="584">
        <f t="shared" si="215"/>
        <v>0</v>
      </c>
      <c r="R523" s="585"/>
      <c r="S523" s="590" t="str">
        <f>IF(ISERROR(Q523/Q527),"",Q523/Q527)</f>
        <v/>
      </c>
      <c r="T523" s="591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88" t="s">
        <v>99</v>
      </c>
      <c r="B524" s="585"/>
      <c r="C524" s="584">
        <f>SUM(G137,G307,G477)</f>
        <v>3394</v>
      </c>
      <c r="D524" s="585"/>
      <c r="E524" s="590">
        <f>IF(ISERROR(C524/C527),"",C524/C527)</f>
        <v>0.13931532714883835</v>
      </c>
      <c r="F524" s="591"/>
      <c r="G524" s="596"/>
      <c r="H524" s="597"/>
      <c r="I524" s="592" t="s">
        <v>18</v>
      </c>
      <c r="J524" s="593"/>
      <c r="K524" s="577">
        <f t="shared" si="214"/>
        <v>0</v>
      </c>
      <c r="L524" s="578"/>
      <c r="M524" s="590" t="str">
        <f>IF(ISERROR(K524/K527),"",K524/K527)</f>
        <v/>
      </c>
      <c r="N524" s="591"/>
      <c r="O524" s="552" t="s">
        <v>21</v>
      </c>
      <c r="P524" s="552"/>
      <c r="Q524" s="584">
        <f t="shared" si="215"/>
        <v>0</v>
      </c>
      <c r="R524" s="585"/>
      <c r="S524" s="590" t="str">
        <f>IF(ISERROR(Q524/Q527),"",Q524/Q527)</f>
        <v/>
      </c>
      <c r="T524" s="591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588" t="s">
        <v>102</v>
      </c>
      <c r="B525" s="585"/>
      <c r="C525" s="584">
        <f>SUM(G147,G317,G487)</f>
        <v>18</v>
      </c>
      <c r="D525" s="585"/>
      <c r="E525" s="590">
        <f>IF(ISERROR(C525/C527),"",C525/C527)</f>
        <v>7.3885559477875377E-4</v>
      </c>
      <c r="F525" s="591"/>
      <c r="G525" s="596"/>
      <c r="H525" s="597"/>
      <c r="I525" s="592" t="s">
        <v>19</v>
      </c>
      <c r="J525" s="593"/>
      <c r="K525" s="577">
        <f t="shared" si="214"/>
        <v>0</v>
      </c>
      <c r="L525" s="578"/>
      <c r="M525" s="590" t="str">
        <f>IF(ISERROR(K525/K527),"",K525/K527)</f>
        <v/>
      </c>
      <c r="N525" s="591"/>
      <c r="O525" s="552" t="s">
        <v>45</v>
      </c>
      <c r="P525" s="552"/>
      <c r="Q525" s="584">
        <f t="shared" si="215"/>
        <v>0</v>
      </c>
      <c r="R525" s="585"/>
      <c r="S525" s="590" t="str">
        <f>IF(ISERROR(Q525/Q527),"",Q525/Q527)</f>
        <v/>
      </c>
      <c r="T525" s="591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588" t="s">
        <v>106</v>
      </c>
      <c r="B526" s="585"/>
      <c r="C526" s="584">
        <f>SUM(G162,G332,G503)</f>
        <v>96</v>
      </c>
      <c r="D526" s="585"/>
      <c r="E526" s="590">
        <f>IF(ISERROR(C526/C527),"",C526/C527)</f>
        <v>3.9405631721533534E-3</v>
      </c>
      <c r="F526" s="591"/>
      <c r="G526" s="596"/>
      <c r="H526" s="597"/>
      <c r="I526" s="592" t="s">
        <v>20</v>
      </c>
      <c r="J526" s="593"/>
      <c r="K526" s="577">
        <f t="shared" si="214"/>
        <v>0</v>
      </c>
      <c r="L526" s="578"/>
      <c r="M526" s="590" t="str">
        <f>IF(ISERROR(K526/K527),"",K526/K527)</f>
        <v/>
      </c>
      <c r="N526" s="591"/>
      <c r="O526" s="552" t="s">
        <v>46</v>
      </c>
      <c r="P526" s="552"/>
      <c r="Q526" s="584">
        <f t="shared" si="215"/>
        <v>0</v>
      </c>
      <c r="R526" s="585"/>
      <c r="S526" s="590" t="str">
        <f>IF(ISERROR(Q526/Q527),"",Q526/Q527)</f>
        <v/>
      </c>
      <c r="T526" s="591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84" t="s">
        <v>123</v>
      </c>
      <c r="B527" s="585"/>
      <c r="C527" s="589">
        <f>SUM(C521:C526)</f>
        <v>24362</v>
      </c>
      <c r="D527" s="585"/>
      <c r="E527" s="590">
        <f>SUM(E521:F526)</f>
        <v>0.99999999999999989</v>
      </c>
      <c r="F527" s="585"/>
      <c r="G527" s="598"/>
      <c r="H527" s="599"/>
      <c r="I527" s="584" t="s">
        <v>123</v>
      </c>
      <c r="J527" s="578"/>
      <c r="K527" s="577">
        <f>SUM(R172,U342,U513)</f>
        <v>0</v>
      </c>
      <c r="L527" s="578"/>
      <c r="M527" s="590">
        <f>SUM(M521:N526)</f>
        <v>0</v>
      </c>
      <c r="N527" s="591"/>
      <c r="O527" s="552" t="s">
        <v>123</v>
      </c>
      <c r="P527" s="552"/>
      <c r="Q527" s="600">
        <f>SUM(X172,AA342,AA513)</f>
        <v>0</v>
      </c>
      <c r="R527" s="601"/>
      <c r="S527" s="590">
        <f>SUM(S521:T526)</f>
        <v>0</v>
      </c>
      <c r="T527" s="591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592" t="s">
        <v>132</v>
      </c>
      <c r="B529" s="606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2" t="s">
        <v>143</v>
      </c>
      <c r="B530" s="603"/>
      <c r="C530" s="93">
        <f>SUM('1:2'!C530)</f>
        <v>76</v>
      </c>
      <c r="D530" s="93">
        <f>SUM('1:2'!D530)</f>
        <v>76</v>
      </c>
      <c r="E530" s="93">
        <f>SUM('1:2'!E530)</f>
        <v>0</v>
      </c>
      <c r="F530" s="93">
        <f>SUM('1:2'!F530)</f>
        <v>0</v>
      </c>
      <c r="G530" s="93">
        <f>SUM('1:2'!G530)</f>
        <v>0</v>
      </c>
      <c r="H530" s="93">
        <f>SUM('1:2'!H530)</f>
        <v>0</v>
      </c>
      <c r="I530" s="93">
        <f>SUM('1:2'!I530)</f>
        <v>0</v>
      </c>
      <c r="J530" s="93">
        <f>+C530-H530-I530</f>
        <v>76</v>
      </c>
      <c r="K530" s="93">
        <f>SUM('1:2'!K530)</f>
        <v>0</v>
      </c>
      <c r="L530" s="93">
        <f>SUM('1:2'!L530)</f>
        <v>0</v>
      </c>
      <c r="M530" s="93">
        <f>SUM('1:2'!M530)</f>
        <v>0</v>
      </c>
      <c r="N530" s="93">
        <f>SUM('1:2'!N530)</f>
        <v>0</v>
      </c>
      <c r="O530" s="93">
        <f>SUM('1:2'!O530)</f>
        <v>0</v>
      </c>
      <c r="P530" s="93">
        <f>SUM('1:2'!P530)</f>
        <v>0</v>
      </c>
      <c r="Q530" s="93">
        <f>J530-K530-L530</f>
        <v>76</v>
      </c>
      <c r="R530" s="93">
        <f>Q530*11-M530-N530</f>
        <v>836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02" t="s">
        <v>144</v>
      </c>
      <c r="B531" s="603"/>
      <c r="C531" s="93">
        <f>SUM('1:2'!C531)</f>
        <v>88</v>
      </c>
      <c r="D531" s="93">
        <f>SUM('1:2'!D531)</f>
        <v>89</v>
      </c>
      <c r="E531" s="93">
        <f>SUM('1:2'!E531)</f>
        <v>0</v>
      </c>
      <c r="F531" s="93">
        <f>SUM('1:2'!F531)</f>
        <v>0</v>
      </c>
      <c r="G531" s="93">
        <f>SUM('1:2'!G531)</f>
        <v>0</v>
      </c>
      <c r="H531" s="93">
        <f>SUM('1:2'!H531)</f>
        <v>0</v>
      </c>
      <c r="I531" s="93">
        <f>SUM('1:2'!I531)</f>
        <v>0</v>
      </c>
      <c r="J531" s="93">
        <f t="shared" ref="J531:J532" si="216">C531-G531-H531-I531</f>
        <v>88</v>
      </c>
      <c r="K531" s="93">
        <f>SUM('1:2'!K531)</f>
        <v>3</v>
      </c>
      <c r="L531" s="93">
        <f>SUM('1:2'!L531)</f>
        <v>0</v>
      </c>
      <c r="M531" s="93">
        <f>SUM('1:2'!M531)</f>
        <v>0</v>
      </c>
      <c r="N531" s="93">
        <f>SUM('1:2'!N531)</f>
        <v>0</v>
      </c>
      <c r="O531" s="93">
        <f>SUM('1:2'!O531)</f>
        <v>0</v>
      </c>
      <c r="P531" s="93">
        <f>SUM('1:2'!P531)</f>
        <v>1</v>
      </c>
      <c r="Q531" s="93">
        <f t="shared" ref="Q531:Q532" si="217">J531-K531-L531</f>
        <v>85</v>
      </c>
      <c r="R531" s="93">
        <f t="shared" ref="R531:R532" si="218">Q531*11-M531-N531</f>
        <v>935</v>
      </c>
      <c r="S531" s="194">
        <f t="array" ref="S531">IF(ISERROR(Q531/J531),"",Q531/J531)</f>
        <v>0.96590909090909094</v>
      </c>
      <c r="T531" s="194">
        <f t="array" ref="T531">IF(ISERROR((O531:P531)/C531),"",SUM(O531:P531)/C531)</f>
        <v>1.1363636363636364E-2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02" t="s">
        <v>145</v>
      </c>
      <c r="B532" s="603"/>
      <c r="C532" s="93">
        <f>SUM('1:2'!C532)</f>
        <v>20</v>
      </c>
      <c r="D532" s="93">
        <f>SUM('1:2'!D532)</f>
        <v>20</v>
      </c>
      <c r="E532" s="93">
        <f>SUM('1:2'!E532)</f>
        <v>0</v>
      </c>
      <c r="F532" s="93">
        <f>SUM('1:2'!F532)</f>
        <v>0</v>
      </c>
      <c r="G532" s="93">
        <f>SUM('1:2'!G532)</f>
        <v>0</v>
      </c>
      <c r="H532" s="93">
        <f>SUM('1:2'!H532)</f>
        <v>0</v>
      </c>
      <c r="I532" s="93">
        <f>SUM('1:2'!I532)</f>
        <v>0</v>
      </c>
      <c r="J532" s="93">
        <f t="shared" si="216"/>
        <v>20</v>
      </c>
      <c r="K532" s="93">
        <f>SUM('1:2'!K532)</f>
        <v>0</v>
      </c>
      <c r="L532" s="93">
        <f>SUM('1:2'!L532)</f>
        <v>0</v>
      </c>
      <c r="M532" s="93">
        <f>SUM('1:2'!M532)</f>
        <v>0</v>
      </c>
      <c r="N532" s="93">
        <f>SUM('1:2'!N532)</f>
        <v>0</v>
      </c>
      <c r="O532" s="93">
        <f>SUM('1:2'!O532)</f>
        <v>0</v>
      </c>
      <c r="P532" s="93">
        <f>SUM('1:2'!P532)</f>
        <v>0</v>
      </c>
      <c r="Q532" s="93">
        <f t="shared" si="217"/>
        <v>20</v>
      </c>
      <c r="R532" s="93">
        <f t="shared" si="218"/>
        <v>220</v>
      </c>
      <c r="S532" s="194">
        <f t="array" ref="S532">IF(ISERROR(Q532/J532),"",Q532/J532)</f>
        <v>1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04" t="s">
        <v>11</v>
      </c>
      <c r="B533" s="605"/>
      <c r="C533" s="37">
        <f>SUM(C530:C532)</f>
        <v>184</v>
      </c>
      <c r="D533" s="37">
        <f>SUM(D530:D532)</f>
        <v>185</v>
      </c>
      <c r="E533" s="37">
        <f t="shared" ref="E533:N533" si="219">SUM(E530:E532)</f>
        <v>0</v>
      </c>
      <c r="F533" s="37">
        <f t="shared" si="219"/>
        <v>0</v>
      </c>
      <c r="G533" s="37">
        <f t="shared" si="219"/>
        <v>0</v>
      </c>
      <c r="H533" s="37">
        <f t="shared" si="219"/>
        <v>0</v>
      </c>
      <c r="I533" s="37">
        <f t="shared" si="219"/>
        <v>0</v>
      </c>
      <c r="J533" s="45">
        <f t="shared" si="219"/>
        <v>184</v>
      </c>
      <c r="K533" s="88">
        <f t="shared" si="219"/>
        <v>3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1</v>
      </c>
      <c r="Q533" s="37">
        <f>SUM(Q530:Q532)</f>
        <v>181</v>
      </c>
      <c r="R533" s="37">
        <f>SUM(R530:R532)</f>
        <v>1991</v>
      </c>
      <c r="S533" s="38">
        <f t="array" ref="S533">IF(ISERROR(Q533/J533),"",Q533/J533)</f>
        <v>0.98369565217391308</v>
      </c>
      <c r="T533" s="39">
        <f t="array" ref="T533">IF(ISERROR((O533:P533)/C533),"",SUM(O533:P533)/C533)</f>
        <v>5.434782608695652E-3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7958</v>
      </c>
      <c r="K541" s="101">
        <f>+H28+H198+H368</f>
        <v>40316.980000000003</v>
      </c>
      <c r="L541" s="101">
        <f>+I28+I198+I368</f>
        <v>506.05</v>
      </c>
      <c r="M541" s="50">
        <f>+J541/L541</f>
        <v>15.725718802489872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9077</v>
      </c>
      <c r="K542" s="101">
        <f>+H426+H256+H86</f>
        <v>45785.91</v>
      </c>
      <c r="L542" s="101">
        <f>+I426+I256+I86</f>
        <v>305</v>
      </c>
      <c r="M542" s="50">
        <f>+J542/L542</f>
        <v>29.760655737704919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3819</v>
      </c>
      <c r="K543" s="101">
        <f>+H461+H291+H121</f>
        <v>17210.18</v>
      </c>
      <c r="L543" s="101">
        <f>+I461+I291+I121</f>
        <v>412.5</v>
      </c>
      <c r="M543" s="50">
        <f>+J543/L543</f>
        <v>9.2581818181818178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3394</v>
      </c>
      <c r="K544" s="101">
        <f>+H477+H307+H137</f>
        <v>17171.879999999997</v>
      </c>
      <c r="L544" s="101">
        <f>+I477+I307+I137</f>
        <v>171.5</v>
      </c>
      <c r="M544" s="50">
        <f t="shared" ref="M544:M545" si="220">+J544/L544</f>
        <v>19.790087463556851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96</v>
      </c>
      <c r="K545" s="101">
        <f>+H503+H332+H162</f>
        <v>748.8</v>
      </c>
      <c r="L545" s="101">
        <f>+I503+I332+I162</f>
        <v>5</v>
      </c>
      <c r="M545" s="50">
        <f t="shared" si="220"/>
        <v>19.2</v>
      </c>
    </row>
    <row r="546" spans="1:13">
      <c r="A546" s="331"/>
      <c r="B546" s="257"/>
      <c r="C546" s="257"/>
      <c r="D546" s="259"/>
      <c r="E546" s="257"/>
      <c r="J546" s="101">
        <f>SUM(J541:J545)</f>
        <v>24344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3286</v>
      </c>
      <c r="K549" s="101">
        <f>+H28</f>
        <v>16651.900000000001</v>
      </c>
      <c r="L549" s="101">
        <f>+I28</f>
        <v>212.5</v>
      </c>
      <c r="M549" s="102">
        <f>+J549/L549</f>
        <v>15.463529411764705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4520</v>
      </c>
      <c r="K550" s="101">
        <f>H86</f>
        <v>22794.1</v>
      </c>
      <c r="L550" s="101">
        <f>I86</f>
        <v>114</v>
      </c>
      <c r="M550" s="102">
        <f>+J550/L550</f>
        <v>39.649122807017541</v>
      </c>
    </row>
    <row r="551" spans="1:13">
      <c r="E551" s="252"/>
      <c r="H551" s="100" t="s">
        <v>165</v>
      </c>
      <c r="J551" s="46">
        <f>+G121</f>
        <v>1453</v>
      </c>
      <c r="K551" s="101">
        <f>+H121</f>
        <v>7280.9599999999991</v>
      </c>
      <c r="L551" s="101">
        <f>+I121</f>
        <v>104</v>
      </c>
      <c r="M551" s="102">
        <f>+J551/L551</f>
        <v>13.971153846153847</v>
      </c>
    </row>
    <row r="552" spans="1:13">
      <c r="H552" s="100" t="s">
        <v>166</v>
      </c>
      <c r="J552" s="46">
        <f>+G137</f>
        <v>1638</v>
      </c>
      <c r="K552" s="101">
        <f>+H137</f>
        <v>8288.2799999999988</v>
      </c>
      <c r="L552" s="101">
        <f>+I137</f>
        <v>66</v>
      </c>
      <c r="M552" s="102">
        <f>+J552/L552</f>
        <v>24.818181818181817</v>
      </c>
    </row>
    <row r="553" spans="1:13">
      <c r="H553" s="100" t="s">
        <v>167</v>
      </c>
      <c r="J553" s="46">
        <f>+G162</f>
        <v>96</v>
      </c>
      <c r="K553" s="101">
        <f>+H162</f>
        <v>748.8</v>
      </c>
      <c r="L553" s="101">
        <f>+I162</f>
        <v>5</v>
      </c>
      <c r="M553" s="102">
        <f>+J553/L553</f>
        <v>19.2</v>
      </c>
    </row>
    <row r="554" spans="1:13">
      <c r="J554" s="46">
        <f>+B170</f>
        <v>10993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4672</v>
      </c>
      <c r="K556" s="101">
        <f>+H198</f>
        <v>23665.08</v>
      </c>
      <c r="L556" s="101">
        <f>+I198</f>
        <v>293.55</v>
      </c>
      <c r="M556" s="102">
        <f>+J556/L556</f>
        <v>15.915516947709078</v>
      </c>
    </row>
    <row r="557" spans="1:13">
      <c r="H557" s="100" t="s">
        <v>164</v>
      </c>
      <c r="J557" s="46">
        <f>+G256</f>
        <v>4557</v>
      </c>
      <c r="K557" s="101">
        <f>+H256</f>
        <v>22991.81</v>
      </c>
      <c r="L557" s="101">
        <f>+I256</f>
        <v>191</v>
      </c>
      <c r="M557" s="102">
        <f>+J557/L557</f>
        <v>23.858638743455497</v>
      </c>
    </row>
    <row r="558" spans="1:13">
      <c r="H558" s="100" t="s">
        <v>165</v>
      </c>
      <c r="J558" s="46">
        <f>+G291</f>
        <v>634</v>
      </c>
      <c r="K558" s="101">
        <f>+H291</f>
        <v>1217.26</v>
      </c>
      <c r="L558" s="101">
        <f>+I291</f>
        <v>135</v>
      </c>
      <c r="M558" s="102">
        <f>+J558/L558</f>
        <v>4.6962962962962962</v>
      </c>
    </row>
    <row r="559" spans="1:13">
      <c r="H559" s="100" t="s">
        <v>166</v>
      </c>
      <c r="J559" s="46">
        <f>+G307</f>
        <v>1756</v>
      </c>
      <c r="K559" s="101">
        <f>+H307</f>
        <v>8883.6</v>
      </c>
      <c r="L559" s="101">
        <f>+I307</f>
        <v>105.5</v>
      </c>
      <c r="M559" s="102">
        <f>+J559/L559</f>
        <v>16.644549763033176</v>
      </c>
    </row>
    <row r="560" spans="1:13">
      <c r="H560" s="100" t="s">
        <v>167</v>
      </c>
      <c r="J560" s="46">
        <f>+G332</f>
        <v>0</v>
      </c>
      <c r="K560" s="101">
        <f>+H332</f>
        <v>0</v>
      </c>
      <c r="L560" s="101">
        <f>+I332</f>
        <v>0</v>
      </c>
      <c r="M560" s="102" t="e">
        <f>+J560/L560</f>
        <v>#DIV/0!</v>
      </c>
    </row>
    <row r="561" spans="7:13">
      <c r="G561" t="s">
        <v>170</v>
      </c>
      <c r="J561" s="46">
        <f>+B340</f>
        <v>11637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1732</v>
      </c>
      <c r="K564" s="101">
        <f>+H461</f>
        <v>8711.9600000000009</v>
      </c>
      <c r="L564" s="101">
        <f>+I461</f>
        <v>173.5</v>
      </c>
      <c r="M564" s="102">
        <f>+J564/L564</f>
        <v>9.9827089337175785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1732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514" zoomScaleNormal="100" workbookViewId="0">
      <selection activeCell="G499" sqref="G499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31" t="s">
        <v>23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91" t="s">
        <v>502</v>
      </c>
      <c r="B4" s="532" t="s">
        <v>25</v>
      </c>
      <c r="C4" s="532" t="s">
        <v>26</v>
      </c>
      <c r="D4" s="532" t="s">
        <v>27</v>
      </c>
      <c r="E4" s="535" t="s">
        <v>28</v>
      </c>
      <c r="F4" s="538" t="s">
        <v>29</v>
      </c>
      <c r="G4" s="541" t="s">
        <v>30</v>
      </c>
      <c r="H4" s="541"/>
      <c r="I4" s="532" t="s">
        <v>31</v>
      </c>
      <c r="J4" s="542" t="s">
        <v>32</v>
      </c>
      <c r="K4" s="553" t="s">
        <v>33</v>
      </c>
      <c r="L4" s="532" t="s">
        <v>34</v>
      </c>
      <c r="M4" s="556" t="s">
        <v>35</v>
      </c>
      <c r="N4" s="550" t="s">
        <v>36</v>
      </c>
      <c r="O4" s="541" t="s">
        <v>37</v>
      </c>
      <c r="P4" s="541"/>
      <c r="Q4" s="541"/>
      <c r="R4" s="541"/>
      <c r="S4" s="541"/>
      <c r="T4" s="541"/>
      <c r="U4" s="541"/>
      <c r="V4" s="558" t="s">
        <v>38</v>
      </c>
      <c r="W4" s="550" t="s">
        <v>39</v>
      </c>
      <c r="X4" s="541" t="s">
        <v>40</v>
      </c>
      <c r="Y4" s="541"/>
      <c r="Z4" s="541"/>
      <c r="AA4" s="54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92"/>
      <c r="B5" s="533"/>
      <c r="C5" s="533"/>
      <c r="D5" s="533"/>
      <c r="E5" s="536"/>
      <c r="F5" s="539"/>
      <c r="G5" s="541"/>
      <c r="H5" s="541"/>
      <c r="I5" s="533"/>
      <c r="J5" s="543"/>
      <c r="K5" s="554"/>
      <c r="L5" s="533"/>
      <c r="M5" s="557"/>
      <c r="N5" s="550"/>
      <c r="O5" s="541" t="s">
        <v>41</v>
      </c>
      <c r="P5" s="541" t="s">
        <v>42</v>
      </c>
      <c r="Q5" s="541" t="s">
        <v>43</v>
      </c>
      <c r="R5" s="551" t="s">
        <v>44</v>
      </c>
      <c r="S5" s="552" t="s">
        <v>45</v>
      </c>
      <c r="T5" s="541" t="s">
        <v>46</v>
      </c>
      <c r="U5" s="541" t="s">
        <v>47</v>
      </c>
      <c r="V5" s="558"/>
      <c r="W5" s="550"/>
      <c r="X5" s="541" t="s">
        <v>13</v>
      </c>
      <c r="Y5" s="541" t="s">
        <v>48</v>
      </c>
      <c r="Z5" s="541" t="s">
        <v>49</v>
      </c>
      <c r="AA5" s="54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93"/>
      <c r="B6" s="534"/>
      <c r="C6" s="534"/>
      <c r="D6" s="534"/>
      <c r="E6" s="537"/>
      <c r="F6" s="540"/>
      <c r="G6" s="335" t="s">
        <v>50</v>
      </c>
      <c r="H6" s="335" t="s">
        <v>51</v>
      </c>
      <c r="I6" s="534"/>
      <c r="J6" s="544"/>
      <c r="K6" s="555"/>
      <c r="L6" s="534"/>
      <c r="M6" s="557"/>
      <c r="N6" s="550"/>
      <c r="O6" s="541"/>
      <c r="P6" s="541"/>
      <c r="Q6" s="541"/>
      <c r="R6" s="551"/>
      <c r="S6" s="552"/>
      <c r="T6" s="541"/>
      <c r="U6" s="541"/>
      <c r="V6" s="558"/>
      <c r="W6" s="550"/>
      <c r="X6" s="541"/>
      <c r="Y6" s="541"/>
      <c r="Z6" s="541"/>
      <c r="AA6" s="54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SUM('31:4'!G7)</f>
        <v>0</v>
      </c>
      <c r="H7" s="95">
        <f t="shared" ref="H7:H24" si="0">D7*G7</f>
        <v>0</v>
      </c>
      <c r="I7" s="93">
        <f>SUM('31:4'!I7)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SUM('31:4'!N7)</f>
        <v>0</v>
      </c>
      <c r="O7" s="93">
        <f>SUM('31:4'!O7)</f>
        <v>0</v>
      </c>
      <c r="P7" s="93">
        <f>SUM('31:4'!P7)</f>
        <v>0</v>
      </c>
      <c r="Q7" s="93">
        <f>SUM('31:4'!Q7)</f>
        <v>0</v>
      </c>
      <c r="R7" s="93">
        <f>SUM('31:4'!R7)</f>
        <v>0</v>
      </c>
      <c r="S7" s="93">
        <f>SUM('31:4'!S7)</f>
        <v>0</v>
      </c>
      <c r="T7" s="93">
        <f>SUM('31:4'!T7)</f>
        <v>0</v>
      </c>
      <c r="U7" s="93">
        <f>SUM('31:4'!U7)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SUM('31:4'!X7)</f>
        <v>0</v>
      </c>
      <c r="Y7" s="93">
        <f>SUM('31:4'!Y7)</f>
        <v>0</v>
      </c>
      <c r="Z7" s="93">
        <f>SUM('31:4'!Z7)</f>
        <v>0</v>
      </c>
      <c r="AA7" s="93">
        <f>SUM('31:4'!AA7)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SUM('31:4'!G8)</f>
        <v>0</v>
      </c>
      <c r="H8" s="95">
        <f t="shared" si="0"/>
        <v>0</v>
      </c>
      <c r="I8" s="93">
        <f>SUM('31:4'!I8)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SUM('31:4'!N8)</f>
        <v>0</v>
      </c>
      <c r="O8" s="93">
        <f>SUM('31:4'!O8)</f>
        <v>0</v>
      </c>
      <c r="P8" s="93">
        <f>SUM('31:4'!P8)</f>
        <v>0</v>
      </c>
      <c r="Q8" s="93">
        <f>SUM('31:4'!Q8)</f>
        <v>0</v>
      </c>
      <c r="R8" s="93">
        <f>SUM('31:4'!R8)</f>
        <v>0</v>
      </c>
      <c r="S8" s="93">
        <f>SUM('31:4'!S8)</f>
        <v>0</v>
      </c>
      <c r="T8" s="93">
        <f>SUM('31:4'!T8)</f>
        <v>0</v>
      </c>
      <c r="U8" s="93">
        <f>SUM('31:4'!U8)</f>
        <v>0</v>
      </c>
      <c r="V8" s="205">
        <f t="shared" si="2"/>
        <v>0</v>
      </c>
      <c r="W8" s="33" t="str">
        <f t="shared" si="3"/>
        <v/>
      </c>
      <c r="X8" s="93">
        <f>SUM('31:4'!X8)</f>
        <v>0</v>
      </c>
      <c r="Y8" s="93">
        <f>SUM('31:4'!Y8)</f>
        <v>0</v>
      </c>
      <c r="Z8" s="93">
        <f>SUM('31:4'!Z8)</f>
        <v>0</v>
      </c>
      <c r="AA8" s="93">
        <f>SUM('31:4'!AA8)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SUM('31:4'!G9)</f>
        <v>0</v>
      </c>
      <c r="H9" s="95">
        <f t="shared" si="0"/>
        <v>0</v>
      </c>
      <c r="I9" s="93">
        <f>SUM('31:4'!I9)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SUM('31:4'!N9)</f>
        <v>0</v>
      </c>
      <c r="O9" s="93">
        <f>SUM('31:4'!O9)</f>
        <v>0</v>
      </c>
      <c r="P9" s="93">
        <f>SUM('31:4'!P9)</f>
        <v>0</v>
      </c>
      <c r="Q9" s="93">
        <f>SUM('31:4'!Q9)</f>
        <v>0</v>
      </c>
      <c r="R9" s="93">
        <f>SUM('31:4'!R9)</f>
        <v>0</v>
      </c>
      <c r="S9" s="93">
        <f>SUM('31:4'!S9)</f>
        <v>0</v>
      </c>
      <c r="T9" s="93">
        <f>SUM('31:4'!T9)</f>
        <v>0</v>
      </c>
      <c r="U9" s="93">
        <f>SUM('31:4'!U9)</f>
        <v>0</v>
      </c>
      <c r="V9" s="205">
        <f t="shared" si="2"/>
        <v>0</v>
      </c>
      <c r="W9" s="33" t="str">
        <f t="shared" si="3"/>
        <v/>
      </c>
      <c r="X9" s="93">
        <f>SUM('31:4'!X9)</f>
        <v>0</v>
      </c>
      <c r="Y9" s="93">
        <f>SUM('31:4'!Y9)</f>
        <v>0</v>
      </c>
      <c r="Z9" s="93">
        <f>SUM('31:4'!Z9)</f>
        <v>0</v>
      </c>
      <c r="AA9" s="93">
        <f>SUM('31:4'!AA9)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SUM('31:4'!G10)</f>
        <v>504</v>
      </c>
      <c r="H10" s="95">
        <f t="shared" si="0"/>
        <v>2535.1200000000003</v>
      </c>
      <c r="I10" s="93">
        <f>SUM('31:4'!I10)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SUM('31:4'!N10)</f>
        <v>0</v>
      </c>
      <c r="O10" s="93">
        <f>SUM('31:4'!O10)</f>
        <v>0</v>
      </c>
      <c r="P10" s="93">
        <f>SUM('31:4'!P10)</f>
        <v>0</v>
      </c>
      <c r="Q10" s="93">
        <f>SUM('31:4'!Q10)</f>
        <v>0</v>
      </c>
      <c r="R10" s="93">
        <f>SUM('31:4'!R10)</f>
        <v>0</v>
      </c>
      <c r="S10" s="93">
        <f>SUM('31:4'!S10)</f>
        <v>0</v>
      </c>
      <c r="T10" s="93">
        <f>SUM('31:4'!T10)</f>
        <v>0</v>
      </c>
      <c r="U10" s="93">
        <f>SUM('31:4'!U10)</f>
        <v>0</v>
      </c>
      <c r="V10" s="205">
        <f t="shared" si="2"/>
        <v>0</v>
      </c>
      <c r="W10" s="33">
        <f t="shared" si="3"/>
        <v>0</v>
      </c>
      <c r="X10" s="93">
        <f>SUM('31:4'!X10)</f>
        <v>0</v>
      </c>
      <c r="Y10" s="93">
        <f>SUM('31:4'!Y10)</f>
        <v>0</v>
      </c>
      <c r="Z10" s="93">
        <f>SUM('31:4'!Z10)</f>
        <v>0</v>
      </c>
      <c r="AA10" s="93">
        <f>SUM('31:4'!AA10)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SUM('31:4'!G11)</f>
        <v>977</v>
      </c>
      <c r="H11" s="95">
        <f t="shared" si="0"/>
        <v>4914.3100000000004</v>
      </c>
      <c r="I11" s="93">
        <f>SUM('31:4'!I11)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SUM('31:4'!N11)</f>
        <v>0</v>
      </c>
      <c r="O11" s="93">
        <f>SUM('31:4'!O11)</f>
        <v>0</v>
      </c>
      <c r="P11" s="93">
        <f>SUM('31:4'!P11)</f>
        <v>0</v>
      </c>
      <c r="Q11" s="93">
        <f>SUM('31:4'!Q11)</f>
        <v>0</v>
      </c>
      <c r="R11" s="93">
        <f>SUM('31:4'!R11)</f>
        <v>0</v>
      </c>
      <c r="S11" s="93">
        <f>SUM('31:4'!S11)</f>
        <v>0</v>
      </c>
      <c r="T11" s="93">
        <f>SUM('31:4'!T11)</f>
        <v>0</v>
      </c>
      <c r="U11" s="93">
        <f>SUM('31:4'!U11)</f>
        <v>0</v>
      </c>
      <c r="V11" s="205">
        <f t="shared" si="2"/>
        <v>0</v>
      </c>
      <c r="W11" s="33">
        <f t="shared" si="3"/>
        <v>0</v>
      </c>
      <c r="X11" s="93">
        <f>SUM('31:4'!X11)</f>
        <v>0</v>
      </c>
      <c r="Y11" s="93">
        <f>SUM('31:4'!Y11)</f>
        <v>0</v>
      </c>
      <c r="Z11" s="93">
        <f>SUM('31:4'!Z11)</f>
        <v>0</v>
      </c>
      <c r="AA11" s="93">
        <f>SUM('31:4'!AA11)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SUM('31:4'!G12)</f>
        <v>560</v>
      </c>
      <c r="H12" s="95">
        <f t="shared" si="0"/>
        <v>2822.4</v>
      </c>
      <c r="I12" s="93">
        <f>SUM('31:4'!I12)</f>
        <v>33</v>
      </c>
      <c r="J12" s="31">
        <f t="array" ref="J12">IF(ISERROR(G12/I12),"",G12/I12)</f>
        <v>16.969696969696969</v>
      </c>
      <c r="K12" s="35">
        <f t="array" ref="K12">IF(ISERROR(G12/L12),"",G12/L12)</f>
        <v>29.473684210526315</v>
      </c>
      <c r="L12" s="87">
        <v>19</v>
      </c>
      <c r="M12" s="36">
        <f t="shared" si="1"/>
        <v>3.526315789473685</v>
      </c>
      <c r="N12" s="93">
        <f>SUM('31:4'!N12)</f>
        <v>0</v>
      </c>
      <c r="O12" s="93">
        <f>SUM('31:4'!O12)</f>
        <v>0</v>
      </c>
      <c r="P12" s="93">
        <f>SUM('31:4'!P12)</f>
        <v>0</v>
      </c>
      <c r="Q12" s="93">
        <f>SUM('31:4'!Q12)</f>
        <v>0</v>
      </c>
      <c r="R12" s="93">
        <f>SUM('31:4'!R12)</f>
        <v>0</v>
      </c>
      <c r="S12" s="93">
        <f>SUM('31:4'!S12)</f>
        <v>0</v>
      </c>
      <c r="T12" s="93">
        <f>SUM('31:4'!T12)</f>
        <v>0</v>
      </c>
      <c r="U12" s="93">
        <f>SUM('31:4'!U12)</f>
        <v>0</v>
      </c>
      <c r="V12" s="205">
        <f t="shared" si="2"/>
        <v>0</v>
      </c>
      <c r="W12" s="33">
        <f t="shared" si="3"/>
        <v>0</v>
      </c>
      <c r="X12" s="93">
        <f>SUM('31:4'!X12)</f>
        <v>0</v>
      </c>
      <c r="Y12" s="93">
        <f>SUM('31:4'!Y12)</f>
        <v>0</v>
      </c>
      <c r="Z12" s="93">
        <f>SUM('31:4'!Z12)</f>
        <v>0</v>
      </c>
      <c r="AA12" s="93">
        <f>SUM('31:4'!AA12)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SUM('31:4'!G13)</f>
        <v>0</v>
      </c>
      <c r="H13" s="95">
        <f t="shared" si="0"/>
        <v>0</v>
      </c>
      <c r="I13" s="93">
        <f>SUM('31:4'!I13)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SUM('31:4'!N13)</f>
        <v>0</v>
      </c>
      <c r="O13" s="93">
        <f>SUM('31:4'!O13)</f>
        <v>0</v>
      </c>
      <c r="P13" s="93">
        <f>SUM('31:4'!P13)</f>
        <v>0</v>
      </c>
      <c r="Q13" s="93">
        <f>SUM('31:4'!Q13)</f>
        <v>0</v>
      </c>
      <c r="R13" s="93">
        <f>SUM('31:4'!R13)</f>
        <v>0</v>
      </c>
      <c r="S13" s="93">
        <f>SUM('31:4'!S13)</f>
        <v>0</v>
      </c>
      <c r="T13" s="93">
        <f>SUM('31:4'!T13)</f>
        <v>0</v>
      </c>
      <c r="U13" s="93">
        <f>SUM('31:4'!U13)</f>
        <v>0</v>
      </c>
      <c r="V13" s="205">
        <f t="shared" si="2"/>
        <v>0</v>
      </c>
      <c r="W13" s="33" t="str">
        <f t="shared" si="3"/>
        <v/>
      </c>
      <c r="X13" s="93">
        <f>SUM('31:4'!X13)</f>
        <v>0</v>
      </c>
      <c r="Y13" s="93">
        <f>SUM('31:4'!Y13)</f>
        <v>0</v>
      </c>
      <c r="Z13" s="93">
        <f>SUM('31:4'!Z13)</f>
        <v>0</v>
      </c>
      <c r="AA13" s="93">
        <f>SUM('31:4'!AA13)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SUM('31:4'!G14)</f>
        <v>0</v>
      </c>
      <c r="H14" s="95">
        <f t="shared" si="0"/>
        <v>0</v>
      </c>
      <c r="I14" s="93">
        <f>SUM('31:4'!I14)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SUM('31:4'!N14)</f>
        <v>0</v>
      </c>
      <c r="O14" s="93">
        <f>SUM('31:4'!O14)</f>
        <v>0</v>
      </c>
      <c r="P14" s="93">
        <f>SUM('31:4'!P14)</f>
        <v>0</v>
      </c>
      <c r="Q14" s="93">
        <f>SUM('31:4'!Q14)</f>
        <v>0</v>
      </c>
      <c r="R14" s="93">
        <f>SUM('31:4'!R14)</f>
        <v>0</v>
      </c>
      <c r="S14" s="93">
        <f>SUM('31:4'!S14)</f>
        <v>0</v>
      </c>
      <c r="T14" s="93">
        <f>SUM('31:4'!T14)</f>
        <v>0</v>
      </c>
      <c r="U14" s="93">
        <f>SUM('31:4'!U14)</f>
        <v>0</v>
      </c>
      <c r="V14" s="205">
        <f t="shared" si="2"/>
        <v>0</v>
      </c>
      <c r="W14" s="33" t="str">
        <f t="shared" si="3"/>
        <v/>
      </c>
      <c r="X14" s="93">
        <f>SUM('31:4'!X14)</f>
        <v>0</v>
      </c>
      <c r="Y14" s="93">
        <f>SUM('31:4'!Y14)</f>
        <v>0</v>
      </c>
      <c r="Z14" s="93">
        <f>SUM('31:4'!Z14)</f>
        <v>0</v>
      </c>
      <c r="AA14" s="93">
        <f>SUM('31:4'!AA14)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SUM('31:4'!G15)</f>
        <v>482</v>
      </c>
      <c r="H15" s="95">
        <f t="shared" si="0"/>
        <v>2429.2800000000002</v>
      </c>
      <c r="I15" s="93">
        <f>SUM('31:4'!I15)</f>
        <v>32.5</v>
      </c>
      <c r="J15" s="31">
        <f t="array" ref="J15">IF(ISERROR(G15/I15),"",G15/I15)</f>
        <v>14.830769230769231</v>
      </c>
      <c r="K15" s="35">
        <f t="array" ref="K15">IF(ISERROR(G15/L15),"",G15/L15)</f>
        <v>28.352941176470587</v>
      </c>
      <c r="L15" s="87">
        <v>17</v>
      </c>
      <c r="M15" s="36">
        <f t="shared" si="1"/>
        <v>4.147058823529413</v>
      </c>
      <c r="N15" s="93">
        <f>SUM('31:4'!N15)</f>
        <v>0</v>
      </c>
      <c r="O15" s="93">
        <f>SUM('31:4'!O15)</f>
        <v>0</v>
      </c>
      <c r="P15" s="93">
        <f>SUM('31:4'!P15)</f>
        <v>0</v>
      </c>
      <c r="Q15" s="93">
        <f>SUM('31:4'!Q15)</f>
        <v>0</v>
      </c>
      <c r="R15" s="93">
        <f>SUM('31:4'!R15)</f>
        <v>0</v>
      </c>
      <c r="S15" s="93">
        <f>SUM('31:4'!S15)</f>
        <v>0</v>
      </c>
      <c r="T15" s="93">
        <f>SUM('31:4'!T15)</f>
        <v>0</v>
      </c>
      <c r="U15" s="93">
        <f>SUM('31:4'!U15)</f>
        <v>0</v>
      </c>
      <c r="V15" s="205">
        <f t="shared" si="2"/>
        <v>0</v>
      </c>
      <c r="W15" s="33">
        <f t="shared" si="3"/>
        <v>0</v>
      </c>
      <c r="X15" s="93">
        <f>SUM('31:4'!X15)</f>
        <v>0</v>
      </c>
      <c r="Y15" s="93">
        <f>SUM('31:4'!Y15)</f>
        <v>0</v>
      </c>
      <c r="Z15" s="93">
        <f>SUM('31:4'!Z15)</f>
        <v>0</v>
      </c>
      <c r="AA15" s="93">
        <f>SUM('31:4'!AA15)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SUM('31:4'!G16)</f>
        <v>140</v>
      </c>
      <c r="H16" s="95">
        <f t="shared" si="0"/>
        <v>705.6</v>
      </c>
      <c r="I16" s="93">
        <f>SUM('31:4'!I16)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SUM('31:4'!N16)</f>
        <v>0</v>
      </c>
      <c r="O16" s="93">
        <f>SUM('31:4'!O16)</f>
        <v>0</v>
      </c>
      <c r="P16" s="93">
        <f>SUM('31:4'!P16)</f>
        <v>0</v>
      </c>
      <c r="Q16" s="93">
        <f>SUM('31:4'!Q16)</f>
        <v>0</v>
      </c>
      <c r="R16" s="93">
        <f>SUM('31:4'!R16)</f>
        <v>0</v>
      </c>
      <c r="S16" s="93">
        <f>SUM('31:4'!S16)</f>
        <v>0</v>
      </c>
      <c r="T16" s="93">
        <f>SUM('31:4'!T16)</f>
        <v>0</v>
      </c>
      <c r="U16" s="93">
        <f>SUM('31:4'!U16)</f>
        <v>0</v>
      </c>
      <c r="V16" s="205">
        <f t="shared" si="2"/>
        <v>0</v>
      </c>
      <c r="W16" s="33">
        <f t="shared" si="3"/>
        <v>0</v>
      </c>
      <c r="X16" s="93">
        <f>SUM('31:4'!X16)</f>
        <v>0</v>
      </c>
      <c r="Y16" s="93">
        <f>SUM('31:4'!Y16)</f>
        <v>0</v>
      </c>
      <c r="Z16" s="93">
        <f>SUM('31:4'!Z16)</f>
        <v>0</v>
      </c>
      <c r="AA16" s="93">
        <f>SUM('31:4'!AA16)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SUM('31:4'!G17)</f>
        <v>0</v>
      </c>
      <c r="H17" s="95">
        <f t="shared" si="0"/>
        <v>0</v>
      </c>
      <c r="I17" s="93">
        <f>SUM('31:4'!I17)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SUM('31:4'!N17)</f>
        <v>0</v>
      </c>
      <c r="O17" s="93">
        <f>SUM('31:4'!O17)</f>
        <v>0</v>
      </c>
      <c r="P17" s="93">
        <f>SUM('31:4'!P17)</f>
        <v>0</v>
      </c>
      <c r="Q17" s="93">
        <f>SUM('31:4'!Q17)</f>
        <v>0</v>
      </c>
      <c r="R17" s="93">
        <f>SUM('31:4'!R17)</f>
        <v>0</v>
      </c>
      <c r="S17" s="93">
        <f>SUM('31:4'!S17)</f>
        <v>0</v>
      </c>
      <c r="T17" s="93">
        <f>SUM('31:4'!T17)</f>
        <v>0</v>
      </c>
      <c r="U17" s="93">
        <f>SUM('31:4'!U17)</f>
        <v>0</v>
      </c>
      <c r="V17" s="205">
        <f t="shared" si="2"/>
        <v>0</v>
      </c>
      <c r="W17" s="33" t="str">
        <f>IF(ISERROR(V17/G17),"",V17/G17)</f>
        <v/>
      </c>
      <c r="X17" s="93">
        <f>SUM('31:4'!X17)</f>
        <v>0</v>
      </c>
      <c r="Y17" s="93">
        <f>SUM('31:4'!Y17)</f>
        <v>0</v>
      </c>
      <c r="Z17" s="93">
        <f>SUM('31:4'!Z17)</f>
        <v>0</v>
      </c>
      <c r="AA17" s="93">
        <f>SUM('31:4'!AA17)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SUM('31:4'!G18)</f>
        <v>0</v>
      </c>
      <c r="H18" s="95">
        <f t="shared" si="0"/>
        <v>0</v>
      </c>
      <c r="I18" s="93">
        <f>SUM('31:4'!I18)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SUM('31:4'!N18)</f>
        <v>0</v>
      </c>
      <c r="O18" s="93">
        <f>SUM('31:4'!O18)</f>
        <v>0</v>
      </c>
      <c r="P18" s="93">
        <f>SUM('31:4'!P18)</f>
        <v>0</v>
      </c>
      <c r="Q18" s="93">
        <f>SUM('31:4'!Q18)</f>
        <v>0</v>
      </c>
      <c r="R18" s="93">
        <f>SUM('31:4'!R18)</f>
        <v>0</v>
      </c>
      <c r="S18" s="93">
        <f>SUM('31:4'!S18)</f>
        <v>0</v>
      </c>
      <c r="T18" s="93">
        <f>SUM('31:4'!T18)</f>
        <v>0</v>
      </c>
      <c r="U18" s="93">
        <f>SUM('31:4'!U18)</f>
        <v>0</v>
      </c>
      <c r="V18" s="205">
        <f t="shared" si="2"/>
        <v>0</v>
      </c>
      <c r="W18" s="33" t="str">
        <f>IF(ISERROR(V18/G18),"",V18/G18)</f>
        <v/>
      </c>
      <c r="X18" s="93">
        <f>SUM('31:4'!X18)</f>
        <v>0</v>
      </c>
      <c r="Y18" s="93">
        <f>SUM('31:4'!Y18)</f>
        <v>0</v>
      </c>
      <c r="Z18" s="93">
        <f>SUM('31:4'!Z18)</f>
        <v>0</v>
      </c>
      <c r="AA18" s="93">
        <f>SUM('31:4'!AA18)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SUM('31:4'!G19)</f>
        <v>704</v>
      </c>
      <c r="H19" s="95">
        <f t="shared" si="0"/>
        <v>3562.24</v>
      </c>
      <c r="I19" s="93">
        <f>SUM('31:4'!I19)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SUM('31:4'!N19)</f>
        <v>0</v>
      </c>
      <c r="O19" s="93">
        <f>SUM('31:4'!O19)</f>
        <v>0</v>
      </c>
      <c r="P19" s="93">
        <f>SUM('31:4'!P19)</f>
        <v>0</v>
      </c>
      <c r="Q19" s="93">
        <f>SUM('31:4'!Q19)</f>
        <v>0</v>
      </c>
      <c r="R19" s="93">
        <f>SUM('31:4'!R19)</f>
        <v>0</v>
      </c>
      <c r="S19" s="93">
        <f>SUM('31:4'!S19)</f>
        <v>0</v>
      </c>
      <c r="T19" s="93">
        <f>SUM('31:4'!T19)</f>
        <v>0</v>
      </c>
      <c r="U19" s="93">
        <f>SUM('31:4'!U19)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SUM('31:4'!X19)</f>
        <v>0</v>
      </c>
      <c r="Y19" s="93">
        <f>SUM('31:4'!Y19)</f>
        <v>0</v>
      </c>
      <c r="Z19" s="93">
        <f>SUM('31:4'!Z19)</f>
        <v>0</v>
      </c>
      <c r="AA19" s="93">
        <f>SUM('31:4'!AA19)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SUM('31:4'!G20)</f>
        <v>1492</v>
      </c>
      <c r="H20" s="95">
        <f t="shared" si="0"/>
        <v>7594.28</v>
      </c>
      <c r="I20" s="93">
        <f>SUM('31:4'!I20)</f>
        <v>82.5</v>
      </c>
      <c r="J20" s="31">
        <f t="array" ref="J20">IF(ISERROR(G20/I20),"",G20/I20)</f>
        <v>18.084848484848486</v>
      </c>
      <c r="K20" s="35">
        <f t="array" ref="K20">IF(ISERROR(G20/L20),"",G20/L20)</f>
        <v>64.869565217391298</v>
      </c>
      <c r="L20" s="87">
        <v>23</v>
      </c>
      <c r="M20" s="36">
        <f t="shared" si="4"/>
        <v>17.630434782608702</v>
      </c>
      <c r="N20" s="93">
        <f>SUM('31:4'!N20)</f>
        <v>0</v>
      </c>
      <c r="O20" s="93">
        <f>SUM('31:4'!O20)</f>
        <v>0</v>
      </c>
      <c r="P20" s="93">
        <f>SUM('31:4'!P20)</f>
        <v>0</v>
      </c>
      <c r="Q20" s="93">
        <f>SUM('31:4'!Q20)</f>
        <v>0</v>
      </c>
      <c r="R20" s="93">
        <f>SUM('31:4'!R20)</f>
        <v>0</v>
      </c>
      <c r="S20" s="93">
        <f>SUM('31:4'!S20)</f>
        <v>0</v>
      </c>
      <c r="T20" s="93">
        <f>SUM('31:4'!T20)</f>
        <v>0</v>
      </c>
      <c r="U20" s="93">
        <f>SUM('31:4'!U20)</f>
        <v>0</v>
      </c>
      <c r="V20" s="205">
        <f t="shared" si="2"/>
        <v>0</v>
      </c>
      <c r="W20" s="33">
        <f t="shared" si="5"/>
        <v>0</v>
      </c>
      <c r="X20" s="93">
        <f>SUM('31:4'!X20)</f>
        <v>0</v>
      </c>
      <c r="Y20" s="93">
        <f>SUM('31:4'!Y20)</f>
        <v>0</v>
      </c>
      <c r="Z20" s="93">
        <f>SUM('31:4'!Z20)</f>
        <v>0</v>
      </c>
      <c r="AA20" s="93">
        <f>SUM('31:4'!AA20)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SUM('31:4'!G21)</f>
        <v>1190</v>
      </c>
      <c r="H21" s="95">
        <f t="shared" si="0"/>
        <v>6057.0999999999995</v>
      </c>
      <c r="I21" s="93">
        <f>SUM('31:4'!I21)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SUM('31:4'!N21)</f>
        <v>0</v>
      </c>
      <c r="O21" s="93">
        <f>SUM('31:4'!O21)</f>
        <v>0</v>
      </c>
      <c r="P21" s="93">
        <f>SUM('31:4'!P21)</f>
        <v>0</v>
      </c>
      <c r="Q21" s="93">
        <f>SUM('31:4'!Q21)</f>
        <v>0</v>
      </c>
      <c r="R21" s="93">
        <f>SUM('31:4'!R21)</f>
        <v>0</v>
      </c>
      <c r="S21" s="93">
        <f>SUM('31:4'!S21)</f>
        <v>0</v>
      </c>
      <c r="T21" s="93">
        <f>SUM('31:4'!T21)</f>
        <v>0</v>
      </c>
      <c r="U21" s="93">
        <f>SUM('31:4'!U21)</f>
        <v>0</v>
      </c>
      <c r="V21" s="205">
        <f t="shared" si="2"/>
        <v>0</v>
      </c>
      <c r="W21" s="33">
        <f t="shared" si="5"/>
        <v>0</v>
      </c>
      <c r="X21" s="93">
        <f>SUM('31:4'!X21)</f>
        <v>0</v>
      </c>
      <c r="Y21" s="93">
        <f>SUM('31:4'!Y21)</f>
        <v>0</v>
      </c>
      <c r="Z21" s="93">
        <f>SUM('31:4'!Z21)</f>
        <v>0</v>
      </c>
      <c r="AA21" s="93">
        <f>SUM('31:4'!AA21)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SUM('31:4'!G22)</f>
        <v>0</v>
      </c>
      <c r="H22" s="95">
        <f t="shared" si="0"/>
        <v>0</v>
      </c>
      <c r="I22" s="93">
        <f>SUM('31:4'!I22)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SUM('31:4'!N22)</f>
        <v>0</v>
      </c>
      <c r="O22" s="93">
        <f>SUM('31:4'!O22)</f>
        <v>0</v>
      </c>
      <c r="P22" s="93">
        <f>SUM('31:4'!P22)</f>
        <v>0</v>
      </c>
      <c r="Q22" s="93">
        <f>SUM('31:4'!Q22)</f>
        <v>0</v>
      </c>
      <c r="R22" s="93">
        <f>SUM('31:4'!R22)</f>
        <v>0</v>
      </c>
      <c r="S22" s="93">
        <f>SUM('31:4'!S22)</f>
        <v>0</v>
      </c>
      <c r="T22" s="93">
        <f>SUM('31:4'!T22)</f>
        <v>0</v>
      </c>
      <c r="U22" s="93">
        <f>SUM('31:4'!U22)</f>
        <v>0</v>
      </c>
      <c r="V22" s="205">
        <f t="shared" si="2"/>
        <v>0</v>
      </c>
      <c r="W22" s="33"/>
      <c r="X22" s="93">
        <f>SUM('31:4'!X22)</f>
        <v>0</v>
      </c>
      <c r="Y22" s="93">
        <f>SUM('31:4'!Y22)</f>
        <v>0</v>
      </c>
      <c r="Z22" s="93">
        <f>SUM('31:4'!Z22)</f>
        <v>0</v>
      </c>
      <c r="AA22" s="93">
        <f>SUM('31:4'!AA22)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SUM('31:4'!G23)</f>
        <v>0</v>
      </c>
      <c r="H23" s="95">
        <f t="shared" si="0"/>
        <v>0</v>
      </c>
      <c r="I23" s="93">
        <f>SUM('31:4'!I23)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SUM('31:4'!N23)</f>
        <v>0</v>
      </c>
      <c r="O23" s="93">
        <f>SUM('31:4'!O23)</f>
        <v>0</v>
      </c>
      <c r="P23" s="93">
        <f>SUM('31:4'!P23)</f>
        <v>0</v>
      </c>
      <c r="Q23" s="93">
        <f>SUM('31:4'!Q23)</f>
        <v>0</v>
      </c>
      <c r="R23" s="93">
        <f>SUM('31:4'!R23)</f>
        <v>0</v>
      </c>
      <c r="S23" s="93">
        <f>SUM('31:4'!S23)</f>
        <v>0</v>
      </c>
      <c r="T23" s="93">
        <f>SUM('31:4'!T23)</f>
        <v>0</v>
      </c>
      <c r="U23" s="93">
        <f>SUM('31:4'!U23)</f>
        <v>0</v>
      </c>
      <c r="V23" s="205">
        <f t="shared" si="2"/>
        <v>0</v>
      </c>
      <c r="W23" s="33"/>
      <c r="X23" s="93">
        <f>SUM('31:4'!X23)</f>
        <v>0</v>
      </c>
      <c r="Y23" s="93">
        <f>SUM('31:4'!Y23)</f>
        <v>0</v>
      </c>
      <c r="Z23" s="93">
        <f>SUM('31:4'!Z23)</f>
        <v>0</v>
      </c>
      <c r="AA23" s="93">
        <f>SUM('31:4'!AA23)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SUM('31:4'!G24)</f>
        <v>0</v>
      </c>
      <c r="H24" s="95">
        <f t="shared" si="0"/>
        <v>0</v>
      </c>
      <c r="I24" s="93">
        <f>SUM('31:4'!I24)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SUM('31:4'!N24)</f>
        <v>0</v>
      </c>
      <c r="O24" s="93">
        <f>SUM('31:4'!O24)</f>
        <v>0</v>
      </c>
      <c r="P24" s="93">
        <f>SUM('31:4'!P24)</f>
        <v>0</v>
      </c>
      <c r="Q24" s="93">
        <f>SUM('31:4'!Q24)</f>
        <v>0</v>
      </c>
      <c r="R24" s="93">
        <f>SUM('31:4'!R24)</f>
        <v>0</v>
      </c>
      <c r="S24" s="93">
        <f>SUM('31:4'!S24)</f>
        <v>0</v>
      </c>
      <c r="T24" s="93">
        <f>SUM('31:4'!T24)</f>
        <v>0</v>
      </c>
      <c r="U24" s="93">
        <f>SUM('31:4'!U24)</f>
        <v>0</v>
      </c>
      <c r="V24" s="205">
        <f t="shared" si="2"/>
        <v>0</v>
      </c>
      <c r="W24" s="33"/>
      <c r="X24" s="93">
        <f>SUM('31:4'!X24)</f>
        <v>0</v>
      </c>
      <c r="Y24" s="93">
        <f>SUM('31:4'!Y24)</f>
        <v>0</v>
      </c>
      <c r="Z24" s="93">
        <f>SUM('31:4'!Z24)</f>
        <v>0</v>
      </c>
      <c r="AA24" s="93">
        <f>SUM('31:4'!AA24)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SUM('31:4'!G25)</f>
        <v>0</v>
      </c>
      <c r="H25" s="95">
        <f>D25*G25</f>
        <v>0</v>
      </c>
      <c r="I25" s="93">
        <f>SUM('31:4'!I25)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SUM('31:4'!N25)</f>
        <v>0</v>
      </c>
      <c r="O25" s="93">
        <f>SUM('31:4'!O25)</f>
        <v>0</v>
      </c>
      <c r="P25" s="93">
        <f>SUM('31:4'!P25)</f>
        <v>0</v>
      </c>
      <c r="Q25" s="93">
        <f>SUM('31:4'!Q25)</f>
        <v>0</v>
      </c>
      <c r="R25" s="93">
        <f>SUM('31:4'!R25)</f>
        <v>0</v>
      </c>
      <c r="S25" s="93">
        <f>SUM('31:4'!S25)</f>
        <v>0</v>
      </c>
      <c r="T25" s="93">
        <f>SUM('31:4'!T25)</f>
        <v>0</v>
      </c>
      <c r="U25" s="93">
        <f>SUM('31:4'!U25)</f>
        <v>0</v>
      </c>
      <c r="V25" s="205">
        <f t="shared" si="2"/>
        <v>0</v>
      </c>
      <c r="W25" s="33"/>
      <c r="X25" s="93">
        <f>SUM('31:4'!X25)</f>
        <v>0</v>
      </c>
      <c r="Y25" s="93">
        <f>SUM('31:4'!Y25)</f>
        <v>0</v>
      </c>
      <c r="Z25" s="93">
        <f>SUM('31:4'!Z25)</f>
        <v>0</v>
      </c>
      <c r="AA25" s="93">
        <f>SUM('31:4'!AA25)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SUM('31:4'!G26)</f>
        <v>0</v>
      </c>
      <c r="H26" s="95">
        <f t="shared" ref="H26:H27" si="6">D26*G26</f>
        <v>0</v>
      </c>
      <c r="I26" s="93">
        <f>SUM('31:4'!I26)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SUM('31:4'!N26)</f>
        <v>0</v>
      </c>
      <c r="O26" s="93">
        <f>SUM('31:4'!O26)</f>
        <v>0</v>
      </c>
      <c r="P26" s="93">
        <f>SUM('31:4'!P26)</f>
        <v>0</v>
      </c>
      <c r="Q26" s="93">
        <f>SUM('31:4'!Q26)</f>
        <v>0</v>
      </c>
      <c r="R26" s="93">
        <f>SUM('31:4'!R26)</f>
        <v>0</v>
      </c>
      <c r="S26" s="93">
        <f>SUM('31:4'!S26)</f>
        <v>0</v>
      </c>
      <c r="T26" s="93">
        <f>SUM('31:4'!T26)</f>
        <v>0</v>
      </c>
      <c r="U26" s="93">
        <f>SUM('31:4'!U26)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SUM('31:4'!X26)</f>
        <v>0</v>
      </c>
      <c r="Y26" s="93">
        <f>SUM('31:4'!Y26)</f>
        <v>0</v>
      </c>
      <c r="Z26" s="93">
        <f>SUM('31:4'!Z26)</f>
        <v>0</v>
      </c>
      <c r="AA26" s="93">
        <f>SUM('31:4'!AA26)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SUM('31:4'!G27)</f>
        <v>229</v>
      </c>
      <c r="H27" s="95">
        <f t="shared" si="6"/>
        <v>1142.71</v>
      </c>
      <c r="I27" s="93">
        <f>SUM('31:4'!I27)</f>
        <v>12.5</v>
      </c>
      <c r="J27" s="31">
        <f t="array" ref="J27">IF(ISERROR(G27/I27),"",G27/I27)</f>
        <v>18.32</v>
      </c>
      <c r="K27" s="35">
        <f t="array" ref="K27">IF(ISERROR(G27/L27),"",G27/L27)</f>
        <v>9.7446808510638299</v>
      </c>
      <c r="L27" s="87">
        <v>23.5</v>
      </c>
      <c r="M27" s="36">
        <f t="shared" si="7"/>
        <v>2.7553191489361701</v>
      </c>
      <c r="N27" s="93">
        <f>SUM('31:4'!N27)</f>
        <v>0</v>
      </c>
      <c r="O27" s="93">
        <f>SUM('31:4'!O27)</f>
        <v>0</v>
      </c>
      <c r="P27" s="93">
        <f>SUM('31:4'!P27)</f>
        <v>0</v>
      </c>
      <c r="Q27" s="93">
        <f>SUM('31:4'!Q27)</f>
        <v>0</v>
      </c>
      <c r="R27" s="93">
        <f>SUM('31:4'!R27)</f>
        <v>0</v>
      </c>
      <c r="S27" s="93">
        <f>SUM('31:4'!S27)</f>
        <v>0</v>
      </c>
      <c r="T27" s="93">
        <f>SUM('31:4'!T27)</f>
        <v>0</v>
      </c>
      <c r="U27" s="93">
        <f>SUM('31:4'!U27)</f>
        <v>0</v>
      </c>
      <c r="V27" s="205">
        <f t="shared" si="2"/>
        <v>0</v>
      </c>
      <c r="W27" s="33">
        <f t="shared" si="8"/>
        <v>0</v>
      </c>
      <c r="X27" s="93">
        <f>SUM('31:4'!X27)</f>
        <v>0</v>
      </c>
      <c r="Y27" s="93">
        <f>SUM('31:4'!Y27)</f>
        <v>0</v>
      </c>
      <c r="Z27" s="93">
        <f>SUM('31:4'!Z27)</f>
        <v>0</v>
      </c>
      <c r="AA27" s="93">
        <f>SUM('31:4'!AA27)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45" t="s">
        <v>70</v>
      </c>
      <c r="B28" s="546"/>
      <c r="C28" s="31" t="s">
        <v>71</v>
      </c>
      <c r="D28" s="30"/>
      <c r="E28" s="30"/>
      <c r="F28" s="30"/>
      <c r="G28" s="94">
        <f>SUM(G7:G27)</f>
        <v>6278</v>
      </c>
      <c r="H28" s="30">
        <f>SUM(H7:H27)</f>
        <v>31763.039999999997</v>
      </c>
      <c r="I28" s="30">
        <f>SUM(I7:I27)</f>
        <v>397.5</v>
      </c>
      <c r="J28" s="31">
        <f t="array" ref="J28">IF(ISERROR(G28/I28),"",G28/I28)</f>
        <v>15.793710691823899</v>
      </c>
      <c r="K28" s="30">
        <f>SUM(K7:K27)</f>
        <v>304.84424337630276</v>
      </c>
      <c r="L28" s="98"/>
      <c r="M28" s="89">
        <f t="shared" ref="M28:AA28" si="9">SUM(M7:M27)</f>
        <v>92.655756623697243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SUM('31:4'!G29)</f>
        <v>0</v>
      </c>
      <c r="H29" s="339">
        <f t="shared" ref="H29:H85" si="10">D29*G29</f>
        <v>0</v>
      </c>
      <c r="I29" s="93">
        <f>SUM('31:4'!I29)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SUM('31:4'!N29)</f>
        <v>0</v>
      </c>
      <c r="O29" s="93">
        <f>SUM('31:4'!O29)</f>
        <v>0</v>
      </c>
      <c r="P29" s="93">
        <f>SUM('31:4'!P29)</f>
        <v>0</v>
      </c>
      <c r="Q29" s="93">
        <f>SUM('31:4'!Q29)</f>
        <v>0</v>
      </c>
      <c r="R29" s="93">
        <f>SUM('31:4'!R29)</f>
        <v>0</v>
      </c>
      <c r="S29" s="93">
        <f>SUM('31:4'!S29)</f>
        <v>0</v>
      </c>
      <c r="T29" s="93">
        <f>SUM('31:4'!T29)</f>
        <v>0</v>
      </c>
      <c r="U29" s="93">
        <f>SUM('31:4'!U29)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SUM('31:4'!X29)</f>
        <v>0</v>
      </c>
      <c r="Y29" s="93">
        <f>SUM('31:4'!Y29)</f>
        <v>0</v>
      </c>
      <c r="Z29" s="93">
        <f>SUM('31:4'!Z29)</f>
        <v>0</v>
      </c>
      <c r="AA29" s="93">
        <f>SUM('31:4'!AA29)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SUM('31:4'!G30)</f>
        <v>730</v>
      </c>
      <c r="H30" s="339">
        <f t="shared" si="10"/>
        <v>3671.9</v>
      </c>
      <c r="I30" s="93">
        <f>SUM('31:4'!I30)</f>
        <v>5</v>
      </c>
      <c r="J30" s="31"/>
      <c r="K30" s="35">
        <f t="array" ref="K30">IF(ISERROR(G30/L30),"",G30/L30)</f>
        <v>14.038461538461538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SUM('31:4'!G31)</f>
        <v>0</v>
      </c>
      <c r="H31" s="339">
        <f t="shared" si="10"/>
        <v>0</v>
      </c>
      <c r="I31" s="93">
        <f>SUM('31:4'!I31)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SUM('31:4'!N31)</f>
        <v>0</v>
      </c>
      <c r="O31" s="93">
        <f>SUM('31:4'!O31)</f>
        <v>0</v>
      </c>
      <c r="P31" s="93">
        <f>SUM('31:4'!P31)</f>
        <v>0</v>
      </c>
      <c r="Q31" s="93">
        <f>SUM('31:4'!Q31)</f>
        <v>0</v>
      </c>
      <c r="R31" s="93">
        <f>SUM('31:4'!R31)</f>
        <v>0</v>
      </c>
      <c r="S31" s="93">
        <f>SUM('31:4'!S31)</f>
        <v>0</v>
      </c>
      <c r="T31" s="93">
        <f>SUM('31:4'!T31)</f>
        <v>0</v>
      </c>
      <c r="U31" s="93">
        <f>SUM('31:4'!U31)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SUM('31:4'!X31)</f>
        <v>0</v>
      </c>
      <c r="Y31" s="93">
        <f>SUM('31:4'!Y31)</f>
        <v>0</v>
      </c>
      <c r="Z31" s="93">
        <f>SUM('31:4'!Z31)</f>
        <v>0</v>
      </c>
      <c r="AA31" s="93">
        <f>SUM('31:4'!AA31)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SUM('31:4'!G32)</f>
        <v>822</v>
      </c>
      <c r="H32" s="339">
        <f t="shared" si="10"/>
        <v>4134.66</v>
      </c>
      <c r="I32" s="93">
        <f>SUM('31:4'!I32)</f>
        <v>11</v>
      </c>
      <c r="J32" s="31">
        <f t="array" ref="J32">IF(ISERROR(G32/I32),"",G32/I32)</f>
        <v>74.727272727272734</v>
      </c>
      <c r="K32" s="35">
        <f t="array" ref="K32">IF(ISERROR(G32/L32),"",G32/L32)</f>
        <v>15.807692307692308</v>
      </c>
      <c r="L32" s="87">
        <v>52</v>
      </c>
      <c r="M32" s="36">
        <f t="shared" si="14"/>
        <v>-4.8076923076923084</v>
      </c>
      <c r="N32" s="93">
        <f>SUM('31:4'!N32)</f>
        <v>0</v>
      </c>
      <c r="O32" s="93">
        <f>SUM('31:4'!O32)</f>
        <v>0</v>
      </c>
      <c r="P32" s="93">
        <f>SUM('31:4'!P32)</f>
        <v>0</v>
      </c>
      <c r="Q32" s="93">
        <f>SUM('31:4'!Q32)</f>
        <v>0</v>
      </c>
      <c r="R32" s="93">
        <f>SUM('31:4'!R32)</f>
        <v>0</v>
      </c>
      <c r="S32" s="93">
        <f>SUM('31:4'!S32)</f>
        <v>0</v>
      </c>
      <c r="T32" s="93">
        <f>SUM('31:4'!T32)</f>
        <v>0</v>
      </c>
      <c r="U32" s="93">
        <f>SUM('31:4'!U32)</f>
        <v>0</v>
      </c>
      <c r="V32" s="206">
        <f t="shared" si="15"/>
        <v>0</v>
      </c>
      <c r="W32" s="33">
        <f t="shared" si="16"/>
        <v>0</v>
      </c>
      <c r="X32" s="93">
        <f>SUM('31:4'!X32)</f>
        <v>0</v>
      </c>
      <c r="Y32" s="93">
        <f>SUM('31:4'!Y32)</f>
        <v>0</v>
      </c>
      <c r="Z32" s="93">
        <f>SUM('31:4'!Z32)</f>
        <v>0</v>
      </c>
      <c r="AA32" s="93">
        <f>SUM('31:4'!AA32)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SUM('31:4'!G33)</f>
        <v>0</v>
      </c>
      <c r="H33" s="339">
        <f t="shared" si="10"/>
        <v>0</v>
      </c>
      <c r="I33" s="93">
        <f>SUM('31:4'!I33)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SUM('31:4'!N33)</f>
        <v>0</v>
      </c>
      <c r="O33" s="93">
        <f>SUM('31:4'!O33)</f>
        <v>0</v>
      </c>
      <c r="P33" s="93">
        <f>SUM('31:4'!P33)</f>
        <v>0</v>
      </c>
      <c r="Q33" s="93">
        <f>SUM('31:4'!Q33)</f>
        <v>0</v>
      </c>
      <c r="R33" s="93">
        <f>SUM('31:4'!R33)</f>
        <v>0</v>
      </c>
      <c r="S33" s="93">
        <f>SUM('31:4'!S33)</f>
        <v>0</v>
      </c>
      <c r="T33" s="93">
        <f>SUM('31:4'!T33)</f>
        <v>0</v>
      </c>
      <c r="U33" s="93">
        <f>SUM('31:4'!U33)</f>
        <v>0</v>
      </c>
      <c r="V33" s="206">
        <f t="shared" si="15"/>
        <v>0</v>
      </c>
      <c r="W33" s="33" t="str">
        <f t="shared" si="16"/>
        <v/>
      </c>
      <c r="X33" s="93">
        <f>SUM('31:4'!X33)</f>
        <v>0</v>
      </c>
      <c r="Y33" s="93">
        <f>SUM('31:4'!Y33)</f>
        <v>0</v>
      </c>
      <c r="Z33" s="93">
        <f>SUM('31:4'!Z33)</f>
        <v>0</v>
      </c>
      <c r="AA33" s="93">
        <f>SUM('31:4'!AA33)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SUM('31:4'!G34)</f>
        <v>0</v>
      </c>
      <c r="H34" s="339">
        <f t="shared" si="10"/>
        <v>0</v>
      </c>
      <c r="I34" s="93">
        <f>SUM('31:4'!I34)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SUM('31:4'!G35)</f>
        <v>0</v>
      </c>
      <c r="H35" s="339">
        <f t="shared" si="10"/>
        <v>0</v>
      </c>
      <c r="I35" s="93">
        <f>SUM('31:4'!I35)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SUM('31:4'!G36)</f>
        <v>594</v>
      </c>
      <c r="H36" s="339">
        <f t="shared" si="10"/>
        <v>0</v>
      </c>
      <c r="I36" s="93">
        <f>SUM('31:4'!I36)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SUM('31:4'!G37)</f>
        <v>633</v>
      </c>
      <c r="H37" s="339">
        <f t="shared" si="10"/>
        <v>3215.64</v>
      </c>
      <c r="I37" s="93">
        <f>SUM('31:4'!I37)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SUM('31:4'!N37)</f>
        <v>0</v>
      </c>
      <c r="O37" s="93">
        <f>SUM('31:4'!O37)</f>
        <v>0</v>
      </c>
      <c r="P37" s="93">
        <f>SUM('31:4'!P37)</f>
        <v>0</v>
      </c>
      <c r="Q37" s="93">
        <f>SUM('31:4'!Q37)</f>
        <v>0</v>
      </c>
      <c r="R37" s="93">
        <f>SUM('31:4'!R37)</f>
        <v>0</v>
      </c>
      <c r="S37" s="93">
        <f>SUM('31:4'!S37)</f>
        <v>0</v>
      </c>
      <c r="T37" s="93">
        <f>SUM('31:4'!T37)</f>
        <v>0</v>
      </c>
      <c r="U37" s="93">
        <f>SUM('31:4'!U37)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SUM('31:4'!X37)</f>
        <v>0</v>
      </c>
      <c r="Y37" s="93">
        <f>SUM('31:4'!Y37)</f>
        <v>0</v>
      </c>
      <c r="Z37" s="93">
        <f>SUM('31:4'!Z37)</f>
        <v>0</v>
      </c>
      <c r="AA37" s="93">
        <f>SUM('31:4'!AA37)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SUM('31:4'!G38)</f>
        <v>648</v>
      </c>
      <c r="H38" s="339">
        <f t="shared" si="10"/>
        <v>3291.84</v>
      </c>
      <c r="I38" s="93">
        <f>SUM('31:4'!I38)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SUM('31:4'!N38)</f>
        <v>0</v>
      </c>
      <c r="O38" s="93">
        <f>SUM('31:4'!O38)</f>
        <v>0</v>
      </c>
      <c r="P38" s="93">
        <f>SUM('31:4'!P38)</f>
        <v>0</v>
      </c>
      <c r="Q38" s="93">
        <f>SUM('31:4'!Q38)</f>
        <v>0</v>
      </c>
      <c r="R38" s="93">
        <f>SUM('31:4'!R38)</f>
        <v>0</v>
      </c>
      <c r="S38" s="93">
        <f>SUM('31:4'!S38)</f>
        <v>0</v>
      </c>
      <c r="T38" s="93">
        <f>SUM('31:4'!T38)</f>
        <v>0</v>
      </c>
      <c r="U38" s="93">
        <f>SUM('31:4'!U38)</f>
        <v>0</v>
      </c>
      <c r="V38" s="206">
        <f t="shared" si="18"/>
        <v>0</v>
      </c>
      <c r="W38" s="33">
        <f t="shared" si="19"/>
        <v>0</v>
      </c>
      <c r="X38" s="93">
        <f>SUM('31:4'!X38)</f>
        <v>0</v>
      </c>
      <c r="Y38" s="93">
        <f>SUM('31:4'!Y38)</f>
        <v>0</v>
      </c>
      <c r="Z38" s="93">
        <f>SUM('31:4'!Z38)</f>
        <v>0</v>
      </c>
      <c r="AA38" s="93">
        <f>SUM('31:4'!AA38)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SUM('31:4'!G39)</f>
        <v>0</v>
      </c>
      <c r="H39" s="339">
        <f t="shared" si="10"/>
        <v>0</v>
      </c>
      <c r="I39" s="93">
        <f>SUM('31:4'!I39)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SUM('31:4'!N39)</f>
        <v>0</v>
      </c>
      <c r="O39" s="93">
        <f>SUM('31:4'!O39)</f>
        <v>0</v>
      </c>
      <c r="P39" s="93">
        <f>SUM('31:4'!P39)</f>
        <v>0</v>
      </c>
      <c r="Q39" s="93">
        <f>SUM('31:4'!Q39)</f>
        <v>0</v>
      </c>
      <c r="R39" s="93">
        <f>SUM('31:4'!R39)</f>
        <v>0</v>
      </c>
      <c r="S39" s="93">
        <f>SUM('31:4'!S39)</f>
        <v>0</v>
      </c>
      <c r="T39" s="93">
        <f>SUM('31:4'!T39)</f>
        <v>0</v>
      </c>
      <c r="U39" s="93">
        <f>SUM('31:4'!U39)</f>
        <v>0</v>
      </c>
      <c r="V39" s="206">
        <f t="shared" si="18"/>
        <v>0</v>
      </c>
      <c r="W39" s="33" t="str">
        <f t="shared" si="19"/>
        <v/>
      </c>
      <c r="X39" s="93">
        <f>SUM('31:4'!X39)</f>
        <v>0</v>
      </c>
      <c r="Y39" s="93">
        <f>SUM('31:4'!Y39)</f>
        <v>0</v>
      </c>
      <c r="Z39" s="93">
        <f>SUM('31:4'!Z39)</f>
        <v>0</v>
      </c>
      <c r="AA39" s="93">
        <f>SUM('31:4'!AA39)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SUM('31:4'!G40)</f>
        <v>0</v>
      </c>
      <c r="H40" s="339">
        <f t="shared" si="10"/>
        <v>0</v>
      </c>
      <c r="I40" s="93">
        <f>SUM('31:4'!I40)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SUM('31:4'!N40)</f>
        <v>0</v>
      </c>
      <c r="O40" s="93">
        <f>SUM('31:4'!O40)</f>
        <v>0</v>
      </c>
      <c r="P40" s="93">
        <f>SUM('31:4'!P40)</f>
        <v>0</v>
      </c>
      <c r="Q40" s="93">
        <f>SUM('31:4'!Q40)</f>
        <v>0</v>
      </c>
      <c r="R40" s="93">
        <f>SUM('31:4'!R40)</f>
        <v>0</v>
      </c>
      <c r="S40" s="93">
        <f>SUM('31:4'!S40)</f>
        <v>0</v>
      </c>
      <c r="T40" s="93">
        <f>SUM('31:4'!T40)</f>
        <v>0</v>
      </c>
      <c r="U40" s="93">
        <f>SUM('31:4'!U40)</f>
        <v>0</v>
      </c>
      <c r="V40" s="206">
        <f t="shared" si="18"/>
        <v>0</v>
      </c>
      <c r="W40" s="33" t="str">
        <f t="shared" si="19"/>
        <v/>
      </c>
      <c r="X40" s="93">
        <f>SUM('31:4'!X40)</f>
        <v>0</v>
      </c>
      <c r="Y40" s="93">
        <f>SUM('31:4'!Y40)</f>
        <v>0</v>
      </c>
      <c r="Z40" s="93">
        <f>SUM('31:4'!Z40)</f>
        <v>0</v>
      </c>
      <c r="AA40" s="93">
        <f>SUM('31:4'!AA40)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SUM('31:4'!G41)</f>
        <v>0</v>
      </c>
      <c r="H41" s="339">
        <f t="shared" si="10"/>
        <v>0</v>
      </c>
      <c r="I41" s="93">
        <f>SUM('31:4'!I41)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SUM('31:4'!N41)</f>
        <v>0</v>
      </c>
      <c r="O41" s="93">
        <f>SUM('31:4'!O41)</f>
        <v>0</v>
      </c>
      <c r="P41" s="93">
        <f>SUM('31:4'!P41)</f>
        <v>0</v>
      </c>
      <c r="Q41" s="93">
        <f>SUM('31:4'!Q41)</f>
        <v>0</v>
      </c>
      <c r="R41" s="93">
        <f>SUM('31:4'!R41)</f>
        <v>0</v>
      </c>
      <c r="S41" s="93">
        <f>SUM('31:4'!S41)</f>
        <v>0</v>
      </c>
      <c r="T41" s="93">
        <f>SUM('31:4'!T41)</f>
        <v>0</v>
      </c>
      <c r="U41" s="93">
        <f>SUM('31:4'!U41)</f>
        <v>0</v>
      </c>
      <c r="V41" s="206">
        <f t="shared" si="18"/>
        <v>0</v>
      </c>
      <c r="W41" s="33" t="str">
        <f t="shared" si="19"/>
        <v/>
      </c>
      <c r="X41" s="93">
        <f>SUM('31:4'!X41)</f>
        <v>0</v>
      </c>
      <c r="Y41" s="93">
        <f>SUM('31:4'!Y41)</f>
        <v>0</v>
      </c>
      <c r="Z41" s="93">
        <f>SUM('31:4'!Z41)</f>
        <v>0</v>
      </c>
      <c r="AA41" s="93">
        <f>SUM('31:4'!AA41)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SUM('31:4'!G42)</f>
        <v>725</v>
      </c>
      <c r="H42" s="339">
        <f t="shared" si="10"/>
        <v>3683</v>
      </c>
      <c r="I42" s="93">
        <f>SUM('31:4'!I42)</f>
        <v>33</v>
      </c>
      <c r="J42" s="31">
        <f t="array" ref="J42">IF(ISERROR(G42/I42),"",G42/I42)</f>
        <v>21.969696969696969</v>
      </c>
      <c r="K42" s="35">
        <f t="array" ref="K42">IF(ISERROR(G42/L42),"",G42/L42)</f>
        <v>34.523809523809526</v>
      </c>
      <c r="L42" s="87">
        <v>21</v>
      </c>
      <c r="M42" s="36">
        <f t="shared" si="17"/>
        <v>-1.5238095238095255</v>
      </c>
      <c r="N42" s="93">
        <f>SUM('31:4'!N42)</f>
        <v>0</v>
      </c>
      <c r="O42" s="93">
        <f>SUM('31:4'!O42)</f>
        <v>0</v>
      </c>
      <c r="P42" s="93">
        <f>SUM('31:4'!P42)</f>
        <v>0</v>
      </c>
      <c r="Q42" s="93">
        <f>SUM('31:4'!Q42)</f>
        <v>0</v>
      </c>
      <c r="R42" s="93">
        <f>SUM('31:4'!R42)</f>
        <v>0</v>
      </c>
      <c r="S42" s="93">
        <f>SUM('31:4'!S42)</f>
        <v>0</v>
      </c>
      <c r="T42" s="93">
        <f>SUM('31:4'!T42)</f>
        <v>0</v>
      </c>
      <c r="U42" s="93">
        <f>SUM('31:4'!U42)</f>
        <v>0</v>
      </c>
      <c r="V42" s="206">
        <f t="shared" si="18"/>
        <v>0</v>
      </c>
      <c r="W42" s="33">
        <f t="shared" si="19"/>
        <v>0</v>
      </c>
      <c r="X42" s="93">
        <f>SUM('31:4'!X42)</f>
        <v>0</v>
      </c>
      <c r="Y42" s="93">
        <f>SUM('31:4'!Y42)</f>
        <v>0</v>
      </c>
      <c r="Z42" s="93">
        <f>SUM('31:4'!Z42)</f>
        <v>0</v>
      </c>
      <c r="AA42" s="93">
        <f>SUM('31:4'!AA42)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SUM('31:4'!G43)</f>
        <v>0</v>
      </c>
      <c r="H43" s="339">
        <f t="shared" si="10"/>
        <v>0</v>
      </c>
      <c r="I43" s="93">
        <f>SUM('31:4'!I43)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SUM('31:4'!N43)</f>
        <v>0</v>
      </c>
      <c r="O43" s="93">
        <f>SUM('31:4'!O43)</f>
        <v>0</v>
      </c>
      <c r="P43" s="93">
        <f>SUM('31:4'!P43)</f>
        <v>0</v>
      </c>
      <c r="Q43" s="93">
        <f>SUM('31:4'!Q43)</f>
        <v>0</v>
      </c>
      <c r="R43" s="93">
        <f>SUM('31:4'!R43)</f>
        <v>0</v>
      </c>
      <c r="S43" s="93">
        <f>SUM('31:4'!S43)</f>
        <v>0</v>
      </c>
      <c r="T43" s="93">
        <f>SUM('31:4'!T43)</f>
        <v>0</v>
      </c>
      <c r="U43" s="93">
        <f>SUM('31:4'!U43)</f>
        <v>0</v>
      </c>
      <c r="V43" s="206">
        <f t="shared" si="18"/>
        <v>0</v>
      </c>
      <c r="W43" s="33" t="str">
        <f t="shared" si="19"/>
        <v/>
      </c>
      <c r="X43" s="93">
        <f>SUM('31:4'!X43)</f>
        <v>0</v>
      </c>
      <c r="Y43" s="93">
        <f>SUM('31:4'!Y43)</f>
        <v>0</v>
      </c>
      <c r="Z43" s="93">
        <f>SUM('31:4'!Z43)</f>
        <v>0</v>
      </c>
      <c r="AA43" s="93">
        <f>SUM('31:4'!AA43)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SUM('31:4'!G44)</f>
        <v>804</v>
      </c>
      <c r="H44" s="339">
        <f t="shared" si="10"/>
        <v>4084.32</v>
      </c>
      <c r="I44" s="93">
        <f>SUM('31:4'!I44)</f>
        <v>33</v>
      </c>
      <c r="J44" s="31">
        <f t="array" ref="J44">IF(ISERROR(G44/I44),"",G44/I44)</f>
        <v>24.363636363636363</v>
      </c>
      <c r="K44" s="35">
        <f t="array" ref="K44">IF(ISERROR(G44/L44),"",G44/L44)</f>
        <v>38.285714285714285</v>
      </c>
      <c r="L44" s="87">
        <v>21</v>
      </c>
      <c r="M44" s="36">
        <f t="shared" si="17"/>
        <v>-5.2857142857142847</v>
      </c>
      <c r="N44" s="93">
        <f>SUM('31:4'!N44)</f>
        <v>0</v>
      </c>
      <c r="O44" s="93">
        <f>SUM('31:4'!O44)</f>
        <v>0</v>
      </c>
      <c r="P44" s="93">
        <f>SUM('31:4'!P44)</f>
        <v>0</v>
      </c>
      <c r="Q44" s="93">
        <f>SUM('31:4'!Q44)</f>
        <v>0</v>
      </c>
      <c r="R44" s="93">
        <f>SUM('31:4'!R44)</f>
        <v>0</v>
      </c>
      <c r="S44" s="93">
        <f>SUM('31:4'!S44)</f>
        <v>0</v>
      </c>
      <c r="T44" s="93">
        <f>SUM('31:4'!T44)</f>
        <v>0</v>
      </c>
      <c r="U44" s="93">
        <f>SUM('31:4'!U44)</f>
        <v>0</v>
      </c>
      <c r="V44" s="206">
        <f t="shared" si="18"/>
        <v>0</v>
      </c>
      <c r="W44" s="33">
        <f t="shared" si="19"/>
        <v>0</v>
      </c>
      <c r="X44" s="93">
        <f>SUM('31:4'!X44)</f>
        <v>0</v>
      </c>
      <c r="Y44" s="93">
        <f>SUM('31:4'!Y44)</f>
        <v>0</v>
      </c>
      <c r="Z44" s="93">
        <f>SUM('31:4'!Z44)</f>
        <v>0</v>
      </c>
      <c r="AA44" s="93">
        <f>SUM('31:4'!AA44)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SUM('31:4'!G45)</f>
        <v>423</v>
      </c>
      <c r="H45" s="339">
        <f t="shared" si="10"/>
        <v>2127.69</v>
      </c>
      <c r="I45" s="93">
        <f>SUM('31:4'!I45)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SUM('31:4'!N45)</f>
        <v>0</v>
      </c>
      <c r="O45" s="93">
        <f>SUM('31:4'!O45)</f>
        <v>0</v>
      </c>
      <c r="P45" s="93">
        <f>SUM('31:4'!P45)</f>
        <v>0</v>
      </c>
      <c r="Q45" s="93">
        <f>SUM('31:4'!Q45)</f>
        <v>0</v>
      </c>
      <c r="R45" s="93">
        <f>SUM('31:4'!R45)</f>
        <v>0</v>
      </c>
      <c r="S45" s="93">
        <f>SUM('31:4'!S45)</f>
        <v>0</v>
      </c>
      <c r="T45" s="93">
        <f>SUM('31:4'!T45)</f>
        <v>0</v>
      </c>
      <c r="U45" s="93">
        <f>SUM('31:4'!U45)</f>
        <v>0</v>
      </c>
      <c r="V45" s="206">
        <f t="shared" si="18"/>
        <v>0</v>
      </c>
      <c r="W45" s="33">
        <f t="shared" si="19"/>
        <v>0</v>
      </c>
      <c r="X45" s="93">
        <f>SUM('31:4'!X45)</f>
        <v>0</v>
      </c>
      <c r="Y45" s="93">
        <f>SUM('31:4'!Y45)</f>
        <v>0</v>
      </c>
      <c r="Z45" s="93">
        <f>SUM('31:4'!Z45)</f>
        <v>0</v>
      </c>
      <c r="AA45" s="93">
        <f>SUM('31:4'!AA45)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SUM('31:4'!G46)</f>
        <v>1649</v>
      </c>
      <c r="H46" s="339">
        <f t="shared" si="10"/>
        <v>8294.4700000000012</v>
      </c>
      <c r="I46" s="93">
        <f>SUM('31:4'!I46)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SUM('31:4'!N46)</f>
        <v>0</v>
      </c>
      <c r="O46" s="93">
        <f>SUM('31:4'!O46)</f>
        <v>0</v>
      </c>
      <c r="P46" s="93">
        <f>SUM('31:4'!P46)</f>
        <v>0</v>
      </c>
      <c r="Q46" s="93">
        <f>SUM('31:4'!Q46)</f>
        <v>0</v>
      </c>
      <c r="R46" s="93">
        <f>SUM('31:4'!R46)</f>
        <v>0</v>
      </c>
      <c r="S46" s="93">
        <f>SUM('31:4'!S46)</f>
        <v>0</v>
      </c>
      <c r="T46" s="93">
        <f>SUM('31:4'!T46)</f>
        <v>0</v>
      </c>
      <c r="U46" s="93">
        <f>SUM('31:4'!U46)</f>
        <v>0</v>
      </c>
      <c r="V46" s="206">
        <f t="shared" si="18"/>
        <v>0</v>
      </c>
      <c r="W46" s="33">
        <f t="shared" si="19"/>
        <v>0</v>
      </c>
      <c r="X46" s="93">
        <f>SUM('31:4'!X46)</f>
        <v>0</v>
      </c>
      <c r="Y46" s="93">
        <f>SUM('31:4'!Y46)</f>
        <v>0</v>
      </c>
      <c r="Z46" s="93">
        <f>SUM('31:4'!Z46)</f>
        <v>0</v>
      </c>
      <c r="AA46" s="93">
        <f>SUM('31:4'!AA46)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SUM('31:4'!G47)</f>
        <v>758</v>
      </c>
      <c r="H47" s="339">
        <f t="shared" si="10"/>
        <v>3812.7400000000002</v>
      </c>
      <c r="I47" s="93">
        <f>SUM('31:4'!I47)</f>
        <v>13</v>
      </c>
      <c r="J47" s="31">
        <f t="array" ref="J47">IF(ISERROR(G47/I47),"",G47/I47)</f>
        <v>58.307692307692307</v>
      </c>
      <c r="K47" s="35">
        <f t="array" ref="K47">IF(ISERROR(G47/L47),"",G47/L47)</f>
        <v>13.535714285714286</v>
      </c>
      <c r="L47" s="87">
        <v>56</v>
      </c>
      <c r="M47" s="36">
        <f t="shared" si="17"/>
        <v>-0.53571428571428648</v>
      </c>
      <c r="N47" s="93">
        <f>SUM('31:4'!N47)</f>
        <v>0</v>
      </c>
      <c r="O47" s="93">
        <f>SUM('31:4'!O47)</f>
        <v>0</v>
      </c>
      <c r="P47" s="93">
        <f>SUM('31:4'!P47)</f>
        <v>0</v>
      </c>
      <c r="Q47" s="93">
        <f>SUM('31:4'!Q47)</f>
        <v>0</v>
      </c>
      <c r="R47" s="93">
        <f>SUM('31:4'!R47)</f>
        <v>0</v>
      </c>
      <c r="S47" s="93">
        <f>SUM('31:4'!S47)</f>
        <v>0</v>
      </c>
      <c r="T47" s="93">
        <f>SUM('31:4'!T47)</f>
        <v>0</v>
      </c>
      <c r="U47" s="93">
        <f>SUM('31:4'!U47)</f>
        <v>0</v>
      </c>
      <c r="V47" s="206">
        <f t="shared" si="18"/>
        <v>0</v>
      </c>
      <c r="W47" s="33">
        <f t="shared" si="19"/>
        <v>0</v>
      </c>
      <c r="X47" s="93">
        <f>SUM('31:4'!X47)</f>
        <v>0</v>
      </c>
      <c r="Y47" s="93">
        <f>SUM('31:4'!Y47)</f>
        <v>0</v>
      </c>
      <c r="Z47" s="93">
        <f>SUM('31:4'!Z47)</f>
        <v>0</v>
      </c>
      <c r="AA47" s="93">
        <f>SUM('31:4'!AA47)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SUM('31:4'!G48)</f>
        <v>897</v>
      </c>
      <c r="H48" s="339">
        <f t="shared" si="10"/>
        <v>4511.91</v>
      </c>
      <c r="I48" s="93">
        <f>SUM('31:4'!I48)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SUM('31:4'!N48)</f>
        <v>0</v>
      </c>
      <c r="O48" s="93">
        <f>SUM('31:4'!O48)</f>
        <v>0</v>
      </c>
      <c r="P48" s="93">
        <f>SUM('31:4'!P48)</f>
        <v>0</v>
      </c>
      <c r="Q48" s="93">
        <f>SUM('31:4'!Q48)</f>
        <v>0</v>
      </c>
      <c r="R48" s="93">
        <f>SUM('31:4'!R48)</f>
        <v>0</v>
      </c>
      <c r="S48" s="93">
        <f>SUM('31:4'!S48)</f>
        <v>0</v>
      </c>
      <c r="T48" s="93">
        <f>SUM('31:4'!T48)</f>
        <v>0</v>
      </c>
      <c r="U48" s="93">
        <f>SUM('31:4'!U48)</f>
        <v>0</v>
      </c>
      <c r="V48" s="206">
        <f t="shared" si="18"/>
        <v>0</v>
      </c>
      <c r="W48" s="33">
        <f t="shared" si="19"/>
        <v>0</v>
      </c>
      <c r="X48" s="93">
        <f>SUM('31:4'!X48)</f>
        <v>0</v>
      </c>
      <c r="Y48" s="93">
        <f>SUM('31:4'!Y48)</f>
        <v>0</v>
      </c>
      <c r="Z48" s="93">
        <f>SUM('31:4'!Z48)</f>
        <v>0</v>
      </c>
      <c r="AA48" s="93">
        <f>SUM('31:4'!AA48)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SUM('31:4'!G49)</f>
        <v>0</v>
      </c>
      <c r="H49" s="339">
        <f t="shared" si="10"/>
        <v>0</v>
      </c>
      <c r="I49" s="93">
        <f>SUM('31:4'!I49)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SUM('31:4'!N49)</f>
        <v>0</v>
      </c>
      <c r="O49" s="93">
        <f>SUM('31:4'!O49)</f>
        <v>0</v>
      </c>
      <c r="P49" s="93">
        <f>SUM('31:4'!P49)</f>
        <v>0</v>
      </c>
      <c r="Q49" s="93">
        <f>SUM('31:4'!Q49)</f>
        <v>0</v>
      </c>
      <c r="R49" s="93">
        <f>SUM('31:4'!R49)</f>
        <v>0</v>
      </c>
      <c r="S49" s="93">
        <f>SUM('31:4'!S49)</f>
        <v>0</v>
      </c>
      <c r="T49" s="93">
        <f>SUM('31:4'!T49)</f>
        <v>0</v>
      </c>
      <c r="U49" s="93">
        <f>SUM('31:4'!U49)</f>
        <v>0</v>
      </c>
      <c r="V49" s="206"/>
      <c r="W49" s="33"/>
      <c r="X49" s="93">
        <f>SUM('31:4'!X49)</f>
        <v>0</v>
      </c>
      <c r="Y49" s="93">
        <f>SUM('31:4'!Y49)</f>
        <v>0</v>
      </c>
      <c r="Z49" s="93">
        <f>SUM('31:4'!Z49)</f>
        <v>0</v>
      </c>
      <c r="AA49" s="93">
        <f>SUM('31:4'!AA49)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SUM('31:4'!G50)</f>
        <v>131</v>
      </c>
      <c r="H50" s="339">
        <f t="shared" si="10"/>
        <v>658.93000000000006</v>
      </c>
      <c r="I50" s="93">
        <f>SUM('31:4'!I50)</f>
        <v>2</v>
      </c>
      <c r="J50" s="31"/>
      <c r="K50" s="35">
        <f t="array" ref="K50">IF(ISERROR(G50/L50),"",G50/L50)</f>
        <v>2.425925925925926</v>
      </c>
      <c r="L50" s="87">
        <v>54</v>
      </c>
      <c r="M50" s="36">
        <f t="shared" si="17"/>
        <v>-0.42592592592592604</v>
      </c>
      <c r="N50" s="93">
        <f>SUM('31:4'!N50)</f>
        <v>0</v>
      </c>
      <c r="O50" s="93">
        <f>SUM('31:4'!O50)</f>
        <v>0</v>
      </c>
      <c r="P50" s="93">
        <f>SUM('31:4'!P50)</f>
        <v>0</v>
      </c>
      <c r="Q50" s="93">
        <f>SUM('31:4'!Q50)</f>
        <v>0</v>
      </c>
      <c r="R50" s="93">
        <f>SUM('31:4'!R50)</f>
        <v>0</v>
      </c>
      <c r="S50" s="93">
        <f>SUM('31:4'!S50)</f>
        <v>0</v>
      </c>
      <c r="T50" s="93">
        <f>SUM('31:4'!T50)</f>
        <v>0</v>
      </c>
      <c r="U50" s="93">
        <f>SUM('31:4'!U50)</f>
        <v>0</v>
      </c>
      <c r="V50" s="206"/>
      <c r="W50" s="33"/>
      <c r="X50" s="93">
        <f>SUM('31:4'!X50)</f>
        <v>0</v>
      </c>
      <c r="Y50" s="93">
        <f>SUM('31:4'!Y50)</f>
        <v>0</v>
      </c>
      <c r="Z50" s="93">
        <f>SUM('31:4'!Z50)</f>
        <v>0</v>
      </c>
      <c r="AA50" s="93">
        <f>SUM('31:4'!AA50)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SUM('31:4'!G51)</f>
        <v>0</v>
      </c>
      <c r="H51" s="339">
        <f t="shared" si="10"/>
        <v>0</v>
      </c>
      <c r="I51" s="93">
        <f>SUM('31:4'!I51)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SUM('31:4'!N51)</f>
        <v>0</v>
      </c>
      <c r="O51" s="93">
        <f>SUM('31:4'!O51)</f>
        <v>0</v>
      </c>
      <c r="P51" s="93">
        <f>SUM('31:4'!P51)</f>
        <v>0</v>
      </c>
      <c r="Q51" s="93">
        <f>SUM('31:4'!Q51)</f>
        <v>0</v>
      </c>
      <c r="R51" s="93">
        <f>SUM('31:4'!R51)</f>
        <v>0</v>
      </c>
      <c r="S51" s="93">
        <f>SUM('31:4'!S51)</f>
        <v>0</v>
      </c>
      <c r="T51" s="93">
        <f>SUM('31:4'!T51)</f>
        <v>0</v>
      </c>
      <c r="U51" s="93">
        <f>SUM('31:4'!U51)</f>
        <v>0</v>
      </c>
      <c r="V51" s="206"/>
      <c r="W51" s="33"/>
      <c r="X51" s="93">
        <f>SUM('31:4'!X51)</f>
        <v>0</v>
      </c>
      <c r="Y51" s="93">
        <f>SUM('31:4'!Y51)</f>
        <v>0</v>
      </c>
      <c r="Z51" s="93">
        <f>SUM('31:4'!Z51)</f>
        <v>0</v>
      </c>
      <c r="AA51" s="93">
        <f>SUM('31:4'!AA51)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SUM('31:4'!G52)</f>
        <v>557</v>
      </c>
      <c r="H52" s="339">
        <f t="shared" si="10"/>
        <v>2801.71</v>
      </c>
      <c r="I52" s="93">
        <f>SUM('31:4'!I52)</f>
        <v>9</v>
      </c>
      <c r="J52" s="31"/>
      <c r="K52" s="35">
        <f t="array" ref="K52">IF(ISERROR(G52/L52),"",G52/L52)</f>
        <v>10.314814814814815</v>
      </c>
      <c r="L52" s="87">
        <v>54</v>
      </c>
      <c r="M52" s="36">
        <f t="shared" si="17"/>
        <v>-1.3148148148148149</v>
      </c>
      <c r="N52" s="93">
        <f>SUM('31:4'!N52)</f>
        <v>0</v>
      </c>
      <c r="O52" s="93">
        <f>SUM('31:4'!O52)</f>
        <v>0</v>
      </c>
      <c r="P52" s="93">
        <f>SUM('31:4'!P52)</f>
        <v>0</v>
      </c>
      <c r="Q52" s="93">
        <f>SUM('31:4'!Q52)</f>
        <v>0</v>
      </c>
      <c r="R52" s="93">
        <f>SUM('31:4'!R52)</f>
        <v>0</v>
      </c>
      <c r="S52" s="93">
        <f>SUM('31:4'!S52)</f>
        <v>0</v>
      </c>
      <c r="T52" s="93">
        <f>SUM('31:4'!T52)</f>
        <v>0</v>
      </c>
      <c r="U52" s="93">
        <f>SUM('31:4'!U52)</f>
        <v>0</v>
      </c>
      <c r="V52" s="206"/>
      <c r="W52" s="33"/>
      <c r="X52" s="93">
        <f>SUM('31:4'!X52)</f>
        <v>0</v>
      </c>
      <c r="Y52" s="93">
        <f>SUM('31:4'!Y52)</f>
        <v>0</v>
      </c>
      <c r="Z52" s="93">
        <f>SUM('31:4'!Z52)</f>
        <v>0</v>
      </c>
      <c r="AA52" s="93">
        <f>SUM('31:4'!AA52)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SUM('31:4'!G53)</f>
        <v>0</v>
      </c>
      <c r="H53" s="339">
        <f t="shared" si="10"/>
        <v>0</v>
      </c>
      <c r="I53" s="93">
        <f>SUM('31:4'!I53)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SUM('31:4'!N53)</f>
        <v>0</v>
      </c>
      <c r="O53" s="93">
        <f>SUM('31:4'!O53)</f>
        <v>0</v>
      </c>
      <c r="P53" s="93">
        <f>SUM('31:4'!P53)</f>
        <v>0</v>
      </c>
      <c r="Q53" s="93">
        <f>SUM('31:4'!Q53)</f>
        <v>0</v>
      </c>
      <c r="R53" s="93">
        <f>SUM('31:4'!R53)</f>
        <v>0</v>
      </c>
      <c r="S53" s="93">
        <f>SUM('31:4'!S53)</f>
        <v>0</v>
      </c>
      <c r="T53" s="93">
        <f>SUM('31:4'!T53)</f>
        <v>0</v>
      </c>
      <c r="U53" s="93">
        <f>SUM('31:4'!U53)</f>
        <v>0</v>
      </c>
      <c r="V53" s="206"/>
      <c r="W53" s="33"/>
      <c r="X53" s="93">
        <f>SUM('31:4'!X53)</f>
        <v>0</v>
      </c>
      <c r="Y53" s="93">
        <f>SUM('31:4'!Y53)</f>
        <v>0</v>
      </c>
      <c r="Z53" s="93">
        <f>SUM('31:4'!Z53)</f>
        <v>0</v>
      </c>
      <c r="AA53" s="93">
        <f>SUM('31:4'!AA53)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SUM('31:4'!G54)</f>
        <v>0</v>
      </c>
      <c r="H54" s="339">
        <f t="shared" si="10"/>
        <v>0</v>
      </c>
      <c r="I54" s="93">
        <f>SUM('31:4'!I54)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SUM('31:4'!N54)</f>
        <v>0</v>
      </c>
      <c r="O54" s="93">
        <f>SUM('31:4'!O54)</f>
        <v>0</v>
      </c>
      <c r="P54" s="93">
        <f>SUM('31:4'!P54)</f>
        <v>0</v>
      </c>
      <c r="Q54" s="93">
        <f>SUM('31:4'!Q54)</f>
        <v>0</v>
      </c>
      <c r="R54" s="93">
        <f>SUM('31:4'!R54)</f>
        <v>0</v>
      </c>
      <c r="S54" s="93">
        <f>SUM('31:4'!S54)</f>
        <v>0</v>
      </c>
      <c r="T54" s="93">
        <f>SUM('31:4'!T54)</f>
        <v>0</v>
      </c>
      <c r="U54" s="93">
        <f>SUM('31:4'!U54)</f>
        <v>0</v>
      </c>
      <c r="V54" s="206"/>
      <c r="W54" s="33"/>
      <c r="X54" s="93">
        <f>SUM('31:4'!X54)</f>
        <v>0</v>
      </c>
      <c r="Y54" s="93">
        <f>SUM('31:4'!Y54)</f>
        <v>0</v>
      </c>
      <c r="Z54" s="93">
        <f>SUM('31:4'!Z54)</f>
        <v>0</v>
      </c>
      <c r="AA54" s="93">
        <f>SUM('31:4'!AA54)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SUM('31:4'!G55)</f>
        <v>0</v>
      </c>
      <c r="H55" s="339">
        <f t="shared" si="10"/>
        <v>0</v>
      </c>
      <c r="I55" s="93">
        <f>SUM('31:4'!I55)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SUM('31:4'!N55)</f>
        <v>0</v>
      </c>
      <c r="O55" s="93">
        <f>SUM('31:4'!O55)</f>
        <v>0</v>
      </c>
      <c r="P55" s="93">
        <f>SUM('31:4'!P55)</f>
        <v>0</v>
      </c>
      <c r="Q55" s="93">
        <f>SUM('31:4'!Q55)</f>
        <v>0</v>
      </c>
      <c r="R55" s="93">
        <f>SUM('31:4'!R55)</f>
        <v>0</v>
      </c>
      <c r="S55" s="93">
        <f>SUM('31:4'!S55)</f>
        <v>0</v>
      </c>
      <c r="T55" s="93">
        <f>SUM('31:4'!T55)</f>
        <v>0</v>
      </c>
      <c r="U55" s="93">
        <f>SUM('31:4'!U55)</f>
        <v>0</v>
      </c>
      <c r="V55" s="206"/>
      <c r="W55" s="33"/>
      <c r="X55" s="93">
        <f>SUM('31:4'!X55)</f>
        <v>0</v>
      </c>
      <c r="Y55" s="93">
        <f>SUM('31:4'!Y55)</f>
        <v>0</v>
      </c>
      <c r="Z55" s="93">
        <f>SUM('31:4'!Z55)</f>
        <v>0</v>
      </c>
      <c r="AA55" s="93">
        <f>SUM('31:4'!AA55)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SUM('31:4'!G56)</f>
        <v>0</v>
      </c>
      <c r="H56" s="339">
        <f t="shared" si="10"/>
        <v>0</v>
      </c>
      <c r="I56" s="93">
        <f>SUM('31:4'!I56)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SUM('31:4'!N56)</f>
        <v>0</v>
      </c>
      <c r="O56" s="93">
        <f>SUM('31:4'!O56)</f>
        <v>0</v>
      </c>
      <c r="P56" s="93">
        <f>SUM('31:4'!P56)</f>
        <v>0</v>
      </c>
      <c r="Q56" s="93">
        <f>SUM('31:4'!Q56)</f>
        <v>0</v>
      </c>
      <c r="R56" s="93">
        <f>SUM('31:4'!R56)</f>
        <v>0</v>
      </c>
      <c r="S56" s="93">
        <f>SUM('31:4'!S56)</f>
        <v>0</v>
      </c>
      <c r="T56" s="93">
        <f>SUM('31:4'!T56)</f>
        <v>0</v>
      </c>
      <c r="U56" s="93">
        <f>SUM('31:4'!U56)</f>
        <v>0</v>
      </c>
      <c r="V56" s="206"/>
      <c r="W56" s="33"/>
      <c r="X56" s="93">
        <f>SUM('31:4'!X56)</f>
        <v>0</v>
      </c>
      <c r="Y56" s="93">
        <f>SUM('31:4'!Y56)</f>
        <v>0</v>
      </c>
      <c r="Z56" s="93">
        <f>SUM('31:4'!Z56)</f>
        <v>0</v>
      </c>
      <c r="AA56" s="93">
        <f>SUM('31:4'!AA56)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SUM('31:4'!G57)</f>
        <v>0</v>
      </c>
      <c r="H57" s="339">
        <f t="shared" si="10"/>
        <v>0</v>
      </c>
      <c r="I57" s="93">
        <f>SUM('31:4'!I57)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SUM('31:4'!N57)</f>
        <v>0</v>
      </c>
      <c r="O57" s="93">
        <f>SUM('31:4'!O57)</f>
        <v>0</v>
      </c>
      <c r="P57" s="93">
        <f>SUM('31:4'!P57)</f>
        <v>0</v>
      </c>
      <c r="Q57" s="93">
        <f>SUM('31:4'!Q57)</f>
        <v>0</v>
      </c>
      <c r="R57" s="93">
        <f>SUM('31:4'!R57)</f>
        <v>0</v>
      </c>
      <c r="S57" s="93">
        <f>SUM('31:4'!S57)</f>
        <v>0</v>
      </c>
      <c r="T57" s="93">
        <f>SUM('31:4'!T57)</f>
        <v>0</v>
      </c>
      <c r="U57" s="93">
        <f>SUM('31:4'!U57)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SUM('31:4'!X57)</f>
        <v>0</v>
      </c>
      <c r="Y57" s="93">
        <f>SUM('31:4'!Y57)</f>
        <v>0</v>
      </c>
      <c r="Z57" s="93">
        <f>SUM('31:4'!Z57)</f>
        <v>0</v>
      </c>
      <c r="AA57" s="93">
        <f>SUM('31:4'!AA57)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SUM('31:4'!G58)</f>
        <v>0</v>
      </c>
      <c r="H58" s="339">
        <f t="shared" si="10"/>
        <v>0</v>
      </c>
      <c r="I58" s="93">
        <f>SUM('31:4'!I58)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SUM('31:4'!N58)</f>
        <v>0</v>
      </c>
      <c r="O58" s="93">
        <f>SUM('31:4'!O58)</f>
        <v>0</v>
      </c>
      <c r="P58" s="93">
        <f>SUM('31:4'!P58)</f>
        <v>0</v>
      </c>
      <c r="Q58" s="93">
        <f>SUM('31:4'!Q58)</f>
        <v>0</v>
      </c>
      <c r="R58" s="93">
        <f>SUM('31:4'!R58)</f>
        <v>0</v>
      </c>
      <c r="S58" s="93">
        <f>SUM('31:4'!S58)</f>
        <v>0</v>
      </c>
      <c r="T58" s="93">
        <f>SUM('31:4'!T58)</f>
        <v>0</v>
      </c>
      <c r="U58" s="93">
        <f>SUM('31:4'!U58)</f>
        <v>0</v>
      </c>
      <c r="V58" s="206">
        <f t="shared" si="20"/>
        <v>0</v>
      </c>
      <c r="W58" s="33" t="str">
        <f t="shared" si="21"/>
        <v/>
      </c>
      <c r="X58" s="93">
        <f>SUM('31:4'!X58)</f>
        <v>0</v>
      </c>
      <c r="Y58" s="93">
        <f>SUM('31:4'!Y58)</f>
        <v>0</v>
      </c>
      <c r="Z58" s="93">
        <f>SUM('31:4'!Z58)</f>
        <v>0</v>
      </c>
      <c r="AA58" s="93">
        <f>SUM('31:4'!AA58)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SUM('31:4'!G59)</f>
        <v>0</v>
      </c>
      <c r="H59" s="339">
        <f t="shared" si="10"/>
        <v>0</v>
      </c>
      <c r="I59" s="93">
        <f>SUM('31:4'!I59)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SUM('31:4'!N59)</f>
        <v>0</v>
      </c>
      <c r="O59" s="93">
        <f>SUM('31:4'!O59)</f>
        <v>0</v>
      </c>
      <c r="P59" s="93">
        <f>SUM('31:4'!P59)</f>
        <v>0</v>
      </c>
      <c r="Q59" s="93">
        <f>SUM('31:4'!Q59)</f>
        <v>0</v>
      </c>
      <c r="R59" s="93">
        <f>SUM('31:4'!R59)</f>
        <v>0</v>
      </c>
      <c r="S59" s="93">
        <f>SUM('31:4'!S59)</f>
        <v>0</v>
      </c>
      <c r="T59" s="93">
        <f>SUM('31:4'!T59)</f>
        <v>0</v>
      </c>
      <c r="U59" s="93">
        <f>SUM('31:4'!U59)</f>
        <v>0</v>
      </c>
      <c r="V59" s="206">
        <f t="shared" si="20"/>
        <v>0</v>
      </c>
      <c r="W59" s="33" t="str">
        <f t="shared" si="21"/>
        <v/>
      </c>
      <c r="X59" s="93">
        <f>SUM('31:4'!X59)</f>
        <v>0</v>
      </c>
      <c r="Y59" s="93">
        <f>SUM('31:4'!Y59)</f>
        <v>0</v>
      </c>
      <c r="Z59" s="93">
        <f>SUM('31:4'!Z59)</f>
        <v>0</v>
      </c>
      <c r="AA59" s="93">
        <f>SUM('31:4'!AA59)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SUM('31:4'!G60)</f>
        <v>0</v>
      </c>
      <c r="H60" s="339">
        <f t="shared" si="10"/>
        <v>0</v>
      </c>
      <c r="I60" s="93">
        <f>SUM('31:4'!I60)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SUM('31:4'!N60)</f>
        <v>0</v>
      </c>
      <c r="O60" s="93">
        <f>SUM('31:4'!O60)</f>
        <v>0</v>
      </c>
      <c r="P60" s="93">
        <f>SUM('31:4'!P60)</f>
        <v>0</v>
      </c>
      <c r="Q60" s="93">
        <f>SUM('31:4'!Q60)</f>
        <v>0</v>
      </c>
      <c r="R60" s="93">
        <f>SUM('31:4'!R60)</f>
        <v>0</v>
      </c>
      <c r="S60" s="93">
        <f>SUM('31:4'!S60)</f>
        <v>0</v>
      </c>
      <c r="T60" s="93">
        <f>SUM('31:4'!T60)</f>
        <v>0</v>
      </c>
      <c r="U60" s="93">
        <f>SUM('31:4'!U60)</f>
        <v>0</v>
      </c>
      <c r="V60" s="206">
        <f t="shared" si="20"/>
        <v>0</v>
      </c>
      <c r="W60" s="33" t="str">
        <f t="shared" si="21"/>
        <v/>
      </c>
      <c r="X60" s="93">
        <f>SUM('31:4'!X60)</f>
        <v>0</v>
      </c>
      <c r="Y60" s="93">
        <f>SUM('31:4'!Y60)</f>
        <v>0</v>
      </c>
      <c r="Z60" s="93">
        <f>SUM('31:4'!Z60)</f>
        <v>0</v>
      </c>
      <c r="AA60" s="93">
        <f>SUM('31:4'!AA60)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SUM('31:4'!G61)</f>
        <v>0</v>
      </c>
      <c r="H61" s="339">
        <f t="shared" si="10"/>
        <v>0</v>
      </c>
      <c r="I61" s="93">
        <f>SUM('31:4'!I61)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SUM('31:4'!N61)</f>
        <v>0</v>
      </c>
      <c r="O61" s="93">
        <f>SUM('31:4'!O61)</f>
        <v>0</v>
      </c>
      <c r="P61" s="93">
        <f>SUM('31:4'!P61)</f>
        <v>0</v>
      </c>
      <c r="Q61" s="93">
        <f>SUM('31:4'!Q61)</f>
        <v>0</v>
      </c>
      <c r="R61" s="93">
        <f>SUM('31:4'!R61)</f>
        <v>0</v>
      </c>
      <c r="S61" s="93">
        <f>SUM('31:4'!S61)</f>
        <v>0</v>
      </c>
      <c r="T61" s="93">
        <f>SUM('31:4'!T61)</f>
        <v>0</v>
      </c>
      <c r="U61" s="93">
        <f>SUM('31:4'!U61)</f>
        <v>0</v>
      </c>
      <c r="V61" s="206">
        <f t="shared" si="20"/>
        <v>0</v>
      </c>
      <c r="W61" s="33" t="str">
        <f t="shared" si="21"/>
        <v/>
      </c>
      <c r="X61" s="93">
        <f>SUM('31:4'!X61)</f>
        <v>0</v>
      </c>
      <c r="Y61" s="93">
        <f>SUM('31:4'!Y61)</f>
        <v>0</v>
      </c>
      <c r="Z61" s="93">
        <f>SUM('31:4'!Z61)</f>
        <v>0</v>
      </c>
      <c r="AA61" s="93">
        <f>SUM('31:4'!AA61)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SUM('31:4'!G62)</f>
        <v>0</v>
      </c>
      <c r="H62" s="339">
        <f t="shared" si="10"/>
        <v>0</v>
      </c>
      <c r="I62" s="93">
        <f>SUM('31:4'!I62)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SUM('31:4'!N62)</f>
        <v>0</v>
      </c>
      <c r="O62" s="93">
        <f>SUM('31:4'!O62)</f>
        <v>0</v>
      </c>
      <c r="P62" s="93">
        <f>SUM('31:4'!P62)</f>
        <v>0</v>
      </c>
      <c r="Q62" s="93">
        <f>SUM('31:4'!Q62)</f>
        <v>0</v>
      </c>
      <c r="R62" s="93">
        <f>SUM('31:4'!R62)</f>
        <v>0</v>
      </c>
      <c r="S62" s="93">
        <f>SUM('31:4'!S62)</f>
        <v>0</v>
      </c>
      <c r="T62" s="93">
        <f>SUM('31:4'!T62)</f>
        <v>0</v>
      </c>
      <c r="U62" s="93">
        <f>SUM('31:4'!U62)</f>
        <v>0</v>
      </c>
      <c r="V62" s="206">
        <f t="shared" si="20"/>
        <v>0</v>
      </c>
      <c r="W62" s="33" t="str">
        <f t="shared" si="21"/>
        <v/>
      </c>
      <c r="X62" s="93">
        <f>SUM('31:4'!X62)</f>
        <v>0</v>
      </c>
      <c r="Y62" s="93">
        <f>SUM('31:4'!Y62)</f>
        <v>0</v>
      </c>
      <c r="Z62" s="93">
        <f>SUM('31:4'!Z62)</f>
        <v>0</v>
      </c>
      <c r="AA62" s="93">
        <f>SUM('31:4'!AA62)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SUM('31:4'!G63)</f>
        <v>0</v>
      </c>
      <c r="H63" s="339">
        <f t="shared" si="10"/>
        <v>0</v>
      </c>
      <c r="I63" s="93">
        <f>SUM('31:4'!I63)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SUM('31:4'!N63)</f>
        <v>0</v>
      </c>
      <c r="O63" s="93">
        <f>SUM('31:4'!O63)</f>
        <v>0</v>
      </c>
      <c r="P63" s="93">
        <f>SUM('31:4'!P63)</f>
        <v>0</v>
      </c>
      <c r="Q63" s="93">
        <f>SUM('31:4'!Q63)</f>
        <v>0</v>
      </c>
      <c r="R63" s="93">
        <f>SUM('31:4'!R63)</f>
        <v>0</v>
      </c>
      <c r="S63" s="93">
        <f>SUM('31:4'!S63)</f>
        <v>0</v>
      </c>
      <c r="T63" s="93">
        <f>SUM('31:4'!T63)</f>
        <v>0</v>
      </c>
      <c r="U63" s="93">
        <f>SUM('31:4'!U63)</f>
        <v>0</v>
      </c>
      <c r="V63" s="206">
        <f t="shared" si="20"/>
        <v>0</v>
      </c>
      <c r="W63" s="33" t="str">
        <f t="shared" si="21"/>
        <v/>
      </c>
      <c r="X63" s="93">
        <f>SUM('31:4'!X63)</f>
        <v>0</v>
      </c>
      <c r="Y63" s="93">
        <f>SUM('31:4'!Y63)</f>
        <v>0</v>
      </c>
      <c r="Z63" s="93">
        <f>SUM('31:4'!Z63)</f>
        <v>0</v>
      </c>
      <c r="AA63" s="93">
        <f>SUM('31:4'!AA63)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SUM('31:4'!G64)</f>
        <v>0</v>
      </c>
      <c r="H64" s="339">
        <f t="shared" si="10"/>
        <v>0</v>
      </c>
      <c r="I64" s="93">
        <f>SUM('31:4'!I64)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SUM('31:4'!N64)</f>
        <v>0</v>
      </c>
      <c r="O64" s="93">
        <f>SUM('31:4'!O64)</f>
        <v>0</v>
      </c>
      <c r="P64" s="93">
        <f>SUM('31:4'!P64)</f>
        <v>0</v>
      </c>
      <c r="Q64" s="93">
        <f>SUM('31:4'!Q64)</f>
        <v>0</v>
      </c>
      <c r="R64" s="93">
        <f>SUM('31:4'!R64)</f>
        <v>0</v>
      </c>
      <c r="S64" s="93">
        <f>SUM('31:4'!S64)</f>
        <v>0</v>
      </c>
      <c r="T64" s="93">
        <f>SUM('31:4'!T64)</f>
        <v>0</v>
      </c>
      <c r="U64" s="93">
        <f>SUM('31:4'!U64)</f>
        <v>0</v>
      </c>
      <c r="V64" s="206">
        <f t="shared" si="20"/>
        <v>0</v>
      </c>
      <c r="W64" s="33" t="str">
        <f t="shared" si="21"/>
        <v/>
      </c>
      <c r="X64" s="93">
        <f>SUM('31:4'!X64)</f>
        <v>0</v>
      </c>
      <c r="Y64" s="93">
        <f>SUM('31:4'!Y64)</f>
        <v>0</v>
      </c>
      <c r="Z64" s="93">
        <f>SUM('31:4'!Z64)</f>
        <v>0</v>
      </c>
      <c r="AA64" s="93">
        <f>SUM('31:4'!AA64)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SUM('31:4'!G65)</f>
        <v>0</v>
      </c>
      <c r="H65" s="339">
        <f t="shared" si="10"/>
        <v>0</v>
      </c>
      <c r="I65" s="93">
        <f>SUM('31:4'!I65)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SUM('31:4'!N65)</f>
        <v>0</v>
      </c>
      <c r="O65" s="93">
        <f>SUM('31:4'!O65)</f>
        <v>0</v>
      </c>
      <c r="P65" s="93">
        <f>SUM('31:4'!P65)</f>
        <v>0</v>
      </c>
      <c r="Q65" s="93">
        <f>SUM('31:4'!Q65)</f>
        <v>0</v>
      </c>
      <c r="R65" s="93">
        <f>SUM('31:4'!R65)</f>
        <v>0</v>
      </c>
      <c r="S65" s="93">
        <f>SUM('31:4'!S65)</f>
        <v>0</v>
      </c>
      <c r="T65" s="93">
        <f>SUM('31:4'!T65)</f>
        <v>0</v>
      </c>
      <c r="U65" s="93">
        <f>SUM('31:4'!U65)</f>
        <v>0</v>
      </c>
      <c r="V65" s="206">
        <f t="shared" si="20"/>
        <v>0</v>
      </c>
      <c r="W65" s="33" t="str">
        <f t="shared" si="21"/>
        <v/>
      </c>
      <c r="X65" s="93">
        <f>SUM('31:4'!X65)</f>
        <v>0</v>
      </c>
      <c r="Y65" s="93">
        <f>SUM('31:4'!Y65)</f>
        <v>0</v>
      </c>
      <c r="Z65" s="93">
        <f>SUM('31:4'!Z65)</f>
        <v>0</v>
      </c>
      <c r="AA65" s="93">
        <f>SUM('31:4'!AA65)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SUM('31:4'!G66)</f>
        <v>0</v>
      </c>
      <c r="H66" s="339">
        <f t="shared" si="10"/>
        <v>0</v>
      </c>
      <c r="I66" s="93">
        <f>SUM('31:4'!I66)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SUM('31:4'!N66)</f>
        <v>0</v>
      </c>
      <c r="O66" s="93">
        <f>SUM('31:4'!O66)</f>
        <v>0</v>
      </c>
      <c r="P66" s="93">
        <f>SUM('31:4'!P66)</f>
        <v>0</v>
      </c>
      <c r="Q66" s="93">
        <f>SUM('31:4'!Q66)</f>
        <v>0</v>
      </c>
      <c r="R66" s="93">
        <f>SUM('31:4'!R66)</f>
        <v>0</v>
      </c>
      <c r="S66" s="93">
        <f>SUM('31:4'!S66)</f>
        <v>0</v>
      </c>
      <c r="T66" s="93">
        <f>SUM('31:4'!T66)</f>
        <v>0</v>
      </c>
      <c r="U66" s="93">
        <f>SUM('31:4'!U66)</f>
        <v>0</v>
      </c>
      <c r="V66" s="206">
        <f t="shared" si="20"/>
        <v>0</v>
      </c>
      <c r="W66" s="33" t="str">
        <f t="shared" si="21"/>
        <v/>
      </c>
      <c r="X66" s="93">
        <f>SUM('31:4'!X66)</f>
        <v>0</v>
      </c>
      <c r="Y66" s="93">
        <f>SUM('31:4'!Y66)</f>
        <v>0</v>
      </c>
      <c r="Z66" s="93">
        <f>SUM('31:4'!Z66)</f>
        <v>0</v>
      </c>
      <c r="AA66" s="93">
        <f>SUM('31:4'!AA66)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SUM('31:4'!G67)</f>
        <v>0</v>
      </c>
      <c r="H67" s="339">
        <f t="shared" si="10"/>
        <v>0</v>
      </c>
      <c r="I67" s="93">
        <f>SUM('31:4'!I67)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SUM('31:4'!G68)</f>
        <v>185</v>
      </c>
      <c r="H68" s="339">
        <f t="shared" si="10"/>
        <v>925</v>
      </c>
      <c r="I68" s="93">
        <f>SUM('31:4'!I68)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SUM('31:4'!N68)</f>
        <v>0</v>
      </c>
      <c r="O68" s="93">
        <f>SUM('31:4'!O68)</f>
        <v>0</v>
      </c>
      <c r="P68" s="93">
        <f>SUM('31:4'!P68)</f>
        <v>0</v>
      </c>
      <c r="Q68" s="93">
        <f>SUM('31:4'!Q68)</f>
        <v>0</v>
      </c>
      <c r="R68" s="93">
        <f>SUM('31:4'!R68)</f>
        <v>0</v>
      </c>
      <c r="S68" s="93">
        <f>SUM('31:4'!S68)</f>
        <v>0</v>
      </c>
      <c r="T68" s="93">
        <f>SUM('31:4'!T68)</f>
        <v>0</v>
      </c>
      <c r="U68" s="93">
        <f>SUM('31:4'!U68)</f>
        <v>0</v>
      </c>
      <c r="V68" s="206"/>
      <c r="W68" s="33"/>
      <c r="X68" s="93">
        <f>SUM('31:4'!X68)</f>
        <v>0</v>
      </c>
      <c r="Y68" s="93">
        <f>SUM('31:4'!Y68)</f>
        <v>0</v>
      </c>
      <c r="Z68" s="93">
        <f>SUM('31:4'!Z68)</f>
        <v>0</v>
      </c>
      <c r="AA68" s="93">
        <f>SUM('31:4'!AA68)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SUM('31:4'!G69)</f>
        <v>85</v>
      </c>
      <c r="H69" s="339">
        <f t="shared" si="10"/>
        <v>427.55</v>
      </c>
      <c r="I69" s="93">
        <f>SUM('31:4'!I69)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SUM('31:4'!N69)</f>
        <v>0</v>
      </c>
      <c r="O69" s="93">
        <f>SUM('31:4'!O69)</f>
        <v>0</v>
      </c>
      <c r="P69" s="93">
        <f>SUM('31:4'!P69)</f>
        <v>0</v>
      </c>
      <c r="Q69" s="93">
        <f>SUM('31:4'!Q69)</f>
        <v>0</v>
      </c>
      <c r="R69" s="93">
        <f>SUM('31:4'!R69)</f>
        <v>0</v>
      </c>
      <c r="S69" s="93">
        <f>SUM('31:4'!S69)</f>
        <v>0</v>
      </c>
      <c r="T69" s="93">
        <f>SUM('31:4'!T69)</f>
        <v>0</v>
      </c>
      <c r="U69" s="93">
        <f>SUM('31:4'!U69)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SUM('31:4'!X69)</f>
        <v>0</v>
      </c>
      <c r="Y69" s="93">
        <f>SUM('31:4'!Y69)</f>
        <v>0</v>
      </c>
      <c r="Z69" s="93">
        <f>SUM('31:4'!Z69)</f>
        <v>0</v>
      </c>
      <c r="AA69" s="93">
        <f>SUM('31:4'!AA69)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SUM('31:4'!G70)</f>
        <v>0</v>
      </c>
      <c r="H70" s="339">
        <f t="shared" si="10"/>
        <v>0</v>
      </c>
      <c r="I70" s="93">
        <f>SUM('31:4'!I70)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SUM('31:4'!N70)</f>
        <v>0</v>
      </c>
      <c r="O70" s="93">
        <f>SUM('31:4'!O70)</f>
        <v>0</v>
      </c>
      <c r="P70" s="93">
        <f>SUM('31:4'!P70)</f>
        <v>0</v>
      </c>
      <c r="Q70" s="93">
        <f>SUM('31:4'!Q70)</f>
        <v>0</v>
      </c>
      <c r="R70" s="93">
        <f>SUM('31:4'!R70)</f>
        <v>0</v>
      </c>
      <c r="S70" s="93">
        <f>SUM('31:4'!S70)</f>
        <v>0</v>
      </c>
      <c r="T70" s="93">
        <f>SUM('31:4'!T70)</f>
        <v>0</v>
      </c>
      <c r="U70" s="93">
        <f>SUM('31:4'!U70)</f>
        <v>0</v>
      </c>
      <c r="V70" s="206">
        <f t="shared" si="23"/>
        <v>0</v>
      </c>
      <c r="W70" s="33" t="str">
        <f t="shared" si="24"/>
        <v/>
      </c>
      <c r="X70" s="93">
        <f>SUM('31:4'!X70)</f>
        <v>0</v>
      </c>
      <c r="Y70" s="93">
        <f>SUM('31:4'!Y70)</f>
        <v>0</v>
      </c>
      <c r="Z70" s="93">
        <f>SUM('31:4'!Z70)</f>
        <v>0</v>
      </c>
      <c r="AA70" s="93">
        <f>SUM('31:4'!AA70)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SUM('31:4'!G71)</f>
        <v>0</v>
      </c>
      <c r="H71" s="339">
        <f t="shared" si="10"/>
        <v>0</v>
      </c>
      <c r="I71" s="93">
        <f>SUM('31:4'!I71)</f>
        <v>0</v>
      </c>
      <c r="J71" s="31"/>
      <c r="K71" s="35"/>
      <c r="L71" s="87"/>
      <c r="M71" s="36"/>
      <c r="N71" s="93">
        <f>SUM('31:4'!N71)</f>
        <v>0</v>
      </c>
      <c r="O71" s="93">
        <f>SUM('31:4'!O71)</f>
        <v>0</v>
      </c>
      <c r="P71" s="93">
        <f>SUM('31:4'!P71)</f>
        <v>0</v>
      </c>
      <c r="Q71" s="93">
        <f>SUM('31:4'!Q71)</f>
        <v>0</v>
      </c>
      <c r="R71" s="93">
        <f>SUM('31:4'!R71)</f>
        <v>0</v>
      </c>
      <c r="S71" s="93">
        <f>SUM('31:4'!S71)</f>
        <v>0</v>
      </c>
      <c r="T71" s="93">
        <f>SUM('31:4'!T71)</f>
        <v>0</v>
      </c>
      <c r="U71" s="93">
        <f>SUM('31:4'!U71)</f>
        <v>0</v>
      </c>
      <c r="V71" s="206"/>
      <c r="W71" s="33"/>
      <c r="X71" s="93">
        <f>SUM('31:4'!X71)</f>
        <v>0</v>
      </c>
      <c r="Y71" s="93">
        <f>SUM('31:4'!Y71)</f>
        <v>0</v>
      </c>
      <c r="Z71" s="93">
        <f>SUM('31:4'!Z71)</f>
        <v>0</v>
      </c>
      <c r="AA71" s="93">
        <f>SUM('31:4'!AA71)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SUM('31:4'!G72)</f>
        <v>0</v>
      </c>
      <c r="H72" s="339">
        <f t="shared" si="10"/>
        <v>0</v>
      </c>
      <c r="I72" s="93">
        <f>SUM('31:4'!I72)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SUM('31:4'!N72)</f>
        <v>0</v>
      </c>
      <c r="O72" s="93">
        <f>SUM('31:4'!O72)</f>
        <v>0</v>
      </c>
      <c r="P72" s="93">
        <f>SUM('31:4'!P72)</f>
        <v>0</v>
      </c>
      <c r="Q72" s="93">
        <f>SUM('31:4'!Q72)</f>
        <v>0</v>
      </c>
      <c r="R72" s="93">
        <f>SUM('31:4'!R72)</f>
        <v>0</v>
      </c>
      <c r="S72" s="93">
        <f>SUM('31:4'!S72)</f>
        <v>0</v>
      </c>
      <c r="T72" s="93">
        <f>SUM('31:4'!T72)</f>
        <v>0</v>
      </c>
      <c r="U72" s="93">
        <f>SUM('31:4'!U72)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SUM('31:4'!X72)</f>
        <v>0</v>
      </c>
      <c r="Y72" s="93">
        <f>SUM('31:4'!Y72)</f>
        <v>0</v>
      </c>
      <c r="Z72" s="93">
        <f>SUM('31:4'!Z72)</f>
        <v>0</v>
      </c>
      <c r="AA72" s="93">
        <f>SUM('31:4'!AA72)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SUM('31:4'!G73)</f>
        <v>0</v>
      </c>
      <c r="H73" s="339">
        <f t="shared" si="10"/>
        <v>0</v>
      </c>
      <c r="I73" s="93">
        <f>SUM('31:4'!I73)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SUM('31:4'!N73)</f>
        <v>0</v>
      </c>
      <c r="O73" s="93">
        <f>SUM('31:4'!O73)</f>
        <v>0</v>
      </c>
      <c r="P73" s="93">
        <f>SUM('31:4'!P73)</f>
        <v>0</v>
      </c>
      <c r="Q73" s="93">
        <f>SUM('31:4'!Q73)</f>
        <v>0</v>
      </c>
      <c r="R73" s="93">
        <f>SUM('31:4'!R73)</f>
        <v>0</v>
      </c>
      <c r="S73" s="93">
        <f>SUM('31:4'!S73)</f>
        <v>0</v>
      </c>
      <c r="T73" s="93">
        <f>SUM('31:4'!T73)</f>
        <v>0</v>
      </c>
      <c r="U73" s="93">
        <f>SUM('31:4'!U73)</f>
        <v>0</v>
      </c>
      <c r="V73" s="206">
        <f t="shared" si="26"/>
        <v>0</v>
      </c>
      <c r="W73" s="33" t="str">
        <f t="shared" si="27"/>
        <v/>
      </c>
      <c r="X73" s="93">
        <f>SUM('31:4'!X73)</f>
        <v>0</v>
      </c>
      <c r="Y73" s="93">
        <f>SUM('31:4'!Y73)</f>
        <v>0</v>
      </c>
      <c r="Z73" s="93">
        <f>SUM('31:4'!Z73)</f>
        <v>0</v>
      </c>
      <c r="AA73" s="93">
        <f>SUM('31:4'!AA73)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SUM('31:4'!G74)</f>
        <v>0</v>
      </c>
      <c r="H74" s="339">
        <f t="shared" si="10"/>
        <v>0</v>
      </c>
      <c r="I74" s="93">
        <f>SUM('31:4'!I74)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SUM('31:4'!N74)</f>
        <v>0</v>
      </c>
      <c r="O74" s="93">
        <f>SUM('31:4'!O74)</f>
        <v>0</v>
      </c>
      <c r="P74" s="93">
        <f>SUM('31:4'!P74)</f>
        <v>0</v>
      </c>
      <c r="Q74" s="93">
        <f>SUM('31:4'!Q74)</f>
        <v>0</v>
      </c>
      <c r="R74" s="93">
        <f>SUM('31:4'!R74)</f>
        <v>0</v>
      </c>
      <c r="S74" s="93">
        <f>SUM('31:4'!S74)</f>
        <v>0</v>
      </c>
      <c r="T74" s="93">
        <f>SUM('31:4'!T74)</f>
        <v>0</v>
      </c>
      <c r="U74" s="93">
        <f>SUM('31:4'!U74)</f>
        <v>0</v>
      </c>
      <c r="V74" s="206">
        <f t="shared" si="26"/>
        <v>0</v>
      </c>
      <c r="W74" s="33" t="str">
        <f t="shared" si="27"/>
        <v/>
      </c>
      <c r="X74" s="93">
        <f>SUM('31:4'!X74)</f>
        <v>0</v>
      </c>
      <c r="Y74" s="93">
        <f>SUM('31:4'!Y74)</f>
        <v>0</v>
      </c>
      <c r="Z74" s="93">
        <f>SUM('31:4'!Z74)</f>
        <v>0</v>
      </c>
      <c r="AA74" s="93">
        <f>SUM('31:4'!AA74)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SUM('31:4'!G75)</f>
        <v>0</v>
      </c>
      <c r="H75" s="339">
        <f t="shared" si="10"/>
        <v>0</v>
      </c>
      <c r="I75" s="93">
        <f>SUM('31:4'!I75)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SUM('31:4'!N75)</f>
        <v>0</v>
      </c>
      <c r="O75" s="93">
        <f>SUM('31:4'!O75)</f>
        <v>0</v>
      </c>
      <c r="P75" s="93">
        <f>SUM('31:4'!P75)</f>
        <v>0</v>
      </c>
      <c r="Q75" s="93">
        <f>SUM('31:4'!Q75)</f>
        <v>0</v>
      </c>
      <c r="R75" s="93">
        <f>SUM('31:4'!R75)</f>
        <v>0</v>
      </c>
      <c r="S75" s="93">
        <f>SUM('31:4'!S75)</f>
        <v>0</v>
      </c>
      <c r="T75" s="93">
        <f>SUM('31:4'!T75)</f>
        <v>0</v>
      </c>
      <c r="U75" s="93">
        <f>SUM('31:4'!U75)</f>
        <v>0</v>
      </c>
      <c r="V75" s="206">
        <f t="shared" si="26"/>
        <v>0</v>
      </c>
      <c r="W75" s="33" t="str">
        <f t="shared" si="27"/>
        <v/>
      </c>
      <c r="X75" s="93">
        <f>SUM('31:4'!X75)</f>
        <v>0</v>
      </c>
      <c r="Y75" s="93">
        <f>SUM('31:4'!Y75)</f>
        <v>0</v>
      </c>
      <c r="Z75" s="93">
        <f>SUM('31:4'!Z75)</f>
        <v>0</v>
      </c>
      <c r="AA75" s="93">
        <f>SUM('31:4'!AA75)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SUM('31:4'!G76)</f>
        <v>0</v>
      </c>
      <c r="H76" s="339">
        <f t="shared" si="10"/>
        <v>0</v>
      </c>
      <c r="I76" s="93">
        <f>SUM('31:4'!I76)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SUM('31:4'!N76)</f>
        <v>0</v>
      </c>
      <c r="O76" s="93">
        <f>SUM('31:4'!O76)</f>
        <v>0</v>
      </c>
      <c r="P76" s="93">
        <f>SUM('31:4'!P76)</f>
        <v>0</v>
      </c>
      <c r="Q76" s="93">
        <f>SUM('31:4'!Q76)</f>
        <v>0</v>
      </c>
      <c r="R76" s="93">
        <f>SUM('31:4'!R76)</f>
        <v>0</v>
      </c>
      <c r="S76" s="93">
        <f>SUM('31:4'!S76)</f>
        <v>0</v>
      </c>
      <c r="T76" s="93">
        <f>SUM('31:4'!T76)</f>
        <v>0</v>
      </c>
      <c r="U76" s="93">
        <f>SUM('31:4'!U76)</f>
        <v>0</v>
      </c>
      <c r="V76" s="206"/>
      <c r="W76" s="33"/>
      <c r="X76" s="93">
        <f>SUM('31:4'!X76)</f>
        <v>0</v>
      </c>
      <c r="Y76" s="93">
        <f>SUM('31:4'!Y76)</f>
        <v>0</v>
      </c>
      <c r="Z76" s="93">
        <f>SUM('31:4'!Z76)</f>
        <v>0</v>
      </c>
      <c r="AA76" s="93">
        <f>SUM('31:4'!AA76)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SUM('31:4'!G77)</f>
        <v>0</v>
      </c>
      <c r="H77" s="339">
        <f t="shared" si="10"/>
        <v>0</v>
      </c>
      <c r="I77" s="93">
        <f>SUM('31:4'!I77)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SUM('31:4'!N77)</f>
        <v>0</v>
      </c>
      <c r="O77" s="93">
        <f>SUM('31:4'!O77)</f>
        <v>0</v>
      </c>
      <c r="P77" s="93">
        <f>SUM('31:4'!P77)</f>
        <v>0</v>
      </c>
      <c r="Q77" s="93">
        <f>SUM('31:4'!Q77)</f>
        <v>0</v>
      </c>
      <c r="R77" s="93">
        <f>SUM('31:4'!R77)</f>
        <v>0</v>
      </c>
      <c r="S77" s="93">
        <f>SUM('31:4'!S77)</f>
        <v>0</v>
      </c>
      <c r="T77" s="93">
        <f>SUM('31:4'!T77)</f>
        <v>0</v>
      </c>
      <c r="U77" s="93">
        <f>SUM('31:4'!U77)</f>
        <v>0</v>
      </c>
      <c r="V77" s="206"/>
      <c r="W77" s="33"/>
      <c r="X77" s="93">
        <f>SUM('31:4'!X77)</f>
        <v>0</v>
      </c>
      <c r="Y77" s="93">
        <f>SUM('31:4'!Y77)</f>
        <v>0</v>
      </c>
      <c r="Z77" s="93">
        <f>SUM('31:4'!Z77)</f>
        <v>0</v>
      </c>
      <c r="AA77" s="93">
        <f>SUM('31:4'!AA77)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SUM('31:4'!G78)</f>
        <v>0</v>
      </c>
      <c r="H78" s="339">
        <f t="shared" si="10"/>
        <v>0</v>
      </c>
      <c r="I78" s="93">
        <f>SUM('31:4'!I78)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SUM('31:4'!N78)</f>
        <v>0</v>
      </c>
      <c r="O78" s="93">
        <f>SUM('31:4'!O78)</f>
        <v>0</v>
      </c>
      <c r="P78" s="93">
        <f>SUM('31:4'!P78)</f>
        <v>0</v>
      </c>
      <c r="Q78" s="93">
        <f>SUM('31:4'!Q78)</f>
        <v>0</v>
      </c>
      <c r="R78" s="93">
        <f>SUM('31:4'!R78)</f>
        <v>0</v>
      </c>
      <c r="S78" s="93">
        <f>SUM('31:4'!S78)</f>
        <v>0</v>
      </c>
      <c r="T78" s="93">
        <f>SUM('31:4'!T78)</f>
        <v>0</v>
      </c>
      <c r="U78" s="93">
        <f>SUM('31:4'!U78)</f>
        <v>0</v>
      </c>
      <c r="V78" s="206"/>
      <c r="W78" s="33"/>
      <c r="X78" s="93">
        <f>SUM('31:4'!X78)</f>
        <v>0</v>
      </c>
      <c r="Y78" s="93">
        <f>SUM('31:4'!Y78)</f>
        <v>0</v>
      </c>
      <c r="Z78" s="93">
        <f>SUM('31:4'!Z78)</f>
        <v>0</v>
      </c>
      <c r="AA78" s="93">
        <f>SUM('31:4'!AA78)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SUM('31:4'!G79)</f>
        <v>0</v>
      </c>
      <c r="H79" s="339">
        <f t="shared" si="10"/>
        <v>0</v>
      </c>
      <c r="I79" s="93">
        <f>SUM('31:4'!I79)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SUM('31:4'!N79)</f>
        <v>0</v>
      </c>
      <c r="O79" s="93">
        <f>SUM('31:4'!O79)</f>
        <v>0</v>
      </c>
      <c r="P79" s="93">
        <f>SUM('31:4'!P79)</f>
        <v>0</v>
      </c>
      <c r="Q79" s="93">
        <f>SUM('31:4'!Q79)</f>
        <v>0</v>
      </c>
      <c r="R79" s="93">
        <f>SUM('31:4'!R79)</f>
        <v>0</v>
      </c>
      <c r="S79" s="93">
        <f>SUM('31:4'!S79)</f>
        <v>0</v>
      </c>
      <c r="T79" s="93">
        <f>SUM('31:4'!T79)</f>
        <v>0</v>
      </c>
      <c r="U79" s="93">
        <f>SUM('31:4'!U79)</f>
        <v>0</v>
      </c>
      <c r="V79" s="206"/>
      <c r="W79" s="33"/>
      <c r="X79" s="93">
        <f>SUM('31:4'!X79)</f>
        <v>0</v>
      </c>
      <c r="Y79" s="93">
        <f>SUM('31:4'!Y79)</f>
        <v>0</v>
      </c>
      <c r="Z79" s="93">
        <f>SUM('31:4'!Z79)</f>
        <v>0</v>
      </c>
      <c r="AA79" s="93">
        <f>SUM('31:4'!AA79)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SUM('31:4'!G80)</f>
        <v>0</v>
      </c>
      <c r="H80" s="339">
        <f t="shared" si="10"/>
        <v>0</v>
      </c>
      <c r="I80" s="93">
        <f>SUM('31:4'!I80)</f>
        <v>0</v>
      </c>
      <c r="J80" s="31"/>
      <c r="K80" s="35"/>
      <c r="L80" s="87">
        <v>4</v>
      </c>
      <c r="M80" s="36"/>
      <c r="N80" s="93">
        <f>SUM('31:4'!N80)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SUM('31:4'!G81)</f>
        <v>0</v>
      </c>
      <c r="H81" s="339">
        <f t="shared" si="10"/>
        <v>0</v>
      </c>
      <c r="I81" s="93">
        <f>SUM('31:4'!I81)</f>
        <v>0</v>
      </c>
      <c r="J81" s="31"/>
      <c r="K81" s="35"/>
      <c r="L81" s="87">
        <v>4</v>
      </c>
      <c r="M81" s="36"/>
      <c r="N81" s="93">
        <f>SUM('31:4'!N81)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SUM('31:4'!G82)</f>
        <v>0</v>
      </c>
      <c r="H82" s="339">
        <f t="shared" si="10"/>
        <v>0</v>
      </c>
      <c r="I82" s="93">
        <f>SUM('31:4'!I82)</f>
        <v>0</v>
      </c>
      <c r="J82" s="31"/>
      <c r="K82" s="35"/>
      <c r="L82" s="87">
        <v>4</v>
      </c>
      <c r="M82" s="36"/>
      <c r="N82" s="93">
        <f>SUM('31:4'!N82)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SUM('31:4'!G83)</f>
        <v>0</v>
      </c>
      <c r="H83" s="339">
        <f t="shared" si="10"/>
        <v>0</v>
      </c>
      <c r="I83" s="93">
        <f>SUM('31:4'!I83)</f>
        <v>0</v>
      </c>
      <c r="J83" s="31"/>
      <c r="K83" s="35"/>
      <c r="L83" s="87">
        <v>4</v>
      </c>
      <c r="M83" s="36"/>
      <c r="N83" s="93">
        <f>SUM('31:4'!N83)</f>
        <v>0</v>
      </c>
      <c r="O83" s="93">
        <f>SUM('31:4'!O83)</f>
        <v>0</v>
      </c>
      <c r="P83" s="93">
        <f>SUM('31:4'!P83)</f>
        <v>0</v>
      </c>
      <c r="Q83" s="93">
        <f>SUM('31:4'!Q83)</f>
        <v>0</v>
      </c>
      <c r="R83" s="93">
        <f>SUM('31:4'!R83)</f>
        <v>0</v>
      </c>
      <c r="S83" s="93">
        <f>SUM('31:4'!S83)</f>
        <v>0</v>
      </c>
      <c r="T83" s="93">
        <f>SUM('31:4'!T83)</f>
        <v>0</v>
      </c>
      <c r="U83" s="93">
        <f>SUM('31:4'!U83)</f>
        <v>0</v>
      </c>
      <c r="V83" s="206"/>
      <c r="W83" s="33"/>
      <c r="X83" s="93">
        <f>SUM('31:4'!X83)</f>
        <v>0</v>
      </c>
      <c r="Y83" s="93">
        <f>SUM('31:4'!Y83)</f>
        <v>0</v>
      </c>
      <c r="Z83" s="93">
        <f>SUM('31:4'!Z83)</f>
        <v>0</v>
      </c>
      <c r="AA83" s="93">
        <f>SUM('31:4'!AA83)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SUM('31:4'!G84)</f>
        <v>0</v>
      </c>
      <c r="H84" s="339">
        <f t="shared" si="10"/>
        <v>0</v>
      </c>
      <c r="I84" s="93">
        <f>SUM('31:4'!I84)</f>
        <v>0</v>
      </c>
      <c r="J84" s="31"/>
      <c r="K84" s="35"/>
      <c r="L84" s="87">
        <v>4</v>
      </c>
      <c r="M84" s="36"/>
      <c r="N84" s="93">
        <f>SUM('31:4'!N84)</f>
        <v>0</v>
      </c>
      <c r="O84" s="93">
        <f>SUM('31:4'!O84)</f>
        <v>0</v>
      </c>
      <c r="P84" s="93">
        <f>SUM('31:4'!P84)</f>
        <v>0</v>
      </c>
      <c r="Q84" s="93">
        <f>SUM('31:4'!Q84)</f>
        <v>0</v>
      </c>
      <c r="R84" s="93">
        <f>SUM('31:4'!R84)</f>
        <v>0</v>
      </c>
      <c r="S84" s="93">
        <f>SUM('31:4'!S84)</f>
        <v>0</v>
      </c>
      <c r="T84" s="93">
        <f>SUM('31:4'!T84)</f>
        <v>0</v>
      </c>
      <c r="U84" s="93">
        <f>SUM('31:4'!U84)</f>
        <v>0</v>
      </c>
      <c r="V84" s="206"/>
      <c r="W84" s="33"/>
      <c r="X84" s="93">
        <f>SUM('31:4'!X84)</f>
        <v>0</v>
      </c>
      <c r="Y84" s="93">
        <f>SUM('31:4'!Y84)</f>
        <v>0</v>
      </c>
      <c r="Z84" s="93">
        <f>SUM('31:4'!Z84)</f>
        <v>0</v>
      </c>
      <c r="AA84" s="93">
        <f>SUM('31:4'!AA84)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SUM('31:4'!G85)</f>
        <v>0</v>
      </c>
      <c r="H85" s="339">
        <f t="shared" si="10"/>
        <v>0</v>
      </c>
      <c r="I85" s="93">
        <f>SUM('31:4'!I85)</f>
        <v>0</v>
      </c>
      <c r="J85" s="31"/>
      <c r="K85" s="35"/>
      <c r="L85" s="87">
        <v>4</v>
      </c>
      <c r="M85" s="36"/>
      <c r="N85" s="93">
        <f>SUM('31:4'!N85)</f>
        <v>0</v>
      </c>
      <c r="O85" s="93">
        <f>SUM('31:4'!O85)</f>
        <v>0</v>
      </c>
      <c r="P85" s="93">
        <f>SUM('31:4'!P85)</f>
        <v>0</v>
      </c>
      <c r="Q85" s="93">
        <f>SUM('31:4'!Q85)</f>
        <v>0</v>
      </c>
      <c r="R85" s="93">
        <f>SUM('31:4'!R85)</f>
        <v>0</v>
      </c>
      <c r="S85" s="93">
        <f>SUM('31:4'!S85)</f>
        <v>0</v>
      </c>
      <c r="T85" s="93">
        <f>SUM('31:4'!T85)</f>
        <v>0</v>
      </c>
      <c r="U85" s="93">
        <f>SUM('31:4'!U85)</f>
        <v>0</v>
      </c>
      <c r="V85" s="206"/>
      <c r="W85" s="33"/>
      <c r="X85" s="93">
        <f>SUM('31:4'!X85)</f>
        <v>0</v>
      </c>
      <c r="Y85" s="93">
        <f>SUM('31:4'!Y85)</f>
        <v>0</v>
      </c>
      <c r="Z85" s="93">
        <f>SUM('31:4'!Z85)</f>
        <v>0</v>
      </c>
      <c r="AA85" s="93">
        <f>SUM('31:4'!AA85)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47" t="s">
        <v>86</v>
      </c>
      <c r="B86" s="547"/>
      <c r="C86" s="342" t="s">
        <v>71</v>
      </c>
      <c r="D86" s="20"/>
      <c r="E86" s="20"/>
      <c r="F86" s="32"/>
      <c r="G86" s="94">
        <f>SUM(G29:G85)</f>
        <v>9641</v>
      </c>
      <c r="H86" s="30">
        <f>SUM(H29:H85)</f>
        <v>45641.36</v>
      </c>
      <c r="I86" s="30">
        <f>SUM(I29:I85)</f>
        <v>229</v>
      </c>
      <c r="J86" s="31">
        <f t="array" ref="J86">IF(ISERROR(G86/I86),"",G86/I86)</f>
        <v>42.10043668122271</v>
      </c>
      <c r="K86" s="30">
        <f>SUM(K29:K85)</f>
        <v>250.60347819708284</v>
      </c>
      <c r="L86" s="98"/>
      <c r="M86" s="89">
        <f t="shared" ref="M86:V86" si="28">SUM(M29:M85)</f>
        <v>-22.865016658621318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SUM('31:4'!G87)</f>
        <v>59</v>
      </c>
      <c r="H87" s="93">
        <f>SUM('31:4'!H87)</f>
        <v>296.77000000000004</v>
      </c>
      <c r="I87" s="93">
        <f>SUM('31:4'!I87)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SUM('31:4'!N87)</f>
        <v>0</v>
      </c>
      <c r="O87" s="93">
        <f>SUM('31:4'!O87)</f>
        <v>0</v>
      </c>
      <c r="P87" s="93">
        <f>SUM('31:4'!P87)</f>
        <v>0</v>
      </c>
      <c r="Q87" s="93">
        <f>SUM('31:4'!Q87)</f>
        <v>0</v>
      </c>
      <c r="R87" s="93">
        <f>SUM('31:4'!R87)</f>
        <v>0</v>
      </c>
      <c r="S87" s="93">
        <f>SUM('31:4'!S87)</f>
        <v>0</v>
      </c>
      <c r="T87" s="93">
        <f>SUM('31:4'!T87)</f>
        <v>0</v>
      </c>
      <c r="U87" s="93">
        <f>SUM('31:4'!U87)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SUM('31:4'!X87)</f>
        <v>0</v>
      </c>
      <c r="Y87" s="93">
        <f>SUM('31:4'!Y87)</f>
        <v>0</v>
      </c>
      <c r="Z87" s="93">
        <f>SUM('31:4'!Z87)</f>
        <v>0</v>
      </c>
      <c r="AA87" s="93">
        <f>SUM('31:4'!AA87)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SUM('31:4'!G88)</f>
        <v>0</v>
      </c>
      <c r="H88" s="93">
        <f>SUM('31:4'!H88)</f>
        <v>0</v>
      </c>
      <c r="I88" s="93">
        <f>SUM('31:4'!I88)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SUM('31:4'!N88)</f>
        <v>0</v>
      </c>
      <c r="O88" s="93">
        <f>SUM('31:4'!O88)</f>
        <v>0</v>
      </c>
      <c r="P88" s="93">
        <f>SUM('31:4'!P88)</f>
        <v>0</v>
      </c>
      <c r="Q88" s="93">
        <f>SUM('31:4'!Q88)</f>
        <v>0</v>
      </c>
      <c r="R88" s="93">
        <f>SUM('31:4'!R88)</f>
        <v>0</v>
      </c>
      <c r="S88" s="93">
        <f>SUM('31:4'!S88)</f>
        <v>0</v>
      </c>
      <c r="T88" s="93">
        <f>SUM('31:4'!T88)</f>
        <v>0</v>
      </c>
      <c r="U88" s="93">
        <f>SUM('31:4'!U88)</f>
        <v>0</v>
      </c>
      <c r="V88" s="206">
        <f t="shared" si="31"/>
        <v>0</v>
      </c>
      <c r="W88" s="33" t="str">
        <f t="shared" si="29"/>
        <v/>
      </c>
      <c r="X88" s="93">
        <f>SUM('31:4'!X88)</f>
        <v>0</v>
      </c>
      <c r="Y88" s="93">
        <f>SUM('31:4'!Y88)</f>
        <v>0</v>
      </c>
      <c r="Z88" s="93">
        <f>SUM('31:4'!Z88)</f>
        <v>0</v>
      </c>
      <c r="AA88" s="93">
        <f>SUM('31:4'!AA88)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SUM('31:4'!G89)</f>
        <v>0</v>
      </c>
      <c r="H89" s="93">
        <f>SUM('31:4'!H89)</f>
        <v>0</v>
      </c>
      <c r="I89" s="93">
        <f>SUM('31:4'!I89)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SUM('31:4'!N89)</f>
        <v>0</v>
      </c>
      <c r="O89" s="93">
        <f>SUM('31:4'!O89)</f>
        <v>0</v>
      </c>
      <c r="P89" s="93">
        <f>SUM('31:4'!P89)</f>
        <v>0</v>
      </c>
      <c r="Q89" s="93">
        <f>SUM('31:4'!Q89)</f>
        <v>0</v>
      </c>
      <c r="R89" s="93">
        <f>SUM('31:4'!R89)</f>
        <v>0</v>
      </c>
      <c r="S89" s="93">
        <f>SUM('31:4'!S89)</f>
        <v>0</v>
      </c>
      <c r="T89" s="93">
        <f>SUM('31:4'!T89)</f>
        <v>0</v>
      </c>
      <c r="U89" s="93">
        <f>SUM('31:4'!U89)</f>
        <v>0</v>
      </c>
      <c r="V89" s="206">
        <f t="shared" si="31"/>
        <v>0</v>
      </c>
      <c r="W89" s="33" t="str">
        <f t="shared" si="29"/>
        <v/>
      </c>
      <c r="X89" s="93">
        <f>SUM('31:4'!X89)</f>
        <v>0</v>
      </c>
      <c r="Y89" s="93">
        <f>SUM('31:4'!Y89)</f>
        <v>0</v>
      </c>
      <c r="Z89" s="93">
        <f>SUM('31:4'!Z89)</f>
        <v>0</v>
      </c>
      <c r="AA89" s="93">
        <f>SUM('31:4'!AA89)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SUM('31:4'!G90)</f>
        <v>0</v>
      </c>
      <c r="H90" s="93">
        <f>SUM('31:4'!H90)</f>
        <v>0</v>
      </c>
      <c r="I90" s="93">
        <f>SUM('31:4'!I90)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SUM('31:4'!N90)</f>
        <v>0</v>
      </c>
      <c r="O90" s="93">
        <f>SUM('31:4'!O90)</f>
        <v>0</v>
      </c>
      <c r="P90" s="93">
        <f>SUM('31:4'!P90)</f>
        <v>0</v>
      </c>
      <c r="Q90" s="93">
        <f>SUM('31:4'!Q90)</f>
        <v>0</v>
      </c>
      <c r="R90" s="93">
        <f>SUM('31:4'!R90)</f>
        <v>0</v>
      </c>
      <c r="S90" s="93">
        <f>SUM('31:4'!S90)</f>
        <v>0</v>
      </c>
      <c r="T90" s="93">
        <f>SUM('31:4'!T90)</f>
        <v>0</v>
      </c>
      <c r="U90" s="93">
        <f>SUM('31:4'!U90)</f>
        <v>0</v>
      </c>
      <c r="V90" s="206">
        <f t="shared" si="31"/>
        <v>0</v>
      </c>
      <c r="W90" s="33" t="str">
        <f t="shared" si="29"/>
        <v/>
      </c>
      <c r="X90" s="93">
        <f>SUM('31:4'!X90)</f>
        <v>0</v>
      </c>
      <c r="Y90" s="93">
        <f>SUM('31:4'!Y90)</f>
        <v>0</v>
      </c>
      <c r="Z90" s="93">
        <f>SUM('31:4'!Z90)</f>
        <v>0</v>
      </c>
      <c r="AA90" s="93">
        <f>SUM('31:4'!AA90)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SUM('31:4'!G91)</f>
        <v>15</v>
      </c>
      <c r="H91" s="93">
        <f>SUM('31:4'!H91)</f>
        <v>75.45</v>
      </c>
      <c r="I91" s="93">
        <f>SUM('31:4'!I91)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SUM('31:4'!N91)</f>
        <v>0</v>
      </c>
      <c r="O91" s="93">
        <f>SUM('31:4'!O91)</f>
        <v>0</v>
      </c>
      <c r="P91" s="93">
        <f>SUM('31:4'!P91)</f>
        <v>0</v>
      </c>
      <c r="Q91" s="93">
        <f>SUM('31:4'!Q91)</f>
        <v>0</v>
      </c>
      <c r="R91" s="93">
        <f>SUM('31:4'!R91)</f>
        <v>0</v>
      </c>
      <c r="S91" s="93">
        <f>SUM('31:4'!S91)</f>
        <v>0</v>
      </c>
      <c r="T91" s="93">
        <f>SUM('31:4'!T91)</f>
        <v>0</v>
      </c>
      <c r="U91" s="93">
        <f>SUM('31:4'!U91)</f>
        <v>0</v>
      </c>
      <c r="V91" s="206">
        <f t="shared" si="31"/>
        <v>0</v>
      </c>
      <c r="W91" s="33">
        <f t="shared" si="29"/>
        <v>0</v>
      </c>
      <c r="X91" s="93">
        <f>SUM('31:4'!X91)</f>
        <v>0</v>
      </c>
      <c r="Y91" s="93">
        <f>SUM('31:4'!Y91)</f>
        <v>0</v>
      </c>
      <c r="Z91" s="93">
        <f>SUM('31:4'!Z91)</f>
        <v>0</v>
      </c>
      <c r="AA91" s="93">
        <f>SUM('31:4'!AA91)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SUM('31:4'!G92)</f>
        <v>436</v>
      </c>
      <c r="H92" s="93">
        <f>SUM('31:4'!H92)</f>
        <v>2193.08</v>
      </c>
      <c r="I92" s="93">
        <f>SUM('31:4'!I92)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SUM('31:4'!N92)</f>
        <v>0</v>
      </c>
      <c r="O92" s="93">
        <f>SUM('31:4'!O92)</f>
        <v>0</v>
      </c>
      <c r="P92" s="93">
        <f>SUM('31:4'!P92)</f>
        <v>0</v>
      </c>
      <c r="Q92" s="93">
        <f>SUM('31:4'!Q92)</f>
        <v>0</v>
      </c>
      <c r="R92" s="93">
        <f>SUM('31:4'!R92)</f>
        <v>0</v>
      </c>
      <c r="S92" s="93">
        <f>SUM('31:4'!S92)</f>
        <v>0</v>
      </c>
      <c r="T92" s="93">
        <f>SUM('31:4'!T92)</f>
        <v>0</v>
      </c>
      <c r="U92" s="93">
        <f>SUM('31:4'!U92)</f>
        <v>0</v>
      </c>
      <c r="V92" s="206">
        <f t="shared" si="31"/>
        <v>0</v>
      </c>
      <c r="W92" s="33">
        <f t="shared" si="29"/>
        <v>0</v>
      </c>
      <c r="X92" s="93">
        <f>SUM('31:4'!X92)</f>
        <v>0</v>
      </c>
      <c r="Y92" s="93">
        <f>SUM('31:4'!Y92)</f>
        <v>0</v>
      </c>
      <c r="Z92" s="93">
        <f>SUM('31:4'!Z92)</f>
        <v>0</v>
      </c>
      <c r="AA92" s="93">
        <f>SUM('31:4'!AA92)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SUM('31:4'!G93)</f>
        <v>289</v>
      </c>
      <c r="H93" s="93">
        <f>SUM('31:4'!H93)</f>
        <v>1453.67</v>
      </c>
      <c r="I93" s="93">
        <f>SUM('31:4'!I93)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SUM('31:4'!N93)</f>
        <v>0</v>
      </c>
      <c r="O93" s="93">
        <f>SUM('31:4'!O93)</f>
        <v>0</v>
      </c>
      <c r="P93" s="93">
        <f>SUM('31:4'!P93)</f>
        <v>0</v>
      </c>
      <c r="Q93" s="93">
        <f>SUM('31:4'!Q93)</f>
        <v>0</v>
      </c>
      <c r="R93" s="93">
        <f>SUM('31:4'!R93)</f>
        <v>0</v>
      </c>
      <c r="S93" s="93">
        <f>SUM('31:4'!S93)</f>
        <v>0</v>
      </c>
      <c r="T93" s="93">
        <f>SUM('31:4'!T93)</f>
        <v>0</v>
      </c>
      <c r="U93" s="93">
        <f>SUM('31:4'!U93)</f>
        <v>0</v>
      </c>
      <c r="V93" s="206">
        <f t="shared" si="31"/>
        <v>0</v>
      </c>
      <c r="W93" s="33">
        <f t="shared" si="29"/>
        <v>0</v>
      </c>
      <c r="X93" s="93">
        <f>SUM('31:4'!X93)</f>
        <v>0</v>
      </c>
      <c r="Y93" s="93">
        <f>SUM('31:4'!Y93)</f>
        <v>0</v>
      </c>
      <c r="Z93" s="93">
        <f>SUM('31:4'!Z93)</f>
        <v>0</v>
      </c>
      <c r="AA93" s="93">
        <f>SUM('31:4'!AA93)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SUM('31:4'!G94)</f>
        <v>99</v>
      </c>
      <c r="H94" s="93">
        <f>SUM('31:4'!H94)</f>
        <v>497.97</v>
      </c>
      <c r="I94" s="93">
        <f>SUM('31:4'!I94)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SUM('31:4'!N94)</f>
        <v>0</v>
      </c>
      <c r="O94" s="93">
        <f>SUM('31:4'!O94)</f>
        <v>0</v>
      </c>
      <c r="P94" s="93">
        <f>SUM('31:4'!P94)</f>
        <v>0</v>
      </c>
      <c r="Q94" s="93">
        <f>SUM('31:4'!Q94)</f>
        <v>0</v>
      </c>
      <c r="R94" s="93">
        <f>SUM('31:4'!R94)</f>
        <v>0</v>
      </c>
      <c r="S94" s="93">
        <f>SUM('31:4'!S94)</f>
        <v>0</v>
      </c>
      <c r="T94" s="93">
        <f>SUM('31:4'!T94)</f>
        <v>0</v>
      </c>
      <c r="U94" s="93">
        <f>SUM('31:4'!U94)</f>
        <v>0</v>
      </c>
      <c r="V94" s="207"/>
      <c r="W94" s="33"/>
      <c r="X94" s="93">
        <f>SUM('31:4'!X94)</f>
        <v>0</v>
      </c>
      <c r="Y94" s="93">
        <f>SUM('31:4'!Y94)</f>
        <v>0</v>
      </c>
      <c r="Z94" s="93">
        <f>SUM('31:4'!Z94)</f>
        <v>0</v>
      </c>
      <c r="AA94" s="93">
        <f>SUM('31:4'!AA94)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SUM('31:4'!G95)</f>
        <v>0</v>
      </c>
      <c r="H95" s="93">
        <f>SUM('31:4'!H95)</f>
        <v>0</v>
      </c>
      <c r="I95" s="93">
        <f>SUM('31:4'!I95)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SUM('31:4'!N95)</f>
        <v>0</v>
      </c>
      <c r="O95" s="93">
        <f>SUM('31:4'!O95)</f>
        <v>0</v>
      </c>
      <c r="P95" s="93">
        <f>SUM('31:4'!P95)</f>
        <v>0</v>
      </c>
      <c r="Q95" s="93">
        <f>SUM('31:4'!Q95)</f>
        <v>0</v>
      </c>
      <c r="R95" s="93">
        <f>SUM('31:4'!R95)</f>
        <v>0</v>
      </c>
      <c r="S95" s="93">
        <f>SUM('31:4'!S95)</f>
        <v>0</v>
      </c>
      <c r="T95" s="93">
        <f>SUM('31:4'!T95)</f>
        <v>0</v>
      </c>
      <c r="U95" s="93">
        <f>SUM('31:4'!U95)</f>
        <v>0</v>
      </c>
      <c r="V95" s="207">
        <f>SUM(X95:AA95)</f>
        <v>0</v>
      </c>
      <c r="W95" s="33" t="str">
        <f>IF(ISERROR(V95/G95),"",V95/G95)</f>
        <v/>
      </c>
      <c r="X95" s="93">
        <f>SUM('31:4'!X95)</f>
        <v>0</v>
      </c>
      <c r="Y95" s="93">
        <f>SUM('31:4'!Y95)</f>
        <v>0</v>
      </c>
      <c r="Z95" s="93">
        <f>SUM('31:4'!Z95)</f>
        <v>0</v>
      </c>
      <c r="AA95" s="93">
        <f>SUM('31:4'!AA95)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SUM('31:4'!G96)</f>
        <v>0</v>
      </c>
      <c r="H96" s="93">
        <f>SUM('31:4'!H96)</f>
        <v>0</v>
      </c>
      <c r="I96" s="93">
        <f>SUM('31:4'!I96)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SUM('31:4'!N96)</f>
        <v>0</v>
      </c>
      <c r="O96" s="93">
        <f>SUM('31:4'!O96)</f>
        <v>0</v>
      </c>
      <c r="P96" s="93">
        <f>SUM('31:4'!P96)</f>
        <v>0</v>
      </c>
      <c r="Q96" s="93">
        <f>SUM('31:4'!Q96)</f>
        <v>0</v>
      </c>
      <c r="R96" s="93">
        <f>SUM('31:4'!R96)</f>
        <v>0</v>
      </c>
      <c r="S96" s="93">
        <f>SUM('31:4'!S96)</f>
        <v>0</v>
      </c>
      <c r="T96" s="93">
        <f>SUM('31:4'!T96)</f>
        <v>0</v>
      </c>
      <c r="U96" s="93">
        <f>SUM('31:4'!U96)</f>
        <v>0</v>
      </c>
      <c r="V96" s="207">
        <f>SUM(X96:AA96)</f>
        <v>0</v>
      </c>
      <c r="W96" s="33" t="str">
        <f>IF(ISERROR(V96/G96),"",V96/G96)</f>
        <v/>
      </c>
      <c r="X96" s="93">
        <f>SUM('31:4'!X96)</f>
        <v>0</v>
      </c>
      <c r="Y96" s="93">
        <f>SUM('31:4'!Y96)</f>
        <v>0</v>
      </c>
      <c r="Z96" s="93">
        <f>SUM('31:4'!Z96)</f>
        <v>0</v>
      </c>
      <c r="AA96" s="93">
        <f>SUM('31:4'!AA96)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SUM('31:4'!G97)</f>
        <v>0</v>
      </c>
      <c r="H97" s="93">
        <f>SUM('31:4'!H97)</f>
        <v>0</v>
      </c>
      <c r="I97" s="93">
        <f>SUM('31:4'!I97)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SUM('31:4'!N97)</f>
        <v>0</v>
      </c>
      <c r="O97" s="93">
        <f>SUM('31:4'!O97)</f>
        <v>0</v>
      </c>
      <c r="P97" s="93">
        <f>SUM('31:4'!P97)</f>
        <v>0</v>
      </c>
      <c r="Q97" s="93">
        <f>SUM('31:4'!Q97)</f>
        <v>0</v>
      </c>
      <c r="R97" s="93">
        <f>SUM('31:4'!R97)</f>
        <v>0</v>
      </c>
      <c r="S97" s="93">
        <f>SUM('31:4'!S97)</f>
        <v>0</v>
      </c>
      <c r="T97" s="93">
        <f>SUM('31:4'!T97)</f>
        <v>0</v>
      </c>
      <c r="U97" s="93">
        <f>SUM('31:4'!U97)</f>
        <v>0</v>
      </c>
      <c r="V97" s="207">
        <f>SUM(X97:AA97)</f>
        <v>0</v>
      </c>
      <c r="W97" s="33" t="str">
        <f>IF(ISERROR(V97/G97),"",V97/G97)</f>
        <v/>
      </c>
      <c r="X97" s="93">
        <f>SUM('31:4'!X97)</f>
        <v>0</v>
      </c>
      <c r="Y97" s="93">
        <f>SUM('31:4'!Y97)</f>
        <v>0</v>
      </c>
      <c r="Z97" s="93">
        <f>SUM('31:4'!Z97)</f>
        <v>0</v>
      </c>
      <c r="AA97" s="93">
        <f>SUM('31:4'!AA97)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SUM('31:4'!G98)</f>
        <v>0</v>
      </c>
      <c r="H98" s="93">
        <f>SUM('31:4'!H98)</f>
        <v>0</v>
      </c>
      <c r="I98" s="93">
        <f>SUM('31:4'!I98)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SUM('31:4'!N98)</f>
        <v>0</v>
      </c>
      <c r="O98" s="93">
        <f>SUM('31:4'!O98)</f>
        <v>0</v>
      </c>
      <c r="P98" s="93">
        <f>SUM('31:4'!P98)</f>
        <v>0</v>
      </c>
      <c r="Q98" s="93">
        <f>SUM('31:4'!Q98)</f>
        <v>0</v>
      </c>
      <c r="R98" s="93">
        <f>SUM('31:4'!R98)</f>
        <v>0</v>
      </c>
      <c r="S98" s="93">
        <f>SUM('31:4'!S98)</f>
        <v>0</v>
      </c>
      <c r="T98" s="93">
        <f>SUM('31:4'!T98)</f>
        <v>0</v>
      </c>
      <c r="U98" s="93">
        <f>SUM('31:4'!U98)</f>
        <v>0</v>
      </c>
      <c r="V98" s="207">
        <f>SUM(X98:AA98)</f>
        <v>0</v>
      </c>
      <c r="W98" s="33" t="str">
        <f>IF(ISERROR(V98/G98),"",V98/G98)</f>
        <v/>
      </c>
      <c r="X98" s="93">
        <f>SUM('31:4'!X98)</f>
        <v>0</v>
      </c>
      <c r="Y98" s="93">
        <f>SUM('31:4'!Y98)</f>
        <v>0</v>
      </c>
      <c r="Z98" s="93">
        <f>SUM('31:4'!Z98)</f>
        <v>0</v>
      </c>
      <c r="AA98" s="93">
        <f>SUM('31:4'!AA98)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SUM('31:4'!G99)</f>
        <v>0</v>
      </c>
      <c r="H99" s="93">
        <f>SUM('31:4'!H99)</f>
        <v>0</v>
      </c>
      <c r="I99" s="93">
        <f>SUM('31:4'!I99)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SUM('31:4'!N99)</f>
        <v>0</v>
      </c>
      <c r="O99" s="93">
        <f>SUM('31:4'!O99)</f>
        <v>0</v>
      </c>
      <c r="P99" s="93">
        <f>SUM('31:4'!P99)</f>
        <v>0</v>
      </c>
      <c r="Q99" s="93">
        <f>SUM('31:4'!Q99)</f>
        <v>0</v>
      </c>
      <c r="R99" s="93">
        <f>SUM('31:4'!R99)</f>
        <v>0</v>
      </c>
      <c r="S99" s="93">
        <f>SUM('31:4'!S99)</f>
        <v>0</v>
      </c>
      <c r="T99" s="93">
        <f>SUM('31:4'!T99)</f>
        <v>0</v>
      </c>
      <c r="U99" s="93">
        <f>SUM('31:4'!U99)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SUM('31:4'!X99)</f>
        <v>0</v>
      </c>
      <c r="Y99" s="93">
        <f>SUM('31:4'!Y99)</f>
        <v>0</v>
      </c>
      <c r="Z99" s="93">
        <f>SUM('31:4'!Z99)</f>
        <v>0</v>
      </c>
      <c r="AA99" s="93">
        <f>SUM('31:4'!AA99)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SUM('31:4'!G100)</f>
        <v>0</v>
      </c>
      <c r="H100" s="93">
        <f>SUM('31:4'!H100)</f>
        <v>0</v>
      </c>
      <c r="I100" s="93">
        <f>SUM('31:4'!I100)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SUM('31:4'!N100)</f>
        <v>0</v>
      </c>
      <c r="O100" s="93">
        <f>SUM('31:4'!O100)</f>
        <v>0</v>
      </c>
      <c r="P100" s="93">
        <f>SUM('31:4'!P100)</f>
        <v>0</v>
      </c>
      <c r="Q100" s="93">
        <f>SUM('31:4'!Q100)</f>
        <v>0</v>
      </c>
      <c r="R100" s="93">
        <f>SUM('31:4'!R100)</f>
        <v>0</v>
      </c>
      <c r="S100" s="93">
        <f>SUM('31:4'!S100)</f>
        <v>0</v>
      </c>
      <c r="T100" s="93">
        <f>SUM('31:4'!T100)</f>
        <v>0</v>
      </c>
      <c r="U100" s="93">
        <f>SUM('31:4'!U100)</f>
        <v>0</v>
      </c>
      <c r="V100" s="206">
        <f t="shared" si="33"/>
        <v>0</v>
      </c>
      <c r="W100" s="33" t="str">
        <f t="shared" si="34"/>
        <v/>
      </c>
      <c r="X100" s="93">
        <f>SUM('31:4'!X100)</f>
        <v>0</v>
      </c>
      <c r="Y100" s="93">
        <f>SUM('31:4'!Y100)</f>
        <v>0</v>
      </c>
      <c r="Z100" s="93">
        <f>SUM('31:4'!Z100)</f>
        <v>0</v>
      </c>
      <c r="AA100" s="93">
        <f>SUM('31:4'!AA100)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SUM('31:4'!G101)</f>
        <v>0</v>
      </c>
      <c r="H101" s="93">
        <f>SUM('31:4'!H101)</f>
        <v>0</v>
      </c>
      <c r="I101" s="93">
        <f>SUM('31:4'!I101)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SUM('31:4'!N101)</f>
        <v>0</v>
      </c>
      <c r="O101" s="93">
        <f>SUM('31:4'!O101)</f>
        <v>0</v>
      </c>
      <c r="P101" s="93">
        <f>SUM('31:4'!P101)</f>
        <v>0</v>
      </c>
      <c r="Q101" s="93">
        <f>SUM('31:4'!Q101)</f>
        <v>0</v>
      </c>
      <c r="R101" s="93">
        <f>SUM('31:4'!R101)</f>
        <v>0</v>
      </c>
      <c r="S101" s="93">
        <f>SUM('31:4'!S101)</f>
        <v>0</v>
      </c>
      <c r="T101" s="93">
        <f>SUM('31:4'!T101)</f>
        <v>0</v>
      </c>
      <c r="U101" s="93">
        <f>SUM('31:4'!U101)</f>
        <v>0</v>
      </c>
      <c r="V101" s="206">
        <f t="shared" si="33"/>
        <v>0</v>
      </c>
      <c r="W101" s="33" t="str">
        <f t="shared" si="34"/>
        <v/>
      </c>
      <c r="X101" s="93">
        <f>SUM('31:4'!X101)</f>
        <v>0</v>
      </c>
      <c r="Y101" s="93">
        <f>SUM('31:4'!Y101)</f>
        <v>0</v>
      </c>
      <c r="Z101" s="93">
        <f>SUM('31:4'!Z101)</f>
        <v>0</v>
      </c>
      <c r="AA101" s="93">
        <f>SUM('31:4'!AA101)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SUM('31:4'!G102)</f>
        <v>0</v>
      </c>
      <c r="H102" s="93">
        <f>SUM('31:4'!H102)</f>
        <v>0</v>
      </c>
      <c r="I102" s="93">
        <f>SUM('31:4'!I102)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SUM('31:4'!N102)</f>
        <v>0</v>
      </c>
      <c r="O102" s="93">
        <f>SUM('31:4'!O102)</f>
        <v>0</v>
      </c>
      <c r="P102" s="93">
        <f>SUM('31:4'!P102)</f>
        <v>0</v>
      </c>
      <c r="Q102" s="93">
        <f>SUM('31:4'!Q102)</f>
        <v>0</v>
      </c>
      <c r="R102" s="93">
        <f>SUM('31:4'!R102)</f>
        <v>0</v>
      </c>
      <c r="S102" s="93">
        <f>SUM('31:4'!S102)</f>
        <v>0</v>
      </c>
      <c r="T102" s="93">
        <f>SUM('31:4'!T102)</f>
        <v>0</v>
      </c>
      <c r="U102" s="93">
        <f>SUM('31:4'!U102)</f>
        <v>0</v>
      </c>
      <c r="V102" s="206">
        <f t="shared" si="33"/>
        <v>0</v>
      </c>
      <c r="W102" s="33" t="str">
        <f t="shared" si="34"/>
        <v/>
      </c>
      <c r="X102" s="93">
        <f>SUM('31:4'!X102)</f>
        <v>0</v>
      </c>
      <c r="Y102" s="93">
        <f>SUM('31:4'!Y102)</f>
        <v>0</v>
      </c>
      <c r="Z102" s="93">
        <f>SUM('31:4'!Z102)</f>
        <v>0</v>
      </c>
      <c r="AA102" s="93">
        <f>SUM('31:4'!AA102)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SUM('31:4'!G103)</f>
        <v>0</v>
      </c>
      <c r="H103" s="93">
        <f>SUM('31:4'!H103)</f>
        <v>0</v>
      </c>
      <c r="I103" s="93">
        <f>SUM('31:4'!I103)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SUM('31:4'!N103)</f>
        <v>0</v>
      </c>
      <c r="O103" s="93">
        <f>SUM('31:4'!O103)</f>
        <v>0</v>
      </c>
      <c r="P103" s="93">
        <f>SUM('31:4'!P103)</f>
        <v>0</v>
      </c>
      <c r="Q103" s="93">
        <f>SUM('31:4'!Q103)</f>
        <v>0</v>
      </c>
      <c r="R103" s="93">
        <f>SUM('31:4'!R103)</f>
        <v>0</v>
      </c>
      <c r="S103" s="93">
        <f>SUM('31:4'!S103)</f>
        <v>0</v>
      </c>
      <c r="T103" s="93">
        <f>SUM('31:4'!T103)</f>
        <v>0</v>
      </c>
      <c r="U103" s="93">
        <f>SUM('31:4'!U103)</f>
        <v>0</v>
      </c>
      <c r="V103" s="206">
        <f t="shared" si="33"/>
        <v>0</v>
      </c>
      <c r="W103" s="33" t="str">
        <f t="shared" si="34"/>
        <v/>
      </c>
      <c r="X103" s="93">
        <f>SUM('31:4'!X103)</f>
        <v>0</v>
      </c>
      <c r="Y103" s="93">
        <f>SUM('31:4'!Y103)</f>
        <v>0</v>
      </c>
      <c r="Z103" s="93">
        <f>SUM('31:4'!Z103)</f>
        <v>0</v>
      </c>
      <c r="AA103" s="93">
        <f>SUM('31:4'!AA103)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SUM('31:4'!G104)</f>
        <v>0</v>
      </c>
      <c r="H104" s="93">
        <f>SUM('31:4'!H104)</f>
        <v>0</v>
      </c>
      <c r="I104" s="93">
        <f>SUM('31:4'!I104)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SUM('31:4'!N104)</f>
        <v>0</v>
      </c>
      <c r="O104" s="93">
        <f>SUM('31:4'!O104)</f>
        <v>0</v>
      </c>
      <c r="P104" s="93">
        <f>SUM('31:4'!P104)</f>
        <v>0</v>
      </c>
      <c r="Q104" s="93">
        <f>SUM('31:4'!Q104)</f>
        <v>0</v>
      </c>
      <c r="R104" s="93">
        <f>SUM('31:4'!R104)</f>
        <v>0</v>
      </c>
      <c r="S104" s="93">
        <f>SUM('31:4'!S104)</f>
        <v>0</v>
      </c>
      <c r="T104" s="93">
        <f>SUM('31:4'!T104)</f>
        <v>0</v>
      </c>
      <c r="U104" s="93">
        <f>SUM('31:4'!U104)</f>
        <v>0</v>
      </c>
      <c r="V104" s="206">
        <f t="shared" si="33"/>
        <v>0</v>
      </c>
      <c r="W104" s="33" t="str">
        <f t="shared" si="34"/>
        <v/>
      </c>
      <c r="X104" s="93">
        <f>SUM('31:4'!X104)</f>
        <v>0</v>
      </c>
      <c r="Y104" s="93">
        <f>SUM('31:4'!Y104)</f>
        <v>0</v>
      </c>
      <c r="Z104" s="93">
        <f>SUM('31:4'!Z104)</f>
        <v>0</v>
      </c>
      <c r="AA104" s="93">
        <f>SUM('31:4'!AA104)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SUM('31:4'!G105)</f>
        <v>0</v>
      </c>
      <c r="H105" s="93">
        <f>SUM('31:4'!H105)</f>
        <v>0</v>
      </c>
      <c r="I105" s="93">
        <f>SUM('31:4'!I105)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SUM('31:4'!N105)</f>
        <v>0</v>
      </c>
      <c r="O105" s="93">
        <f>SUM('31:4'!O105)</f>
        <v>0</v>
      </c>
      <c r="P105" s="93">
        <f>SUM('31:4'!P105)</f>
        <v>0</v>
      </c>
      <c r="Q105" s="93">
        <f>SUM('31:4'!Q105)</f>
        <v>0</v>
      </c>
      <c r="R105" s="93">
        <f>SUM('31:4'!R105)</f>
        <v>0</v>
      </c>
      <c r="S105" s="93">
        <f>SUM('31:4'!S105)</f>
        <v>0</v>
      </c>
      <c r="T105" s="93">
        <f>SUM('31:4'!T105)</f>
        <v>0</v>
      </c>
      <c r="U105" s="93">
        <f>SUM('31:4'!U105)</f>
        <v>0</v>
      </c>
      <c r="V105" s="206">
        <f t="shared" si="33"/>
        <v>0</v>
      </c>
      <c r="W105" s="33" t="str">
        <f t="shared" si="34"/>
        <v/>
      </c>
      <c r="X105" s="93">
        <f>SUM('31:4'!X105)</f>
        <v>0</v>
      </c>
      <c r="Y105" s="93">
        <f>SUM('31:4'!Y105)</f>
        <v>0</v>
      </c>
      <c r="Z105" s="93">
        <f>SUM('31:4'!Z105)</f>
        <v>0</v>
      </c>
      <c r="AA105" s="93">
        <f>SUM('31:4'!AA105)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SUM('31:4'!G106)</f>
        <v>0</v>
      </c>
      <c r="H106" s="93">
        <f>SUM('31:4'!H106)</f>
        <v>0</v>
      </c>
      <c r="I106" s="93">
        <f>SUM('31:4'!I106)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SUM('31:4'!N106)</f>
        <v>0</v>
      </c>
      <c r="O106" s="93">
        <f>SUM('31:4'!O106)</f>
        <v>0</v>
      </c>
      <c r="P106" s="93">
        <f>SUM('31:4'!P106)</f>
        <v>0</v>
      </c>
      <c r="Q106" s="93">
        <f>SUM('31:4'!Q106)</f>
        <v>0</v>
      </c>
      <c r="R106" s="93">
        <f>SUM('31:4'!R106)</f>
        <v>0</v>
      </c>
      <c r="S106" s="93">
        <f>SUM('31:4'!S106)</f>
        <v>0</v>
      </c>
      <c r="T106" s="93">
        <f>SUM('31:4'!T106)</f>
        <v>0</v>
      </c>
      <c r="U106" s="93">
        <f>SUM('31:4'!U106)</f>
        <v>0</v>
      </c>
      <c r="V106" s="206">
        <f t="shared" si="33"/>
        <v>0</v>
      </c>
      <c r="W106" s="33" t="str">
        <f t="shared" si="34"/>
        <v/>
      </c>
      <c r="X106" s="93">
        <f>SUM('31:4'!X106)</f>
        <v>0</v>
      </c>
      <c r="Y106" s="93">
        <f>SUM('31:4'!Y106)</f>
        <v>0</v>
      </c>
      <c r="Z106" s="93">
        <f>SUM('31:4'!Z106)</f>
        <v>0</v>
      </c>
      <c r="AA106" s="93">
        <f>SUM('31:4'!AA106)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SUM('31:4'!G107)</f>
        <v>0</v>
      </c>
      <c r="H107" s="93">
        <f>SUM('31:4'!H107)</f>
        <v>0</v>
      </c>
      <c r="I107" s="93">
        <f>SUM('31:4'!I107)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SUM('31:4'!N107)</f>
        <v>0</v>
      </c>
      <c r="O107" s="93">
        <f>SUM('31:4'!O107)</f>
        <v>0</v>
      </c>
      <c r="P107" s="93">
        <f>SUM('31:4'!P107)</f>
        <v>0</v>
      </c>
      <c r="Q107" s="93">
        <f>SUM('31:4'!Q107)</f>
        <v>0</v>
      </c>
      <c r="R107" s="93">
        <f>SUM('31:4'!R107)</f>
        <v>0</v>
      </c>
      <c r="S107" s="93">
        <f>SUM('31:4'!S107)</f>
        <v>0</v>
      </c>
      <c r="T107" s="93">
        <f>SUM('31:4'!T107)</f>
        <v>0</v>
      </c>
      <c r="U107" s="93">
        <f>SUM('31:4'!U107)</f>
        <v>0</v>
      </c>
      <c r="V107" s="206"/>
      <c r="W107" s="33"/>
      <c r="X107" s="93">
        <f>SUM('31:4'!X107)</f>
        <v>0</v>
      </c>
      <c r="Y107" s="93">
        <f>SUM('31:4'!Y107)</f>
        <v>0</v>
      </c>
      <c r="Z107" s="93">
        <f>SUM('31:4'!Z107)</f>
        <v>0</v>
      </c>
      <c r="AA107" s="93">
        <f>SUM('31:4'!AA107)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SUM('31:4'!G108)</f>
        <v>485</v>
      </c>
      <c r="H108" s="93">
        <f>SUM('31:4'!H108)</f>
        <v>2425</v>
      </c>
      <c r="I108" s="93">
        <f>SUM('31:4'!I108)</f>
        <v>46.5</v>
      </c>
      <c r="J108" s="31"/>
      <c r="K108" s="35">
        <f t="array" ref="K108">IF(ISERROR(G108/L108),"",G108/L108)</f>
        <v>97</v>
      </c>
      <c r="L108" s="87">
        <v>5</v>
      </c>
      <c r="M108" s="36">
        <f t="shared" si="32"/>
        <v>-50.5</v>
      </c>
      <c r="N108" s="93">
        <f>SUM('31:4'!N108)</f>
        <v>0</v>
      </c>
      <c r="O108" s="93">
        <f>SUM('31:4'!O108)</f>
        <v>0</v>
      </c>
      <c r="P108" s="93">
        <f>SUM('31:4'!P108)</f>
        <v>0</v>
      </c>
      <c r="Q108" s="93">
        <f>SUM('31:4'!Q108)</f>
        <v>0</v>
      </c>
      <c r="R108" s="93">
        <f>SUM('31:4'!R108)</f>
        <v>0</v>
      </c>
      <c r="S108" s="93">
        <f>SUM('31:4'!S108)</f>
        <v>0</v>
      </c>
      <c r="T108" s="93">
        <f>SUM('31:4'!T108)</f>
        <v>0</v>
      </c>
      <c r="U108" s="93">
        <f>SUM('31:4'!U108)</f>
        <v>0</v>
      </c>
      <c r="V108" s="206"/>
      <c r="W108" s="33"/>
      <c r="X108" s="93">
        <f>SUM('31:4'!X108)</f>
        <v>0</v>
      </c>
      <c r="Y108" s="93">
        <f>SUM('31:4'!Y108)</f>
        <v>0</v>
      </c>
      <c r="Z108" s="93">
        <f>SUM('31:4'!Z108)</f>
        <v>0</v>
      </c>
      <c r="AA108" s="93">
        <f>SUM('31:4'!AA108)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SUM('31:4'!G109)</f>
        <v>0</v>
      </c>
      <c r="H109" s="93">
        <f>SUM('31:4'!H109)</f>
        <v>0</v>
      </c>
      <c r="I109" s="93">
        <f>SUM('31:4'!I109)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SUM('31:4'!N109)</f>
        <v>0</v>
      </c>
      <c r="O109" s="93">
        <f>SUM('31:4'!O109)</f>
        <v>0</v>
      </c>
      <c r="P109" s="93">
        <f>SUM('31:4'!P109)</f>
        <v>0</v>
      </c>
      <c r="Q109" s="93">
        <f>SUM('31:4'!Q109)</f>
        <v>0</v>
      </c>
      <c r="R109" s="93">
        <f>SUM('31:4'!R109)</f>
        <v>0</v>
      </c>
      <c r="S109" s="93">
        <f>SUM('31:4'!S109)</f>
        <v>0</v>
      </c>
      <c r="T109" s="93">
        <f>SUM('31:4'!T109)</f>
        <v>0</v>
      </c>
      <c r="U109" s="93">
        <f>SUM('31:4'!U109)</f>
        <v>0</v>
      </c>
      <c r="V109" s="206"/>
      <c r="W109" s="33"/>
      <c r="X109" s="93">
        <f>SUM('31:4'!X109)</f>
        <v>0</v>
      </c>
      <c r="Y109" s="93">
        <f>SUM('31:4'!Y109)</f>
        <v>0</v>
      </c>
      <c r="Z109" s="93">
        <f>SUM('31:4'!Z109)</f>
        <v>0</v>
      </c>
      <c r="AA109" s="93">
        <f>SUM('31:4'!AA109)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SUM('31:4'!G110)</f>
        <v>0</v>
      </c>
      <c r="H110" s="93">
        <f>SUM('31:4'!H110)</f>
        <v>0</v>
      </c>
      <c r="I110" s="93">
        <f>SUM('31:4'!I110)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SUM('31:4'!N110)</f>
        <v>0</v>
      </c>
      <c r="O110" s="93">
        <f>SUM('31:4'!O110)</f>
        <v>0</v>
      </c>
      <c r="P110" s="93">
        <f>SUM('31:4'!P110)</f>
        <v>0</v>
      </c>
      <c r="Q110" s="93">
        <f>SUM('31:4'!Q110)</f>
        <v>0</v>
      </c>
      <c r="R110" s="93">
        <f>SUM('31:4'!R110)</f>
        <v>0</v>
      </c>
      <c r="S110" s="93">
        <f>SUM('31:4'!S110)</f>
        <v>0</v>
      </c>
      <c r="T110" s="93">
        <f>SUM('31:4'!T110)</f>
        <v>0</v>
      </c>
      <c r="U110" s="93">
        <f>SUM('31:4'!U110)</f>
        <v>0</v>
      </c>
      <c r="V110" s="206"/>
      <c r="W110" s="33"/>
      <c r="X110" s="93">
        <f>SUM('31:4'!X110)</f>
        <v>0</v>
      </c>
      <c r="Y110" s="93">
        <f>SUM('31:4'!Y110)</f>
        <v>0</v>
      </c>
      <c r="Z110" s="93">
        <f>SUM('31:4'!Z110)</f>
        <v>0</v>
      </c>
      <c r="AA110" s="93">
        <f>SUM('31:4'!AA110)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SUM('31:4'!G111)</f>
        <v>0</v>
      </c>
      <c r="H111" s="93">
        <f>SUM('31:4'!H111)</f>
        <v>0</v>
      </c>
      <c r="I111" s="93">
        <f>SUM('31:4'!I111)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SUM('31:4'!N111)</f>
        <v>0</v>
      </c>
      <c r="O111" s="93">
        <f>SUM('31:4'!O111)</f>
        <v>0</v>
      </c>
      <c r="P111" s="93">
        <f>SUM('31:4'!P111)</f>
        <v>0</v>
      </c>
      <c r="Q111" s="93">
        <f>SUM('31:4'!Q111)</f>
        <v>0</v>
      </c>
      <c r="R111" s="93">
        <f>SUM('31:4'!R111)</f>
        <v>0</v>
      </c>
      <c r="S111" s="93">
        <f>SUM('31:4'!S111)</f>
        <v>0</v>
      </c>
      <c r="T111" s="93">
        <f>SUM('31:4'!T111)</f>
        <v>0</v>
      </c>
      <c r="U111" s="93">
        <f>SUM('31:4'!U111)</f>
        <v>0</v>
      </c>
      <c r="V111" s="206"/>
      <c r="W111" s="33"/>
      <c r="X111" s="93">
        <f>SUM('31:4'!X111)</f>
        <v>0</v>
      </c>
      <c r="Y111" s="93">
        <f>SUM('31:4'!Y111)</f>
        <v>0</v>
      </c>
      <c r="Z111" s="93">
        <f>SUM('31:4'!Z111)</f>
        <v>0</v>
      </c>
      <c r="AA111" s="93">
        <f>SUM('31:4'!AA111)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SUM('31:4'!G112)</f>
        <v>0</v>
      </c>
      <c r="H112" s="93">
        <f>SUM('31:4'!H112)</f>
        <v>0</v>
      </c>
      <c r="I112" s="93">
        <f>SUM('31:4'!I112)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SUM('31:4'!N112)</f>
        <v>0</v>
      </c>
      <c r="O112" s="93">
        <f>SUM('31:4'!O112)</f>
        <v>0</v>
      </c>
      <c r="P112" s="93">
        <f>SUM('31:4'!P112)</f>
        <v>0</v>
      </c>
      <c r="Q112" s="93">
        <f>SUM('31:4'!Q112)</f>
        <v>0</v>
      </c>
      <c r="R112" s="93">
        <f>SUM('31:4'!R112)</f>
        <v>0</v>
      </c>
      <c r="S112" s="93">
        <f>SUM('31:4'!S112)</f>
        <v>0</v>
      </c>
      <c r="T112" s="93">
        <f>SUM('31:4'!T112)</f>
        <v>0</v>
      </c>
      <c r="U112" s="93">
        <f>SUM('31:4'!U112)</f>
        <v>0</v>
      </c>
      <c r="V112" s="206"/>
      <c r="W112" s="33"/>
      <c r="X112" s="93">
        <f>SUM('31:4'!X112)</f>
        <v>0</v>
      </c>
      <c r="Y112" s="93">
        <f>SUM('31:4'!Y112)</f>
        <v>0</v>
      </c>
      <c r="Z112" s="93">
        <f>SUM('31:4'!Z112)</f>
        <v>0</v>
      </c>
      <c r="AA112" s="93">
        <f>SUM('31:4'!AA112)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SUM('31:4'!G113)</f>
        <v>0</v>
      </c>
      <c r="H113" s="93">
        <f>SUM('31:4'!H113)</f>
        <v>0</v>
      </c>
      <c r="I113" s="93">
        <f>SUM('31:4'!I113)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SUM('31:4'!N113)</f>
        <v>0</v>
      </c>
      <c r="O113" s="93">
        <f>SUM('31:4'!O113)</f>
        <v>0</v>
      </c>
      <c r="P113" s="93">
        <f>SUM('31:4'!P113)</f>
        <v>0</v>
      </c>
      <c r="Q113" s="93">
        <f>SUM('31:4'!Q113)</f>
        <v>0</v>
      </c>
      <c r="R113" s="93">
        <f>SUM('31:4'!R113)</f>
        <v>0</v>
      </c>
      <c r="S113" s="93">
        <f>SUM('31:4'!S113)</f>
        <v>0</v>
      </c>
      <c r="T113" s="93">
        <f>SUM('31:4'!T113)</f>
        <v>0</v>
      </c>
      <c r="U113" s="93">
        <f>SUM('31:4'!U113)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SUM('31:4'!X113)</f>
        <v>0</v>
      </c>
      <c r="Y113" s="93">
        <f>SUM('31:4'!Y113)</f>
        <v>0</v>
      </c>
      <c r="Z113" s="93">
        <f>SUM('31:4'!Z113)</f>
        <v>0</v>
      </c>
      <c r="AA113" s="93">
        <f>SUM('31:4'!AA113)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SUM('31:4'!G114)</f>
        <v>0</v>
      </c>
      <c r="H114" s="93">
        <f>SUM('31:4'!H114)</f>
        <v>0</v>
      </c>
      <c r="I114" s="93">
        <f>SUM('31:4'!I114)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SUM('31:4'!N114)</f>
        <v>0</v>
      </c>
      <c r="O114" s="93">
        <f>SUM('31:4'!O114)</f>
        <v>0</v>
      </c>
      <c r="P114" s="93">
        <f>SUM('31:4'!P114)</f>
        <v>0</v>
      </c>
      <c r="Q114" s="93">
        <f>SUM('31:4'!Q114)</f>
        <v>0</v>
      </c>
      <c r="R114" s="93">
        <f>SUM('31:4'!R114)</f>
        <v>0</v>
      </c>
      <c r="S114" s="93">
        <f>SUM('31:4'!S114)</f>
        <v>0</v>
      </c>
      <c r="T114" s="93">
        <f>SUM('31:4'!T114)</f>
        <v>0</v>
      </c>
      <c r="U114" s="93">
        <f>SUM('31:4'!U114)</f>
        <v>0</v>
      </c>
      <c r="V114" s="206">
        <f t="shared" si="35"/>
        <v>0</v>
      </c>
      <c r="W114" s="33" t="str">
        <f t="shared" si="36"/>
        <v/>
      </c>
      <c r="X114" s="93">
        <f>SUM('31:4'!X114)</f>
        <v>0</v>
      </c>
      <c r="Y114" s="93">
        <f>SUM('31:4'!Y114)</f>
        <v>0</v>
      </c>
      <c r="Z114" s="93">
        <f>SUM('31:4'!Z114)</f>
        <v>0</v>
      </c>
      <c r="AA114" s="93">
        <f>SUM('31:4'!AA114)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SUM('31:4'!G115)</f>
        <v>701</v>
      </c>
      <c r="H115" s="93">
        <f>SUM('31:4'!H115)</f>
        <v>3505</v>
      </c>
      <c r="I115" s="93">
        <f>SUM('31:4'!I115)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SUM('31:4'!G116)</f>
        <v>0</v>
      </c>
      <c r="H116" s="93">
        <f>SUM('31:4'!H116)</f>
        <v>0</v>
      </c>
      <c r="I116" s="93">
        <f>SUM('31:4'!I116)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SUM('31:4'!G117)</f>
        <v>773</v>
      </c>
      <c r="H117" s="93">
        <f>SUM('31:4'!H117)</f>
        <v>3865</v>
      </c>
      <c r="I117" s="93">
        <f>SUM('31:4'!I117)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SUM('31:4'!G118)</f>
        <v>0</v>
      </c>
      <c r="H118" s="93">
        <f>SUM('31:4'!H118)</f>
        <v>0</v>
      </c>
      <c r="I118" s="93">
        <f>SUM('31:4'!I118)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SUM('31:4'!N118)</f>
        <v>0</v>
      </c>
      <c r="O118" s="93">
        <f>SUM('31:4'!O118)</f>
        <v>0</v>
      </c>
      <c r="P118" s="93">
        <f>SUM('31:4'!P118)</f>
        <v>0</v>
      </c>
      <c r="Q118" s="93">
        <f>SUM('31:4'!Q118)</f>
        <v>0</v>
      </c>
      <c r="R118" s="93">
        <f>SUM('31:4'!R118)</f>
        <v>0</v>
      </c>
      <c r="S118" s="93">
        <f>SUM('31:4'!S118)</f>
        <v>0</v>
      </c>
      <c r="T118" s="93">
        <f>SUM('31:4'!T118)</f>
        <v>0</v>
      </c>
      <c r="U118" s="93">
        <f>SUM('31:4'!U118)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SUM('31:4'!X118)</f>
        <v>0</v>
      </c>
      <c r="Y118" s="93">
        <f>SUM('31:4'!Y118)</f>
        <v>0</v>
      </c>
      <c r="Z118" s="93">
        <f>SUM('31:4'!Z118)</f>
        <v>0</v>
      </c>
      <c r="AA118" s="93">
        <f>SUM('31:4'!AA118)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SUM('31:4'!G119)</f>
        <v>0</v>
      </c>
      <c r="H119" s="93">
        <f>SUM('31:4'!H119)</f>
        <v>0</v>
      </c>
      <c r="I119" s="93">
        <f>SUM('31:4'!I119)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SUM('31:4'!N119)</f>
        <v>0</v>
      </c>
      <c r="O119" s="93">
        <f>SUM('31:4'!O119)</f>
        <v>0</v>
      </c>
      <c r="P119" s="93">
        <f>SUM('31:4'!P119)</f>
        <v>0</v>
      </c>
      <c r="Q119" s="93">
        <f>SUM('31:4'!Q119)</f>
        <v>0</v>
      </c>
      <c r="R119" s="93">
        <f>SUM('31:4'!R119)</f>
        <v>0</v>
      </c>
      <c r="S119" s="93">
        <f>SUM('31:4'!S119)</f>
        <v>0</v>
      </c>
      <c r="T119" s="93">
        <f>SUM('31:4'!T119)</f>
        <v>0</v>
      </c>
      <c r="U119" s="93">
        <f>SUM('31:4'!U119)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SUM('31:4'!X119)</f>
        <v>0</v>
      </c>
      <c r="Y119" s="93">
        <f>SUM('31:4'!Y119)</f>
        <v>0</v>
      </c>
      <c r="Z119" s="93">
        <f>SUM('31:4'!Z119)</f>
        <v>0</v>
      </c>
      <c r="AA119" s="93">
        <f>SUM('31:4'!AA119)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SUM('31:4'!G120)</f>
        <v>0</v>
      </c>
      <c r="H120" s="93">
        <f>SUM('31:4'!H120)</f>
        <v>0</v>
      </c>
      <c r="I120" s="93">
        <f>SUM('31:4'!I120)</f>
        <v>0</v>
      </c>
      <c r="J120" s="31" t="str">
        <f t="array" ref="J120">IF(ISERROR(G120/I120),"",G120/I120)</f>
        <v/>
      </c>
      <c r="K120" s="339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SUM('31:4'!N120)</f>
        <v>0</v>
      </c>
      <c r="O120" s="93">
        <f>SUM('31:4'!O120)</f>
        <v>0</v>
      </c>
      <c r="P120" s="93">
        <f>SUM('31:4'!P120)</f>
        <v>0</v>
      </c>
      <c r="Q120" s="93">
        <f>SUM('31:4'!Q120)</f>
        <v>0</v>
      </c>
      <c r="R120" s="93">
        <f>SUM('31:4'!R120)</f>
        <v>0</v>
      </c>
      <c r="S120" s="93">
        <f>SUM('31:4'!S120)</f>
        <v>0</v>
      </c>
      <c r="T120" s="93">
        <f>SUM('31:4'!T120)</f>
        <v>0</v>
      </c>
      <c r="U120" s="93">
        <f>SUM('31:4'!U120)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SUM('31:4'!X120)</f>
        <v>0</v>
      </c>
      <c r="Y120" s="93">
        <f>SUM('31:4'!Y120)</f>
        <v>0</v>
      </c>
      <c r="Z120" s="93">
        <f>SUM('31:4'!Z120)</f>
        <v>0</v>
      </c>
      <c r="AA120" s="93">
        <f>SUM('31:4'!AA120)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48" t="s">
        <v>92</v>
      </c>
      <c r="B121" s="549"/>
      <c r="C121" s="342" t="s">
        <v>71</v>
      </c>
      <c r="D121" s="20"/>
      <c r="E121" s="20"/>
      <c r="F121" s="32"/>
      <c r="G121" s="99">
        <f>SUM(G87:G120)</f>
        <v>2857</v>
      </c>
      <c r="H121" s="30">
        <f>SUM(H87:H120)</f>
        <v>14311.94</v>
      </c>
      <c r="I121" s="30">
        <f>SUM(I87:I120)</f>
        <v>228</v>
      </c>
      <c r="J121" s="31">
        <f t="array" ref="J121">IF(ISERROR(G121/I121),"",G121/I121)</f>
        <v>12.530701754385966</v>
      </c>
      <c r="K121" s="30">
        <f>SUM(K87:K120)</f>
        <v>255.33626588465299</v>
      </c>
      <c r="L121" s="98"/>
      <c r="M121" s="89">
        <f t="shared" ref="M121:V121" si="40">SUM(M87:M120)</f>
        <v>-35.419599217986303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SUM('31:4'!G122)</f>
        <v>0</v>
      </c>
      <c r="H122" s="93">
        <f>SUM('31:4'!H122)</f>
        <v>0</v>
      </c>
      <c r="I122" s="93">
        <f>SUM('31:4'!I122)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SUM('31:4'!N122)</f>
        <v>0</v>
      </c>
      <c r="O122" s="93">
        <f>SUM('31:4'!O122)</f>
        <v>0</v>
      </c>
      <c r="P122" s="93">
        <f>SUM('31:4'!P122)</f>
        <v>0</v>
      </c>
      <c r="Q122" s="93">
        <f>SUM('31:4'!Q122)</f>
        <v>0</v>
      </c>
      <c r="R122" s="93">
        <f>SUM('31:4'!R122)</f>
        <v>0</v>
      </c>
      <c r="S122" s="93">
        <f>SUM('31:4'!S122)</f>
        <v>0</v>
      </c>
      <c r="T122" s="93">
        <f>SUM('31:4'!T122)</f>
        <v>0</v>
      </c>
      <c r="U122" s="93">
        <f>SUM('31:4'!U122)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SUM('31:4'!X122)</f>
        <v>0</v>
      </c>
      <c r="Y122" s="93">
        <f>SUM('31:4'!Y122)</f>
        <v>0</v>
      </c>
      <c r="Z122" s="93">
        <f>SUM('31:4'!Z122)</f>
        <v>0</v>
      </c>
      <c r="AA122" s="93">
        <f>SUM('31:4'!AA122)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SUM('31:4'!G123)</f>
        <v>0</v>
      </c>
      <c r="H123" s="93">
        <f>SUM('31:4'!H123)</f>
        <v>0</v>
      </c>
      <c r="I123" s="93">
        <f>SUM('31:4'!I123)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SUM('31:4'!N123)</f>
        <v>0</v>
      </c>
      <c r="O123" s="93">
        <f>SUM('31:4'!O123)</f>
        <v>0</v>
      </c>
      <c r="P123" s="93">
        <f>SUM('31:4'!P123)</f>
        <v>0</v>
      </c>
      <c r="Q123" s="93">
        <f>SUM('31:4'!Q123)</f>
        <v>0</v>
      </c>
      <c r="R123" s="93">
        <f>SUM('31:4'!R123)</f>
        <v>0</v>
      </c>
      <c r="S123" s="93">
        <f>SUM('31:4'!S123)</f>
        <v>0</v>
      </c>
      <c r="T123" s="93">
        <f>SUM('31:4'!T123)</f>
        <v>0</v>
      </c>
      <c r="U123" s="93">
        <f>SUM('31:4'!U123)</f>
        <v>0</v>
      </c>
      <c r="V123" s="206">
        <f t="shared" si="43"/>
        <v>0</v>
      </c>
      <c r="W123" s="33" t="str">
        <f t="shared" si="41"/>
        <v/>
      </c>
      <c r="X123" s="93">
        <f>SUM('31:4'!X123)</f>
        <v>0</v>
      </c>
      <c r="Y123" s="93">
        <f>SUM('31:4'!Y123)</f>
        <v>0</v>
      </c>
      <c r="Z123" s="93">
        <f>SUM('31:4'!Z123)</f>
        <v>0</v>
      </c>
      <c r="AA123" s="93">
        <f>SUM('31:4'!AA123)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SUM('31:4'!G124)</f>
        <v>600</v>
      </c>
      <c r="H124" s="93">
        <f>SUM('31:4'!H124)</f>
        <v>3024</v>
      </c>
      <c r="I124" s="93">
        <f>SUM('31:4'!I124)</f>
        <v>44</v>
      </c>
      <c r="J124" s="31">
        <f t="array" ref="J124">IF(ISERROR(G124/I124),"",G124/I124)</f>
        <v>13.636363636363637</v>
      </c>
      <c r="K124" s="35">
        <f t="array" ref="K124">IF(ISERROR(G124/L124),"",G124/L124)</f>
        <v>30</v>
      </c>
      <c r="L124" s="87">
        <v>20</v>
      </c>
      <c r="M124" s="36">
        <f t="shared" si="42"/>
        <v>14</v>
      </c>
      <c r="N124" s="93">
        <f>SUM('31:4'!N124)</f>
        <v>0</v>
      </c>
      <c r="O124" s="93">
        <f>SUM('31:4'!O124)</f>
        <v>0</v>
      </c>
      <c r="P124" s="93">
        <f>SUM('31:4'!P124)</f>
        <v>0</v>
      </c>
      <c r="Q124" s="93">
        <f>SUM('31:4'!Q124)</f>
        <v>0</v>
      </c>
      <c r="R124" s="93">
        <f>SUM('31:4'!R124)</f>
        <v>0</v>
      </c>
      <c r="S124" s="93">
        <f>SUM('31:4'!S124)</f>
        <v>0</v>
      </c>
      <c r="T124" s="93">
        <f>SUM('31:4'!T124)</f>
        <v>0</v>
      </c>
      <c r="U124" s="93">
        <f>SUM('31:4'!U124)</f>
        <v>0</v>
      </c>
      <c r="V124" s="206">
        <f t="shared" si="43"/>
        <v>0</v>
      </c>
      <c r="W124" s="33">
        <f t="shared" si="41"/>
        <v>0</v>
      </c>
      <c r="X124" s="93">
        <f>SUM('31:4'!X124)</f>
        <v>0</v>
      </c>
      <c r="Y124" s="93">
        <f>SUM('31:4'!Y124)</f>
        <v>0</v>
      </c>
      <c r="Z124" s="93">
        <f>SUM('31:4'!Z124)</f>
        <v>0</v>
      </c>
      <c r="AA124" s="93">
        <f>SUM('31:4'!AA124)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SUM('31:4'!G125)</f>
        <v>0</v>
      </c>
      <c r="H125" s="93">
        <f>SUM('31:4'!H125)</f>
        <v>0</v>
      </c>
      <c r="I125" s="93">
        <f>SUM('31:4'!I125)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SUM('31:4'!N125)</f>
        <v>0</v>
      </c>
      <c r="O125" s="93">
        <f>SUM('31:4'!O125)</f>
        <v>0</v>
      </c>
      <c r="P125" s="93">
        <f>SUM('31:4'!P125)</f>
        <v>0</v>
      </c>
      <c r="Q125" s="93">
        <f>SUM('31:4'!Q125)</f>
        <v>0</v>
      </c>
      <c r="R125" s="93">
        <f>SUM('31:4'!R125)</f>
        <v>0</v>
      </c>
      <c r="S125" s="93">
        <f>SUM('31:4'!S125)</f>
        <v>0</v>
      </c>
      <c r="T125" s="93">
        <f>SUM('31:4'!T125)</f>
        <v>0</v>
      </c>
      <c r="U125" s="93">
        <f>SUM('31:4'!U125)</f>
        <v>0</v>
      </c>
      <c r="V125" s="206">
        <f t="shared" si="43"/>
        <v>0</v>
      </c>
      <c r="W125" s="33" t="str">
        <f t="shared" si="41"/>
        <v/>
      </c>
      <c r="X125" s="93">
        <f>SUM('31:4'!X125)</f>
        <v>0</v>
      </c>
      <c r="Y125" s="93">
        <f>SUM('31:4'!Y125)</f>
        <v>0</v>
      </c>
      <c r="Z125" s="93">
        <f>SUM('31:4'!Z125)</f>
        <v>0</v>
      </c>
      <c r="AA125" s="93">
        <f>SUM('31:4'!AA125)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SUM('31:4'!G126)</f>
        <v>0</v>
      </c>
      <c r="H126" s="93">
        <f>SUM('31:4'!H126)</f>
        <v>0</v>
      </c>
      <c r="I126" s="93">
        <f>SUM('31:4'!I126)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SUM('31:4'!N126)</f>
        <v>0</v>
      </c>
      <c r="O126" s="93">
        <f>SUM('31:4'!O126)</f>
        <v>0</v>
      </c>
      <c r="P126" s="93">
        <f>SUM('31:4'!P126)</f>
        <v>0</v>
      </c>
      <c r="Q126" s="93">
        <f>SUM('31:4'!Q126)</f>
        <v>0</v>
      </c>
      <c r="R126" s="93">
        <f>SUM('31:4'!R126)</f>
        <v>0</v>
      </c>
      <c r="S126" s="93">
        <f>SUM('31:4'!S126)</f>
        <v>0</v>
      </c>
      <c r="T126" s="93">
        <f>SUM('31:4'!T126)</f>
        <v>0</v>
      </c>
      <c r="U126" s="93">
        <f>SUM('31:4'!U126)</f>
        <v>0</v>
      </c>
      <c r="V126" s="206">
        <f t="shared" si="43"/>
        <v>0</v>
      </c>
      <c r="W126" s="33" t="str">
        <f t="shared" si="41"/>
        <v/>
      </c>
      <c r="X126" s="93">
        <f>SUM('31:4'!X126)</f>
        <v>0</v>
      </c>
      <c r="Y126" s="93">
        <f>SUM('31:4'!Y126)</f>
        <v>0</v>
      </c>
      <c r="Z126" s="93">
        <f>SUM('31:4'!Z126)</f>
        <v>0</v>
      </c>
      <c r="AA126" s="93">
        <f>SUM('31:4'!AA126)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SUM('31:4'!G127)</f>
        <v>0</v>
      </c>
      <c r="H127" s="93">
        <f>SUM('31:4'!H127)</f>
        <v>0</v>
      </c>
      <c r="I127" s="93">
        <f>SUM('31:4'!I127)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SUM('31:4'!N127)</f>
        <v>0</v>
      </c>
      <c r="O127" s="93">
        <f>SUM('31:4'!O127)</f>
        <v>0</v>
      </c>
      <c r="P127" s="93">
        <f>SUM('31:4'!P127)</f>
        <v>0</v>
      </c>
      <c r="Q127" s="93">
        <f>SUM('31:4'!Q127)</f>
        <v>0</v>
      </c>
      <c r="R127" s="93">
        <f>SUM('31:4'!R127)</f>
        <v>0</v>
      </c>
      <c r="S127" s="93">
        <f>SUM('31:4'!S127)</f>
        <v>0</v>
      </c>
      <c r="T127" s="93">
        <f>SUM('31:4'!T127)</f>
        <v>0</v>
      </c>
      <c r="U127" s="93">
        <f>SUM('31:4'!U127)</f>
        <v>0</v>
      </c>
      <c r="V127" s="206">
        <f t="shared" si="43"/>
        <v>0</v>
      </c>
      <c r="W127" s="33" t="str">
        <f t="shared" si="41"/>
        <v/>
      </c>
      <c r="X127" s="93">
        <f>SUM('31:4'!X127)</f>
        <v>0</v>
      </c>
      <c r="Y127" s="93">
        <f>SUM('31:4'!Y127)</f>
        <v>0</v>
      </c>
      <c r="Z127" s="93">
        <f>SUM('31:4'!Z127)</f>
        <v>0</v>
      </c>
      <c r="AA127" s="93">
        <f>SUM('31:4'!AA127)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SUM('31:4'!G128)</f>
        <v>0</v>
      </c>
      <c r="H128" s="93">
        <f>SUM('31:4'!H128)</f>
        <v>0</v>
      </c>
      <c r="I128" s="93">
        <f>SUM('31:4'!I128)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SUM('31:4'!N128)</f>
        <v>0</v>
      </c>
      <c r="O128" s="93">
        <f>SUM('31:4'!O128)</f>
        <v>0</v>
      </c>
      <c r="P128" s="93">
        <f>SUM('31:4'!P128)</f>
        <v>0</v>
      </c>
      <c r="Q128" s="93">
        <f>SUM('31:4'!Q128)</f>
        <v>0</v>
      </c>
      <c r="R128" s="93">
        <f>SUM('31:4'!R128)</f>
        <v>0</v>
      </c>
      <c r="S128" s="93">
        <f>SUM('31:4'!S128)</f>
        <v>0</v>
      </c>
      <c r="T128" s="93">
        <f>SUM('31:4'!T128)</f>
        <v>0</v>
      </c>
      <c r="U128" s="93">
        <f>SUM('31:4'!U128)</f>
        <v>0</v>
      </c>
      <c r="V128" s="206">
        <f t="shared" si="43"/>
        <v>0</v>
      </c>
      <c r="W128" s="33" t="str">
        <f t="shared" si="41"/>
        <v/>
      </c>
      <c r="X128" s="93">
        <f>SUM('31:4'!X128)</f>
        <v>0</v>
      </c>
      <c r="Y128" s="93">
        <f>SUM('31:4'!Y128)</f>
        <v>0</v>
      </c>
      <c r="Z128" s="93">
        <f>SUM('31:4'!Z128)</f>
        <v>0</v>
      </c>
      <c r="AA128" s="93">
        <f>SUM('31:4'!AA128)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SUM('31:4'!G129)</f>
        <v>0</v>
      </c>
      <c r="H129" s="93">
        <f>SUM('31:4'!H129)</f>
        <v>0</v>
      </c>
      <c r="I129" s="93">
        <f>SUM('31:4'!I129)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SUM('31:4'!N129)</f>
        <v>0</v>
      </c>
      <c r="O129" s="93">
        <f>SUM('31:4'!O129)</f>
        <v>0</v>
      </c>
      <c r="P129" s="93">
        <f>SUM('31:4'!P129)</f>
        <v>0</v>
      </c>
      <c r="Q129" s="93">
        <f>SUM('31:4'!Q129)</f>
        <v>0</v>
      </c>
      <c r="R129" s="93">
        <f>SUM('31:4'!R129)</f>
        <v>0</v>
      </c>
      <c r="S129" s="93">
        <f>SUM('31:4'!S129)</f>
        <v>0</v>
      </c>
      <c r="T129" s="93">
        <f>SUM('31:4'!T129)</f>
        <v>0</v>
      </c>
      <c r="U129" s="93">
        <f>SUM('31:4'!U129)</f>
        <v>0</v>
      </c>
      <c r="V129" s="206">
        <f t="shared" si="43"/>
        <v>0</v>
      </c>
      <c r="W129" s="33" t="str">
        <f t="shared" si="41"/>
        <v/>
      </c>
      <c r="X129" s="93">
        <f>SUM('31:4'!X129)</f>
        <v>0</v>
      </c>
      <c r="Y129" s="93">
        <f>SUM('31:4'!Y129)</f>
        <v>0</v>
      </c>
      <c r="Z129" s="93">
        <f>SUM('31:4'!Z129)</f>
        <v>0</v>
      </c>
      <c r="AA129" s="93">
        <f>SUM('31:4'!AA129)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SUM('31:4'!G130)</f>
        <v>0</v>
      </c>
      <c r="H130" s="93">
        <f>SUM('31:4'!H130)</f>
        <v>0</v>
      </c>
      <c r="I130" s="93">
        <f>SUM('31:4'!I130)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SUM('31:4'!N130)</f>
        <v>0</v>
      </c>
      <c r="O130" s="93">
        <f>SUM('31:4'!O130)</f>
        <v>0</v>
      </c>
      <c r="P130" s="93">
        <f>SUM('31:4'!P130)</f>
        <v>0</v>
      </c>
      <c r="Q130" s="93">
        <f>SUM('31:4'!Q130)</f>
        <v>0</v>
      </c>
      <c r="R130" s="93">
        <f>SUM('31:4'!R130)</f>
        <v>0</v>
      </c>
      <c r="S130" s="93">
        <f>SUM('31:4'!S130)</f>
        <v>0</v>
      </c>
      <c r="T130" s="93">
        <f>SUM('31:4'!T130)</f>
        <v>0</v>
      </c>
      <c r="U130" s="93">
        <f>SUM('31:4'!U130)</f>
        <v>0</v>
      </c>
      <c r="V130" s="206">
        <f t="shared" si="43"/>
        <v>0</v>
      </c>
      <c r="W130" s="33" t="str">
        <f t="shared" si="41"/>
        <v/>
      </c>
      <c r="X130" s="93">
        <f>SUM('31:4'!X130)</f>
        <v>0</v>
      </c>
      <c r="Y130" s="93">
        <f>SUM('31:4'!Y130)</f>
        <v>0</v>
      </c>
      <c r="Z130" s="93">
        <f>SUM('31:4'!Z130)</f>
        <v>0</v>
      </c>
      <c r="AA130" s="93">
        <f>SUM('31:4'!AA130)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SUM('31:4'!G131)</f>
        <v>0</v>
      </c>
      <c r="H131" s="93">
        <f>SUM('31:4'!H131)</f>
        <v>0</v>
      </c>
      <c r="I131" s="93">
        <f>SUM('31:4'!I131)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SUM('31:4'!N131)</f>
        <v>0</v>
      </c>
      <c r="O131" s="93">
        <f>SUM('31:4'!O131)</f>
        <v>0</v>
      </c>
      <c r="P131" s="93">
        <f>SUM('31:4'!P131)</f>
        <v>0</v>
      </c>
      <c r="Q131" s="93">
        <f>SUM('31:4'!Q131)</f>
        <v>0</v>
      </c>
      <c r="R131" s="93">
        <f>SUM('31:4'!R131)</f>
        <v>0</v>
      </c>
      <c r="S131" s="93">
        <f>SUM('31:4'!S131)</f>
        <v>0</v>
      </c>
      <c r="T131" s="93">
        <f>SUM('31:4'!T131)</f>
        <v>0</v>
      </c>
      <c r="U131" s="93">
        <f>SUM('31:4'!U131)</f>
        <v>0</v>
      </c>
      <c r="V131" s="206">
        <f t="shared" si="43"/>
        <v>0</v>
      </c>
      <c r="W131" s="33" t="str">
        <f t="shared" si="41"/>
        <v/>
      </c>
      <c r="X131" s="93">
        <f>SUM('31:4'!X131)</f>
        <v>0</v>
      </c>
      <c r="Y131" s="93">
        <f>SUM('31:4'!Y131)</f>
        <v>0</v>
      </c>
      <c r="Z131" s="93">
        <f>SUM('31:4'!Z131)</f>
        <v>0</v>
      </c>
      <c r="AA131" s="93">
        <f>SUM('31:4'!AA131)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SUM('31:4'!G132)</f>
        <v>0</v>
      </c>
      <c r="H132" s="93">
        <f>SUM('31:4'!H132)</f>
        <v>0</v>
      </c>
      <c r="I132" s="93">
        <f>SUM('31:4'!I132)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SUM('31:4'!N132)</f>
        <v>0</v>
      </c>
      <c r="O132" s="93">
        <f>SUM('31:4'!O132)</f>
        <v>0</v>
      </c>
      <c r="P132" s="93">
        <f>SUM('31:4'!P132)</f>
        <v>0</v>
      </c>
      <c r="Q132" s="93">
        <f>SUM('31:4'!Q132)</f>
        <v>0</v>
      </c>
      <c r="R132" s="93">
        <f>SUM('31:4'!R132)</f>
        <v>0</v>
      </c>
      <c r="S132" s="93">
        <f>SUM('31:4'!S132)</f>
        <v>0</v>
      </c>
      <c r="T132" s="93">
        <f>SUM('31:4'!T132)</f>
        <v>0</v>
      </c>
      <c r="U132" s="93">
        <f>SUM('31:4'!U132)</f>
        <v>0</v>
      </c>
      <c r="V132" s="206">
        <f t="shared" si="43"/>
        <v>0</v>
      </c>
      <c r="W132" s="33" t="str">
        <f t="shared" si="41"/>
        <v/>
      </c>
      <c r="X132" s="93">
        <f>SUM('31:4'!X132)</f>
        <v>0</v>
      </c>
      <c r="Y132" s="93">
        <f>SUM('31:4'!Y132)</f>
        <v>0</v>
      </c>
      <c r="Z132" s="93">
        <f>SUM('31:4'!Z132)</f>
        <v>0</v>
      </c>
      <c r="AA132" s="93">
        <f>SUM('31:4'!AA132)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SUM('31:4'!G133)</f>
        <v>0</v>
      </c>
      <c r="H133" s="93">
        <f>SUM('31:4'!H133)</f>
        <v>0</v>
      </c>
      <c r="I133" s="93">
        <f>SUM('31:4'!I133)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SUM('31:4'!N133)</f>
        <v>0</v>
      </c>
      <c r="O133" s="93">
        <f>SUM('31:4'!O133)</f>
        <v>0</v>
      </c>
      <c r="P133" s="93">
        <f>SUM('31:4'!P133)</f>
        <v>0</v>
      </c>
      <c r="Q133" s="93">
        <f>SUM('31:4'!Q133)</f>
        <v>0</v>
      </c>
      <c r="R133" s="93">
        <f>SUM('31:4'!R133)</f>
        <v>0</v>
      </c>
      <c r="S133" s="93">
        <f>SUM('31:4'!S133)</f>
        <v>0</v>
      </c>
      <c r="T133" s="93">
        <f>SUM('31:4'!T133)</f>
        <v>0</v>
      </c>
      <c r="U133" s="93">
        <f>SUM('31:4'!U133)</f>
        <v>0</v>
      </c>
      <c r="V133" s="206">
        <f t="shared" si="43"/>
        <v>0</v>
      </c>
      <c r="W133" s="33" t="str">
        <f t="shared" si="41"/>
        <v/>
      </c>
      <c r="X133" s="93">
        <f>SUM('31:4'!X133)</f>
        <v>0</v>
      </c>
      <c r="Y133" s="93">
        <f>SUM('31:4'!Y133)</f>
        <v>0</v>
      </c>
      <c r="Z133" s="93">
        <f>SUM('31:4'!Z133)</f>
        <v>0</v>
      </c>
      <c r="AA133" s="93">
        <f>SUM('31:4'!AA133)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SUM('31:4'!G134)</f>
        <v>0</v>
      </c>
      <c r="H134" s="93">
        <f>SUM('31:4'!H134)</f>
        <v>0</v>
      </c>
      <c r="I134" s="93">
        <f>SUM('31:4'!I134)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SUM('31:4'!N134)</f>
        <v>0</v>
      </c>
      <c r="O134" s="93">
        <f>SUM('31:4'!O134)</f>
        <v>0</v>
      </c>
      <c r="P134" s="93">
        <f>SUM('31:4'!P134)</f>
        <v>0</v>
      </c>
      <c r="Q134" s="93">
        <f>SUM('31:4'!Q134)</f>
        <v>0</v>
      </c>
      <c r="R134" s="93">
        <f>SUM('31:4'!R134)</f>
        <v>0</v>
      </c>
      <c r="S134" s="93">
        <f>SUM('31:4'!S134)</f>
        <v>0</v>
      </c>
      <c r="T134" s="93">
        <f>SUM('31:4'!T134)</f>
        <v>0</v>
      </c>
      <c r="U134" s="93">
        <f>SUM('31:4'!U134)</f>
        <v>0</v>
      </c>
      <c r="V134" s="206">
        <f t="shared" si="43"/>
        <v>0</v>
      </c>
      <c r="W134" s="33" t="str">
        <f t="shared" si="41"/>
        <v/>
      </c>
      <c r="X134" s="93">
        <f>SUM('31:4'!X134)</f>
        <v>0</v>
      </c>
      <c r="Y134" s="93">
        <f>SUM('31:4'!Y134)</f>
        <v>0</v>
      </c>
      <c r="Z134" s="93">
        <f>SUM('31:4'!Z134)</f>
        <v>0</v>
      </c>
      <c r="AA134" s="93">
        <f>SUM('31:4'!AA134)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SUM('31:4'!G135)</f>
        <v>881</v>
      </c>
      <c r="H135" s="93">
        <f>SUM('31:4'!H135)</f>
        <v>4457.8599999999997</v>
      </c>
      <c r="I135" s="93">
        <f>SUM('31:4'!I135)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SUM('31:4'!N135)</f>
        <v>0</v>
      </c>
      <c r="O135" s="93">
        <f>SUM('31:4'!O135)</f>
        <v>0</v>
      </c>
      <c r="P135" s="93">
        <f>SUM('31:4'!P135)</f>
        <v>0</v>
      </c>
      <c r="Q135" s="93">
        <f>SUM('31:4'!Q135)</f>
        <v>0</v>
      </c>
      <c r="R135" s="93">
        <f>SUM('31:4'!R135)</f>
        <v>0</v>
      </c>
      <c r="S135" s="93">
        <f>SUM('31:4'!S135)</f>
        <v>0</v>
      </c>
      <c r="T135" s="93">
        <f>SUM('31:4'!T135)</f>
        <v>0</v>
      </c>
      <c r="U135" s="93">
        <f>SUM('31:4'!U135)</f>
        <v>0</v>
      </c>
      <c r="V135" s="206">
        <f t="shared" si="43"/>
        <v>0</v>
      </c>
      <c r="W135" s="33">
        <f t="shared" si="41"/>
        <v>0</v>
      </c>
      <c r="X135" s="93">
        <f>SUM('31:4'!X135)</f>
        <v>0</v>
      </c>
      <c r="Y135" s="93">
        <f>SUM('31:4'!Y135)</f>
        <v>0</v>
      </c>
      <c r="Z135" s="93">
        <f>SUM('31:4'!Z135)</f>
        <v>0</v>
      </c>
      <c r="AA135" s="93">
        <f>SUM('31:4'!AA135)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SUM('31:4'!G136)</f>
        <v>757</v>
      </c>
      <c r="H136" s="93">
        <f>SUM('31:4'!H136)</f>
        <v>3830.4199999999996</v>
      </c>
      <c r="I136" s="93">
        <f>SUM('31:4'!I136)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SUM('31:4'!N136)</f>
        <v>0</v>
      </c>
      <c r="O136" s="93">
        <f>SUM('31:4'!O136)</f>
        <v>0</v>
      </c>
      <c r="P136" s="93">
        <f>SUM('31:4'!P136)</f>
        <v>0</v>
      </c>
      <c r="Q136" s="93">
        <f>SUM('31:4'!Q136)</f>
        <v>0</v>
      </c>
      <c r="R136" s="93">
        <f>SUM('31:4'!R136)</f>
        <v>0</v>
      </c>
      <c r="S136" s="93">
        <f>SUM('31:4'!S136)</f>
        <v>0</v>
      </c>
      <c r="T136" s="93">
        <f>SUM('31:4'!T136)</f>
        <v>0</v>
      </c>
      <c r="U136" s="93">
        <f>SUM('31:4'!U136)</f>
        <v>0</v>
      </c>
      <c r="V136" s="206">
        <f t="shared" si="43"/>
        <v>0</v>
      </c>
      <c r="W136" s="33">
        <f t="shared" si="41"/>
        <v>0</v>
      </c>
      <c r="X136" s="93">
        <f>SUM('31:4'!X136)</f>
        <v>0</v>
      </c>
      <c r="Y136" s="93">
        <f>SUM('31:4'!Y136)</f>
        <v>0</v>
      </c>
      <c r="Z136" s="93">
        <f>SUM('31:4'!Z136)</f>
        <v>0</v>
      </c>
      <c r="AA136" s="93">
        <f>SUM('31:4'!AA136)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8" t="s">
        <v>99</v>
      </c>
      <c r="B137" s="549"/>
      <c r="C137" s="342" t="s">
        <v>71</v>
      </c>
      <c r="D137" s="20"/>
      <c r="E137" s="20"/>
      <c r="F137" s="32"/>
      <c r="G137" s="99">
        <f>SUM(G122:G136)</f>
        <v>2238</v>
      </c>
      <c r="H137" s="30">
        <f>SUM(H122:H136)</f>
        <v>11312.279999999999</v>
      </c>
      <c r="I137" s="30">
        <f>SUM(I122:I136)</f>
        <v>110</v>
      </c>
      <c r="J137" s="31">
        <f t="array" ref="J137">IF(ISERROR(G137/I137),"",G137/I137)</f>
        <v>20.345454545454544</v>
      </c>
      <c r="K137" s="30">
        <f>SUM(K122:K136)</f>
        <v>98.153043478260884</v>
      </c>
      <c r="L137" s="98"/>
      <c r="M137" s="89">
        <f>SUM(M122:M136)</f>
        <v>11.846956521739131</v>
      </c>
      <c r="N137" s="30">
        <f>SUM(N122:N136)</f>
        <v>0</v>
      </c>
      <c r="O137" s="93">
        <f>SUM('31:4'!O137)</f>
        <v>0</v>
      </c>
      <c r="P137" s="93">
        <f>SUM('31:4'!P137)</f>
        <v>0</v>
      </c>
      <c r="Q137" s="93">
        <f>SUM('31:4'!Q137)</f>
        <v>0</v>
      </c>
      <c r="R137" s="93">
        <f>SUM('31:4'!R137)</f>
        <v>0</v>
      </c>
      <c r="S137" s="93">
        <f>SUM('31:4'!S137)</f>
        <v>0</v>
      </c>
      <c r="T137" s="93">
        <f>SUM('31:4'!T137)</f>
        <v>0</v>
      </c>
      <c r="U137" s="93">
        <f>SUM('31:4'!U137)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SUM('31:4'!X137)</f>
        <v>0</v>
      </c>
      <c r="Y137" s="93">
        <f>SUM('31:4'!Y137)</f>
        <v>0</v>
      </c>
      <c r="Z137" s="93">
        <f>SUM('31:4'!Z137)</f>
        <v>0</v>
      </c>
      <c r="AA137" s="93">
        <f>SUM('31:4'!AA137)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SUM('31:4'!G138)</f>
        <v>0</v>
      </c>
      <c r="H138" s="93">
        <f>SUM('31:4'!H138)</f>
        <v>0</v>
      </c>
      <c r="I138" s="93">
        <f>SUM('31:4'!I138)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SUM('31:4'!N138)</f>
        <v>0</v>
      </c>
      <c r="O138" s="93">
        <f>SUM('31:4'!O138)</f>
        <v>0</v>
      </c>
      <c r="P138" s="93">
        <f>SUM('31:4'!P138)</f>
        <v>0</v>
      </c>
      <c r="Q138" s="93">
        <f>SUM('31:4'!Q138)</f>
        <v>0</v>
      </c>
      <c r="R138" s="93">
        <f>SUM('31:4'!R138)</f>
        <v>0</v>
      </c>
      <c r="S138" s="93">
        <f>SUM('31:4'!S138)</f>
        <v>0</v>
      </c>
      <c r="T138" s="93">
        <f>SUM('31:4'!T138)</f>
        <v>0</v>
      </c>
      <c r="U138" s="93">
        <f>SUM('31:4'!U138)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SUM('31:4'!X138)</f>
        <v>0</v>
      </c>
      <c r="Y138" s="93">
        <f>SUM('31:4'!Y138)</f>
        <v>0</v>
      </c>
      <c r="Z138" s="93">
        <f>SUM('31:4'!Z138)</f>
        <v>0</v>
      </c>
      <c r="AA138" s="93">
        <f>SUM('31:4'!AA138)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SUM('31:4'!G139)</f>
        <v>0</v>
      </c>
      <c r="H139" s="93">
        <f>SUM('31:4'!H139)</f>
        <v>0</v>
      </c>
      <c r="I139" s="93">
        <f>SUM('31:4'!I139)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SUM('31:4'!N139)</f>
        <v>0</v>
      </c>
      <c r="O139" s="93">
        <f>SUM('31:4'!O139)</f>
        <v>0</v>
      </c>
      <c r="P139" s="93">
        <f>SUM('31:4'!P139)</f>
        <v>0</v>
      </c>
      <c r="Q139" s="93">
        <f>SUM('31:4'!Q139)</f>
        <v>0</v>
      </c>
      <c r="R139" s="93">
        <f>SUM('31:4'!R139)</f>
        <v>0</v>
      </c>
      <c r="S139" s="93">
        <f>SUM('31:4'!S139)</f>
        <v>0</v>
      </c>
      <c r="T139" s="93">
        <f>SUM('31:4'!T139)</f>
        <v>0</v>
      </c>
      <c r="U139" s="93">
        <f>SUM('31:4'!U139)</f>
        <v>0</v>
      </c>
      <c r="V139" s="206">
        <f t="shared" si="46"/>
        <v>0</v>
      </c>
      <c r="W139" s="33" t="str">
        <f t="shared" si="41"/>
        <v/>
      </c>
      <c r="X139" s="93">
        <f>SUM('31:4'!X139)</f>
        <v>0</v>
      </c>
      <c r="Y139" s="93">
        <f>SUM('31:4'!Y139)</f>
        <v>0</v>
      </c>
      <c r="Z139" s="93">
        <f>SUM('31:4'!Z139)</f>
        <v>0</v>
      </c>
      <c r="AA139" s="93">
        <f>SUM('31:4'!AA139)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SUM('31:4'!G140)</f>
        <v>0</v>
      </c>
      <c r="H140" s="93">
        <f>SUM('31:4'!H140)</f>
        <v>0</v>
      </c>
      <c r="I140" s="93">
        <f>SUM('31:4'!I140)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SUM('31:4'!N140)</f>
        <v>0</v>
      </c>
      <c r="O140" s="93">
        <f>SUM('31:4'!O140)</f>
        <v>0</v>
      </c>
      <c r="P140" s="93">
        <f>SUM('31:4'!P140)</f>
        <v>0</v>
      </c>
      <c r="Q140" s="93">
        <f>SUM('31:4'!Q140)</f>
        <v>0</v>
      </c>
      <c r="R140" s="93">
        <f>SUM('31:4'!R140)</f>
        <v>0</v>
      </c>
      <c r="S140" s="93">
        <f>SUM('31:4'!S140)</f>
        <v>0</v>
      </c>
      <c r="T140" s="93">
        <f>SUM('31:4'!T140)</f>
        <v>0</v>
      </c>
      <c r="U140" s="93">
        <f>SUM('31:4'!U140)</f>
        <v>0</v>
      </c>
      <c r="V140" s="206">
        <f t="shared" si="46"/>
        <v>0</v>
      </c>
      <c r="W140" s="33" t="str">
        <f t="shared" si="41"/>
        <v/>
      </c>
      <c r="X140" s="93">
        <f>SUM('31:4'!X140)</f>
        <v>0</v>
      </c>
      <c r="Y140" s="93">
        <f>SUM('31:4'!Y140)</f>
        <v>0</v>
      </c>
      <c r="Z140" s="93">
        <f>SUM('31:4'!Z140)</f>
        <v>0</v>
      </c>
      <c r="AA140" s="93">
        <f>SUM('31:4'!AA140)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SUM('31:4'!G141)</f>
        <v>0</v>
      </c>
      <c r="H141" s="93">
        <f>SUM('31:4'!H141)</f>
        <v>0</v>
      </c>
      <c r="I141" s="93">
        <f>SUM('31:4'!I141)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SUM('31:4'!N141)</f>
        <v>0</v>
      </c>
      <c r="O141" s="93">
        <f>SUM('31:4'!O141)</f>
        <v>0</v>
      </c>
      <c r="P141" s="93">
        <f>SUM('31:4'!P141)</f>
        <v>0</v>
      </c>
      <c r="Q141" s="93">
        <f>SUM('31:4'!Q141)</f>
        <v>0</v>
      </c>
      <c r="R141" s="93">
        <f>SUM('31:4'!R141)</f>
        <v>0</v>
      </c>
      <c r="S141" s="93">
        <f>SUM('31:4'!S141)</f>
        <v>0</v>
      </c>
      <c r="T141" s="93">
        <f>SUM('31:4'!T141)</f>
        <v>0</v>
      </c>
      <c r="U141" s="93">
        <f>SUM('31:4'!U141)</f>
        <v>0</v>
      </c>
      <c r="V141" s="206">
        <f t="shared" si="46"/>
        <v>0</v>
      </c>
      <c r="W141" s="33" t="str">
        <f t="shared" si="41"/>
        <v/>
      </c>
      <c r="X141" s="93">
        <f>SUM('31:4'!X141)</f>
        <v>0</v>
      </c>
      <c r="Y141" s="93">
        <f>SUM('31:4'!Y141)</f>
        <v>0</v>
      </c>
      <c r="Z141" s="93">
        <f>SUM('31:4'!Z141)</f>
        <v>0</v>
      </c>
      <c r="AA141" s="93">
        <f>SUM('31:4'!AA141)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SUM('31:4'!G142)</f>
        <v>0</v>
      </c>
      <c r="H142" s="93">
        <f>SUM('31:4'!H142)</f>
        <v>0</v>
      </c>
      <c r="I142" s="93">
        <f>SUM('31:4'!I142)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SUM('31:4'!N142)</f>
        <v>0</v>
      </c>
      <c r="O142" s="93">
        <f>SUM('31:4'!O142)</f>
        <v>0</v>
      </c>
      <c r="P142" s="93">
        <f>SUM('31:4'!P142)</f>
        <v>0</v>
      </c>
      <c r="Q142" s="93">
        <f>SUM('31:4'!Q142)</f>
        <v>0</v>
      </c>
      <c r="R142" s="93">
        <f>SUM('31:4'!R142)</f>
        <v>0</v>
      </c>
      <c r="S142" s="93">
        <f>SUM('31:4'!S142)</f>
        <v>0</v>
      </c>
      <c r="T142" s="93">
        <f>SUM('31:4'!T142)</f>
        <v>0</v>
      </c>
      <c r="U142" s="93">
        <f>SUM('31:4'!U142)</f>
        <v>0</v>
      </c>
      <c r="V142" s="206">
        <f t="shared" si="46"/>
        <v>0</v>
      </c>
      <c r="W142" s="33" t="str">
        <f t="shared" si="41"/>
        <v/>
      </c>
      <c r="X142" s="93">
        <f>SUM('31:4'!X142)</f>
        <v>0</v>
      </c>
      <c r="Y142" s="93">
        <f>SUM('31:4'!Y142)</f>
        <v>0</v>
      </c>
      <c r="Z142" s="93">
        <f>SUM('31:4'!Z142)</f>
        <v>0</v>
      </c>
      <c r="AA142" s="93">
        <f>SUM('31:4'!AA142)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SUM('31:4'!G143)</f>
        <v>0</v>
      </c>
      <c r="H143" s="93">
        <f>SUM('31:4'!H143)</f>
        <v>0</v>
      </c>
      <c r="I143" s="93">
        <f>SUM('31:4'!I143)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SUM('31:4'!G144)</f>
        <v>508</v>
      </c>
      <c r="H144" s="93">
        <f>SUM('31:4'!H144)</f>
        <v>2560.3200000000002</v>
      </c>
      <c r="I144" s="93">
        <f>SUM('31:4'!I144)</f>
        <v>44</v>
      </c>
      <c r="J144" s="31">
        <f t="array" ref="J144">IF(ISERROR(G144/I144),"",G144/I144)</f>
        <v>11.545454545454545</v>
      </c>
      <c r="K144" s="35">
        <f t="array" ref="K144">IF(ISERROR(G144/L144),"",G144/L144)</f>
        <v>37.629629629629626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SUM('31:4'!G145)</f>
        <v>630</v>
      </c>
      <c r="H145" s="93">
        <f>SUM('31:4'!H145)</f>
        <v>3175.2</v>
      </c>
      <c r="I145" s="93">
        <f>SUM('31:4'!I145)</f>
        <v>44</v>
      </c>
      <c r="J145" s="31"/>
      <c r="K145" s="35">
        <f t="array" ref="K145">IF(ISERROR(G145/L145),"",G145/L145)</f>
        <v>46.666666666666664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SUM('31:4'!G146)</f>
        <v>0</v>
      </c>
      <c r="H146" s="93">
        <f>SUM('31:4'!H146)</f>
        <v>0</v>
      </c>
      <c r="I146" s="93">
        <f>SUM('31:4'!I146)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ref="M146" si="47">IF(ISERROR(I146-K146),"",I146-K146)</f>
        <v>0</v>
      </c>
      <c r="N146" s="93">
        <f>SUM('31:4'!N146)</f>
        <v>0</v>
      </c>
      <c r="O146" s="93">
        <f>SUM('31:4'!O146)</f>
        <v>0</v>
      </c>
      <c r="P146" s="93">
        <f>SUM('31:4'!P146)</f>
        <v>0</v>
      </c>
      <c r="Q146" s="93">
        <f>SUM('31:4'!Q146)</f>
        <v>0</v>
      </c>
      <c r="R146" s="93">
        <f>SUM('31:4'!R146)</f>
        <v>0</v>
      </c>
      <c r="S146" s="93">
        <f>SUM('31:4'!S146)</f>
        <v>0</v>
      </c>
      <c r="T146" s="93">
        <f>SUM('31:4'!T146)</f>
        <v>0</v>
      </c>
      <c r="U146" s="93">
        <f>SUM('31:4'!U146)</f>
        <v>0</v>
      </c>
      <c r="V146" s="206">
        <f t="shared" ref="V146" si="48">SUM(X146:AA146)</f>
        <v>0</v>
      </c>
      <c r="W146" s="33" t="str">
        <f t="shared" ref="W146:W151" si="49">IF(ISERROR(V146/G146),"",V146/G146)</f>
        <v/>
      </c>
      <c r="X146" s="93">
        <f>SUM('31:4'!X146)</f>
        <v>0</v>
      </c>
      <c r="Y146" s="93">
        <f>SUM('31:4'!Y146)</f>
        <v>0</v>
      </c>
      <c r="Z146" s="93">
        <f>SUM('31:4'!Z146)</f>
        <v>0</v>
      </c>
      <c r="AA146" s="93">
        <f>SUM('31:4'!AA146)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548" t="s">
        <v>102</v>
      </c>
      <c r="B147" s="549"/>
      <c r="C147" s="342" t="s">
        <v>71</v>
      </c>
      <c r="D147" s="20"/>
      <c r="E147" s="20"/>
      <c r="F147" s="32"/>
      <c r="G147" s="99">
        <f>SUM(G138:G146)</f>
        <v>1138</v>
      </c>
      <c r="H147" s="99">
        <f>SUM(H138:H146)</f>
        <v>5735.52</v>
      </c>
      <c r="I147" s="99">
        <f>SUM(I138:I146)</f>
        <v>88</v>
      </c>
      <c r="J147" s="31">
        <f t="array" ref="J147">IF(ISERROR(G147/I147),"",G147/I147)</f>
        <v>12.931818181818182</v>
      </c>
      <c r="K147" s="30">
        <f>SUM(K138:K146)</f>
        <v>84.296296296296291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SUM('31:4'!G148)</f>
        <v>0</v>
      </c>
      <c r="H148" s="93">
        <f>SUM('31:4'!H148)</f>
        <v>0</v>
      </c>
      <c r="I148" s="93">
        <f>SUM('31:4'!I148)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SUM('31:4'!N148)</f>
        <v>0</v>
      </c>
      <c r="O148" s="93">
        <f>SUM('31:4'!O148)</f>
        <v>0</v>
      </c>
      <c r="P148" s="93">
        <f>SUM('31:4'!P148)</f>
        <v>0</v>
      </c>
      <c r="Q148" s="93">
        <f>SUM('31:4'!Q148)</f>
        <v>0</v>
      </c>
      <c r="R148" s="93">
        <f>SUM('31:4'!R148)</f>
        <v>0</v>
      </c>
      <c r="S148" s="93">
        <f>SUM('31:4'!S148)</f>
        <v>0</v>
      </c>
      <c r="T148" s="93">
        <f>SUM('31:4'!T148)</f>
        <v>0</v>
      </c>
      <c r="U148" s="93">
        <f>SUM('31:4'!U148)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SUM('31:4'!X148)</f>
        <v>0</v>
      </c>
      <c r="Y148" s="93">
        <f>SUM('31:4'!Y148)</f>
        <v>0</v>
      </c>
      <c r="Z148" s="93">
        <f>SUM('31:4'!Z148)</f>
        <v>0</v>
      </c>
      <c r="AA148" s="93">
        <f>SUM('31:4'!AA148)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SUM('31:4'!G149)</f>
        <v>0</v>
      </c>
      <c r="H149" s="93">
        <f>SUM('31:4'!H149)</f>
        <v>0</v>
      </c>
      <c r="I149" s="93">
        <f>SUM('31:4'!I149)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SUM('31:4'!N149)</f>
        <v>0</v>
      </c>
      <c r="O149" s="93">
        <f>SUM('31:4'!O149)</f>
        <v>0</v>
      </c>
      <c r="P149" s="93">
        <f>SUM('31:4'!P149)</f>
        <v>0</v>
      </c>
      <c r="Q149" s="93">
        <f>SUM('31:4'!Q149)</f>
        <v>0</v>
      </c>
      <c r="R149" s="93">
        <f>SUM('31:4'!R149)</f>
        <v>0</v>
      </c>
      <c r="S149" s="93">
        <f>SUM('31:4'!S149)</f>
        <v>0</v>
      </c>
      <c r="T149" s="93">
        <f>SUM('31:4'!T149)</f>
        <v>0</v>
      </c>
      <c r="U149" s="93">
        <f>SUM('31:4'!U149)</f>
        <v>0</v>
      </c>
      <c r="V149" s="206">
        <f t="shared" si="51"/>
        <v>0</v>
      </c>
      <c r="W149" s="33" t="str">
        <f t="shared" si="49"/>
        <v/>
      </c>
      <c r="X149" s="93">
        <f>SUM('31:4'!X149)</f>
        <v>0</v>
      </c>
      <c r="Y149" s="93">
        <f>SUM('31:4'!Y149)</f>
        <v>0</v>
      </c>
      <c r="Z149" s="93">
        <f>SUM('31:4'!Z149)</f>
        <v>0</v>
      </c>
      <c r="AA149" s="93">
        <f>SUM('31:4'!AA149)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SUM('31:4'!G150)</f>
        <v>129</v>
      </c>
      <c r="H150" s="93">
        <f>SUM('31:4'!H150)</f>
        <v>1006.1999999999999</v>
      </c>
      <c r="I150" s="93">
        <f>SUM('31:4'!I150)</f>
        <v>13</v>
      </c>
      <c r="J150" s="31">
        <f t="array" ref="J150">IF(ISERROR(G150/I150),"",G150/I150)</f>
        <v>9.9230769230769234</v>
      </c>
      <c r="K150" s="35">
        <f t="array" ref="K150">IF(ISERROR(G150/L150),"",G150/L150)</f>
        <v>28.043478260869566</v>
      </c>
      <c r="L150" s="87">
        <v>4.5999999999999996</v>
      </c>
      <c r="M150" s="36">
        <f t="shared" si="50"/>
        <v>-15.043478260869566</v>
      </c>
      <c r="N150" s="93">
        <f>SUM('31:4'!N150)</f>
        <v>0</v>
      </c>
      <c r="O150" s="93">
        <f>SUM('31:4'!O150)</f>
        <v>0</v>
      </c>
      <c r="P150" s="93">
        <f>SUM('31:4'!P150)</f>
        <v>0</v>
      </c>
      <c r="Q150" s="93">
        <f>SUM('31:4'!Q150)</f>
        <v>0</v>
      </c>
      <c r="R150" s="93">
        <f>SUM('31:4'!R150)</f>
        <v>0</v>
      </c>
      <c r="S150" s="93">
        <f>SUM('31:4'!S150)</f>
        <v>0</v>
      </c>
      <c r="T150" s="93">
        <f>SUM('31:4'!T150)</f>
        <v>0</v>
      </c>
      <c r="U150" s="93">
        <f>SUM('31:4'!U150)</f>
        <v>0</v>
      </c>
      <c r="V150" s="206">
        <f t="shared" si="51"/>
        <v>0</v>
      </c>
      <c r="W150" s="33">
        <f t="shared" si="49"/>
        <v>0</v>
      </c>
      <c r="X150" s="93">
        <f>SUM('31:4'!X150)</f>
        <v>0</v>
      </c>
      <c r="Y150" s="93">
        <f>SUM('31:4'!Y150)</f>
        <v>0</v>
      </c>
      <c r="Z150" s="93">
        <f>SUM('31:4'!Z150)</f>
        <v>0</v>
      </c>
      <c r="AA150" s="93">
        <f>SUM('31:4'!AA150)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SUM('31:4'!G151)</f>
        <v>56</v>
      </c>
      <c r="H151" s="93">
        <f>SUM('31:4'!H151)</f>
        <v>246.40000000000003</v>
      </c>
      <c r="I151" s="93">
        <f>SUM('31:4'!I151)</f>
        <v>22</v>
      </c>
      <c r="J151" s="31">
        <f t="array" ref="J151">IF(ISERROR(G151/I151),"",G151/I151)</f>
        <v>2.5454545454545454</v>
      </c>
      <c r="K151" s="35">
        <f t="array" ref="K151">IF(ISERROR(G151/L151),"",G151/L151)</f>
        <v>9.6551724137931032</v>
      </c>
      <c r="L151" s="87">
        <v>5.8</v>
      </c>
      <c r="M151" s="36">
        <f t="shared" si="50"/>
        <v>12.344827586206897</v>
      </c>
      <c r="N151" s="93">
        <f>SUM('31:4'!N151)</f>
        <v>0</v>
      </c>
      <c r="O151" s="93">
        <f>SUM('31:4'!O151)</f>
        <v>0</v>
      </c>
      <c r="P151" s="93">
        <f>SUM('31:4'!P151)</f>
        <v>0</v>
      </c>
      <c r="Q151" s="93">
        <f>SUM('31:4'!Q151)</f>
        <v>0</v>
      </c>
      <c r="R151" s="93">
        <f>SUM('31:4'!R151)</f>
        <v>0</v>
      </c>
      <c r="S151" s="93">
        <f>SUM('31:4'!S151)</f>
        <v>0</v>
      </c>
      <c r="T151" s="93">
        <f>SUM('31:4'!T151)</f>
        <v>0</v>
      </c>
      <c r="U151" s="93">
        <f>SUM('31:4'!U151)</f>
        <v>0</v>
      </c>
      <c r="V151" s="206">
        <f t="shared" si="51"/>
        <v>0</v>
      </c>
      <c r="W151" s="33">
        <f t="shared" si="49"/>
        <v>0</v>
      </c>
      <c r="X151" s="93">
        <f>SUM('31:4'!X151)</f>
        <v>0</v>
      </c>
      <c r="Y151" s="93">
        <f>SUM('31:4'!Y151)</f>
        <v>0</v>
      </c>
      <c r="Z151" s="93">
        <f>SUM('31:4'!Z151)</f>
        <v>0</v>
      </c>
      <c r="AA151" s="93">
        <f>SUM('31:4'!AA151)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SUM('31:4'!G152)</f>
        <v>0</v>
      </c>
      <c r="H152" s="93">
        <f>SUM('31:4'!H152)</f>
        <v>0</v>
      </c>
      <c r="I152" s="93">
        <f>SUM('31:4'!I152)</f>
        <v>0</v>
      </c>
      <c r="J152" s="31"/>
      <c r="K152" s="35"/>
      <c r="L152" s="87">
        <v>6</v>
      </c>
      <c r="M152" s="36"/>
      <c r="N152" s="93">
        <f>SUM('31:4'!N152)</f>
        <v>0</v>
      </c>
      <c r="O152" s="93">
        <f>SUM('31:4'!O152)</f>
        <v>0</v>
      </c>
      <c r="P152" s="93">
        <f>SUM('31:4'!P152)</f>
        <v>0</v>
      </c>
      <c r="Q152" s="93">
        <f>SUM('31:4'!Q152)</f>
        <v>0</v>
      </c>
      <c r="R152" s="93">
        <f>SUM('31:4'!R152)</f>
        <v>0</v>
      </c>
      <c r="S152" s="93">
        <f>SUM('31:4'!S152)</f>
        <v>0</v>
      </c>
      <c r="T152" s="93">
        <f>SUM('31:4'!T152)</f>
        <v>0</v>
      </c>
      <c r="U152" s="93">
        <f>SUM('31:4'!U152)</f>
        <v>0</v>
      </c>
      <c r="V152" s="206"/>
      <c r="W152" s="33"/>
      <c r="X152" s="93">
        <f>SUM('31:4'!X152)</f>
        <v>0</v>
      </c>
      <c r="Y152" s="93">
        <f>SUM('31:4'!Y152)</f>
        <v>0</v>
      </c>
      <c r="Z152" s="93">
        <f>SUM('31:4'!Z152)</f>
        <v>0</v>
      </c>
      <c r="AA152" s="93">
        <f>SUM('31:4'!AA152)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SUM('31:4'!G153)</f>
        <v>0</v>
      </c>
      <c r="H153" s="93">
        <f>SUM('31:4'!H153)</f>
        <v>0</v>
      </c>
      <c r="I153" s="93">
        <f>SUM('31:4'!I153)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SUM('31:4'!N153)</f>
        <v>0</v>
      </c>
      <c r="O153" s="93">
        <f>SUM('31:4'!O153)</f>
        <v>0</v>
      </c>
      <c r="P153" s="93">
        <f>SUM('31:4'!P153)</f>
        <v>0</v>
      </c>
      <c r="Q153" s="93">
        <f>SUM('31:4'!Q153)</f>
        <v>0</v>
      </c>
      <c r="R153" s="93">
        <f>SUM('31:4'!R153)</f>
        <v>0</v>
      </c>
      <c r="S153" s="93">
        <f>SUM('31:4'!S153)</f>
        <v>0</v>
      </c>
      <c r="T153" s="93">
        <f>SUM('31:4'!T153)</f>
        <v>0</v>
      </c>
      <c r="U153" s="93">
        <f>SUM('31:4'!U153)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SUM('31:4'!X153)</f>
        <v>0</v>
      </c>
      <c r="Y153" s="93">
        <f>SUM('31:4'!Y153)</f>
        <v>0</v>
      </c>
      <c r="Z153" s="93">
        <f>SUM('31:4'!Z153)</f>
        <v>0</v>
      </c>
      <c r="AA153" s="93">
        <f>SUM('31:4'!AA153)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SUM('31:4'!G154)</f>
        <v>0</v>
      </c>
      <c r="H154" s="93">
        <f>SUM('31:4'!H154)</f>
        <v>0</v>
      </c>
      <c r="I154" s="93">
        <f>SUM('31:4'!I154)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SUM('31:4'!N154)</f>
        <v>0</v>
      </c>
      <c r="O154" s="93">
        <f>SUM('31:4'!O154)</f>
        <v>0</v>
      </c>
      <c r="P154" s="93">
        <f>SUM('31:4'!P154)</f>
        <v>0</v>
      </c>
      <c r="Q154" s="93">
        <f>SUM('31:4'!Q154)</f>
        <v>0</v>
      </c>
      <c r="R154" s="93">
        <f>SUM('31:4'!R154)</f>
        <v>0</v>
      </c>
      <c r="S154" s="93">
        <f>SUM('31:4'!S154)</f>
        <v>0</v>
      </c>
      <c r="T154" s="93">
        <f>SUM('31:4'!T154)</f>
        <v>0</v>
      </c>
      <c r="U154" s="93">
        <f>SUM('31:4'!U154)</f>
        <v>0</v>
      </c>
      <c r="V154" s="206">
        <f t="shared" si="53"/>
        <v>0</v>
      </c>
      <c r="W154" s="33" t="str">
        <f t="shared" si="54"/>
        <v/>
      </c>
      <c r="X154" s="93">
        <f>SUM('31:4'!X154)</f>
        <v>0</v>
      </c>
      <c r="Y154" s="93">
        <f>SUM('31:4'!Y154)</f>
        <v>0</v>
      </c>
      <c r="Z154" s="93">
        <f>SUM('31:4'!Z154)</f>
        <v>0</v>
      </c>
      <c r="AA154" s="93">
        <f>SUM('31:4'!AA154)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SUM('31:4'!G155)</f>
        <v>0</v>
      </c>
      <c r="H155" s="93">
        <f>SUM('31:4'!H155)</f>
        <v>0</v>
      </c>
      <c r="I155" s="93">
        <f>SUM('31:4'!I155)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SUM('31:4'!G156)</f>
        <v>0</v>
      </c>
      <c r="H156" s="93">
        <f>SUM('31:4'!H156)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SUM('31:4'!G157)</f>
        <v>0</v>
      </c>
      <c r="H157" s="93">
        <f>SUM('31:4'!H157)</f>
        <v>0</v>
      </c>
      <c r="I157" s="93">
        <f>SUM('31:4'!I157)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SUM('31:4'!N157)</f>
        <v>0</v>
      </c>
      <c r="O157" s="93">
        <f>SUM('31:4'!O157)</f>
        <v>0</v>
      </c>
      <c r="P157" s="93">
        <f>SUM('31:4'!P157)</f>
        <v>0</v>
      </c>
      <c r="Q157" s="93">
        <f>SUM('31:4'!Q157)</f>
        <v>0</v>
      </c>
      <c r="R157" s="93">
        <f>SUM('31:4'!R157)</f>
        <v>0</v>
      </c>
      <c r="S157" s="93">
        <f>SUM('31:4'!S157)</f>
        <v>0</v>
      </c>
      <c r="T157" s="93">
        <f>SUM('31:4'!T157)</f>
        <v>0</v>
      </c>
      <c r="U157" s="93">
        <f>SUM('31:4'!U157)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SUM('31:4'!X157)</f>
        <v>0</v>
      </c>
      <c r="Y157" s="93">
        <f>SUM('31:4'!Y157)</f>
        <v>0</v>
      </c>
      <c r="Z157" s="93">
        <f>SUM('31:4'!Z157)</f>
        <v>0</v>
      </c>
      <c r="AA157" s="93">
        <f>SUM('31:4'!AA157)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SUM('31:4'!G158)</f>
        <v>0</v>
      </c>
      <c r="H158" s="93">
        <f>SUM('31:4'!H158)</f>
        <v>0</v>
      </c>
      <c r="I158" s="93">
        <f>SUM('31:4'!I158)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SUM('31:4'!N158)</f>
        <v>0</v>
      </c>
      <c r="O158" s="93">
        <f>SUM('31:4'!O158)</f>
        <v>0</v>
      </c>
      <c r="P158" s="93">
        <f>SUM('31:4'!P158)</f>
        <v>0</v>
      </c>
      <c r="Q158" s="93">
        <f>SUM('31:4'!Q158)</f>
        <v>0</v>
      </c>
      <c r="R158" s="93">
        <f>SUM('31:4'!R158)</f>
        <v>0</v>
      </c>
      <c r="S158" s="93">
        <f>SUM('31:4'!S158)</f>
        <v>0</v>
      </c>
      <c r="T158" s="93">
        <f>SUM('31:4'!T158)</f>
        <v>0</v>
      </c>
      <c r="U158" s="93">
        <f>SUM('31:4'!U158)</f>
        <v>0</v>
      </c>
      <c r="V158" s="206">
        <f t="shared" si="56"/>
        <v>0</v>
      </c>
      <c r="W158" s="33" t="str">
        <f t="shared" si="57"/>
        <v/>
      </c>
      <c r="X158" s="93">
        <f>SUM('31:4'!X158)</f>
        <v>0</v>
      </c>
      <c r="Y158" s="93">
        <f>SUM('31:4'!Y158)</f>
        <v>0</v>
      </c>
      <c r="Z158" s="93">
        <f>SUM('31:4'!Z158)</f>
        <v>0</v>
      </c>
      <c r="AA158" s="93">
        <f>SUM('31:4'!AA158)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SUM('31:4'!G159)</f>
        <v>0</v>
      </c>
      <c r="H159" s="93">
        <f>SUM('31:4'!H159)</f>
        <v>0</v>
      </c>
      <c r="I159" s="93">
        <f>SUM('31:4'!I159)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SUM('31:4'!N159)</f>
        <v>0</v>
      </c>
      <c r="O159" s="93">
        <f>SUM('31:4'!O159)</f>
        <v>0</v>
      </c>
      <c r="P159" s="93">
        <f>SUM('31:4'!P159)</f>
        <v>0</v>
      </c>
      <c r="Q159" s="93">
        <f>SUM('31:4'!Q159)</f>
        <v>0</v>
      </c>
      <c r="R159" s="93">
        <f>SUM('31:4'!R159)</f>
        <v>0</v>
      </c>
      <c r="S159" s="93">
        <f>SUM('31:4'!S159)</f>
        <v>0</v>
      </c>
      <c r="T159" s="93">
        <f>SUM('31:4'!T159)</f>
        <v>0</v>
      </c>
      <c r="U159" s="93">
        <f>SUM('31:4'!U159)</f>
        <v>0</v>
      </c>
      <c r="V159" s="206"/>
      <c r="W159" s="33"/>
      <c r="X159" s="93">
        <f>SUM('31:4'!X159)</f>
        <v>0</v>
      </c>
      <c r="Y159" s="93">
        <f>SUM('31:4'!Y159)</f>
        <v>0</v>
      </c>
      <c r="Z159" s="93">
        <f>SUM('31:4'!Z159)</f>
        <v>0</v>
      </c>
      <c r="AA159" s="93">
        <f>SUM('31:4'!AA159)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SUM('31:4'!G160)</f>
        <v>0</v>
      </c>
      <c r="H160" s="93">
        <f>SUM('31:4'!H160)</f>
        <v>0</v>
      </c>
      <c r="I160" s="93">
        <f>SUM('31:4'!I160)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SUM('31:4'!N160)</f>
        <v>0</v>
      </c>
      <c r="O160" s="93">
        <f>SUM('31:4'!O160)</f>
        <v>0</v>
      </c>
      <c r="P160" s="93">
        <f>SUM('31:4'!P160)</f>
        <v>0</v>
      </c>
      <c r="Q160" s="93">
        <f>SUM('31:4'!Q160)</f>
        <v>0</v>
      </c>
      <c r="R160" s="93">
        <f>SUM('31:4'!R160)</f>
        <v>0</v>
      </c>
      <c r="S160" s="93">
        <f>SUM('31:4'!S160)</f>
        <v>0</v>
      </c>
      <c r="T160" s="93">
        <f>SUM('31:4'!T160)</f>
        <v>0</v>
      </c>
      <c r="U160" s="93">
        <f>SUM('31:4'!U160)</f>
        <v>0</v>
      </c>
      <c r="V160" s="206"/>
      <c r="W160" s="33"/>
      <c r="X160" s="93">
        <f>SUM('31:4'!X160)</f>
        <v>0</v>
      </c>
      <c r="Y160" s="93">
        <f>SUM('31:4'!Y160)</f>
        <v>0</v>
      </c>
      <c r="Z160" s="93">
        <f>SUM('31:4'!Z160)</f>
        <v>0</v>
      </c>
      <c r="AA160" s="93">
        <f>SUM('31:4'!AA160)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SUM('31:4'!G161)</f>
        <v>0</v>
      </c>
      <c r="H161" s="93">
        <f>SUM('31:4'!H161)</f>
        <v>0</v>
      </c>
      <c r="I161" s="93">
        <f>SUM('31:4'!I161)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548" t="s">
        <v>106</v>
      </c>
      <c r="B162" s="549"/>
      <c r="C162" s="342" t="s">
        <v>71</v>
      </c>
      <c r="D162" s="20"/>
      <c r="E162" s="20"/>
      <c r="F162" s="32"/>
      <c r="G162" s="94">
        <f>SUM(G148:G161)</f>
        <v>185</v>
      </c>
      <c r="H162" s="30">
        <f>SUM(H148:H161)</f>
        <v>1252.5999999999999</v>
      </c>
      <c r="I162" s="30">
        <f>SUM(I148:I161)</f>
        <v>35</v>
      </c>
      <c r="J162" s="31">
        <f t="array" ref="J162">IF(ISERROR(G162/I162),"",G162/I162)</f>
        <v>5.2857142857142856</v>
      </c>
      <c r="K162" s="30">
        <f>SUM(K148:K158)</f>
        <v>37.698650674662673</v>
      </c>
      <c r="L162" s="98"/>
      <c r="M162" s="89">
        <f t="shared" ref="M162:V162" si="58">SUM(M148:M158)</f>
        <v>-2.6986506746626695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59" t="s">
        <v>108</v>
      </c>
      <c r="B163" s="560"/>
      <c r="C163" s="560"/>
      <c r="D163" s="560"/>
      <c r="E163" s="560"/>
      <c r="F163" s="561"/>
      <c r="G163" s="193">
        <f>SUM(G28,G86,G121,G137,G147,G162)</f>
        <v>22337</v>
      </c>
      <c r="H163" s="193">
        <f>SUM(H28,H86,H121,H137,H147,H162)</f>
        <v>110016.74</v>
      </c>
      <c r="I163" s="193">
        <f>SUM(I28,I86,I121,I137,I147,I162)</f>
        <v>1087.5</v>
      </c>
      <c r="J163" s="52">
        <f t="array" ref="J163">IF(ISERROR(G163/I163),"",G163/I163)</f>
        <v>20.539770114942527</v>
      </c>
      <c r="K163" s="193">
        <f>SUM(K28,K86,K121,K137,K147,K162)</f>
        <v>1030.9319779072584</v>
      </c>
      <c r="L163" s="52">
        <f>IF(ISERROR(G163/K163),"",G163/K163)</f>
        <v>21.666802930434866</v>
      </c>
      <c r="M163" s="193">
        <f t="shared" ref="M163:AA163" si="60">SUM(M28,M86,M121,M137,M147,M162)</f>
        <v>43.519446594166084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480" t="s">
        <v>503</v>
      </c>
      <c r="B164" s="337" t="s">
        <v>110</v>
      </c>
      <c r="C164" s="562" t="s">
        <v>111</v>
      </c>
      <c r="D164" s="562"/>
      <c r="E164" s="541" t="s">
        <v>112</v>
      </c>
      <c r="F164" s="541"/>
      <c r="G164" s="552" t="s">
        <v>113</v>
      </c>
      <c r="H164" s="552"/>
      <c r="I164" s="541" t="s">
        <v>114</v>
      </c>
      <c r="J164" s="541"/>
      <c r="K164" s="541" t="s">
        <v>36</v>
      </c>
      <c r="L164" s="541"/>
      <c r="M164" s="541" t="s">
        <v>115</v>
      </c>
      <c r="N164" s="541"/>
      <c r="O164" s="541" t="s">
        <v>116</v>
      </c>
      <c r="P164" s="552" t="s">
        <v>117</v>
      </c>
      <c r="Q164" s="552"/>
      <c r="R164" s="552" t="s">
        <v>36</v>
      </c>
      <c r="S164" s="552"/>
      <c r="T164" s="552" t="s">
        <v>118</v>
      </c>
      <c r="U164" s="552"/>
      <c r="V164" s="552" t="s">
        <v>119</v>
      </c>
      <c r="W164" s="552"/>
      <c r="X164" s="552" t="s">
        <v>36</v>
      </c>
      <c r="Y164" s="552"/>
      <c r="Z164" s="552" t="s">
        <v>118</v>
      </c>
      <c r="AA164" s="552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481"/>
      <c r="B165" s="337" t="s">
        <v>120</v>
      </c>
      <c r="C165" s="563">
        <f>SUM('31:4'!C165)</f>
        <v>5</v>
      </c>
      <c r="D165" s="564"/>
      <c r="E165" s="565">
        <f>D165*11</f>
        <v>0</v>
      </c>
      <c r="F165" s="565"/>
      <c r="G165" s="563">
        <f>SUM('31:4'!G165)</f>
        <v>5</v>
      </c>
      <c r="H165" s="564"/>
      <c r="I165" s="541">
        <f>G165*11</f>
        <v>55</v>
      </c>
      <c r="J165" s="541"/>
      <c r="K165" s="541">
        <f>E165-I165</f>
        <v>-55</v>
      </c>
      <c r="L165" s="541"/>
      <c r="M165" s="566" t="str">
        <f>IF(ISERROR(K165/E165),"",K165/E165)</f>
        <v/>
      </c>
      <c r="N165" s="566"/>
      <c r="O165" s="541"/>
      <c r="P165" s="552" t="s">
        <v>70</v>
      </c>
      <c r="Q165" s="552"/>
      <c r="R165" s="567">
        <f>SUM(O28:U28)</f>
        <v>0</v>
      </c>
      <c r="S165" s="567"/>
      <c r="T165" s="568" t="str">
        <f t="array" ref="T165">IF(ISERROR(R165/R172),"",R165/R172)</f>
        <v/>
      </c>
      <c r="U165" s="568"/>
      <c r="V165" s="552" t="s">
        <v>41</v>
      </c>
      <c r="W165" s="552"/>
      <c r="X165" s="567">
        <f>SUM(P27,P85,P120,P136,P146,P160)</f>
        <v>0</v>
      </c>
      <c r="Y165" s="567"/>
      <c r="Z165" s="568" t="str">
        <f t="array" ref="Z165">IF(ISERROR(X165/X172),"",X165/X172)</f>
        <v/>
      </c>
      <c r="AA165" s="568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81"/>
      <c r="B166" s="337" t="s">
        <v>121</v>
      </c>
      <c r="C166" s="563">
        <f>SUM('31:4'!C166)</f>
        <v>5</v>
      </c>
      <c r="D166" s="564"/>
      <c r="E166" s="565">
        <f>D166*11</f>
        <v>0</v>
      </c>
      <c r="F166" s="565"/>
      <c r="G166" s="563">
        <f>SUM('31:4'!G166)</f>
        <v>5</v>
      </c>
      <c r="H166" s="564"/>
      <c r="I166" s="541">
        <f>G166*11</f>
        <v>55</v>
      </c>
      <c r="J166" s="541"/>
      <c r="K166" s="541">
        <f>E166-I166</f>
        <v>-55</v>
      </c>
      <c r="L166" s="541"/>
      <c r="M166" s="566" t="str">
        <f>IF(ISERROR(K166/E166),"",K166/E166)</f>
        <v/>
      </c>
      <c r="N166" s="566"/>
      <c r="O166" s="541"/>
      <c r="P166" s="552" t="s">
        <v>86</v>
      </c>
      <c r="Q166" s="552"/>
      <c r="R166" s="567">
        <f>SUM(O86:U86)</f>
        <v>0</v>
      </c>
      <c r="S166" s="567"/>
      <c r="T166" s="568" t="str">
        <f>IF(ISERROR(R166/R172),"",R166/R172)</f>
        <v/>
      </c>
      <c r="U166" s="568"/>
      <c r="V166" s="552" t="s">
        <v>42</v>
      </c>
      <c r="W166" s="552"/>
      <c r="X166" s="567">
        <f>SUM(P28,P86,P121,P137,P147,P162)</f>
        <v>0</v>
      </c>
      <c r="Y166" s="567"/>
      <c r="Z166" s="568" t="str">
        <f>IF(ISERROR(X166/X172),"",X166/X172)</f>
        <v/>
      </c>
      <c r="AA166" s="568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81"/>
      <c r="B167" s="337" t="s">
        <v>122</v>
      </c>
      <c r="C167" s="563">
        <f>SUM('31:4'!C167)</f>
        <v>5</v>
      </c>
      <c r="D167" s="564"/>
      <c r="E167" s="565">
        <f>D167*11</f>
        <v>0</v>
      </c>
      <c r="F167" s="565"/>
      <c r="G167" s="563">
        <f>SUM('31:4'!G167)</f>
        <v>5</v>
      </c>
      <c r="H167" s="564"/>
      <c r="I167" s="541">
        <f>G167*8</f>
        <v>40</v>
      </c>
      <c r="J167" s="541"/>
      <c r="K167" s="541">
        <f>E167-I167</f>
        <v>-40</v>
      </c>
      <c r="L167" s="541"/>
      <c r="M167" s="566" t="str">
        <f>IF(ISERROR(K167/E167),"",K167/E167)</f>
        <v/>
      </c>
      <c r="N167" s="566"/>
      <c r="O167" s="541"/>
      <c r="P167" s="552" t="s">
        <v>92</v>
      </c>
      <c r="Q167" s="552"/>
      <c r="R167" s="567">
        <f>SUM(O121:U121)</f>
        <v>0</v>
      </c>
      <c r="S167" s="567"/>
      <c r="T167" s="568" t="str">
        <f>IF(ISERROR(R167/R172),"",R167/R172)</f>
        <v/>
      </c>
      <c r="U167" s="568"/>
      <c r="V167" s="552" t="s">
        <v>43</v>
      </c>
      <c r="W167" s="552"/>
      <c r="X167" s="567">
        <f>SUM(P29,P87,P122,P138,P148,P163)</f>
        <v>0</v>
      </c>
      <c r="Y167" s="567"/>
      <c r="Z167" s="568" t="str">
        <f>IF(ISERROR(X167/X172),"",X167/X172)</f>
        <v/>
      </c>
      <c r="AA167" s="568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81"/>
      <c r="B168" s="337" t="s">
        <v>47</v>
      </c>
      <c r="C168" s="563">
        <f>SUM('31:4'!C168)</f>
        <v>5</v>
      </c>
      <c r="D168" s="564"/>
      <c r="E168" s="565">
        <f>D168*11</f>
        <v>0</v>
      </c>
      <c r="F168" s="565"/>
      <c r="G168" s="563">
        <f>SUM('31:4'!G168)</f>
        <v>5</v>
      </c>
      <c r="H168" s="564"/>
      <c r="I168" s="541">
        <f>G168*11</f>
        <v>55</v>
      </c>
      <c r="J168" s="541"/>
      <c r="K168" s="541">
        <f>E168-I168</f>
        <v>-55</v>
      </c>
      <c r="L168" s="541"/>
      <c r="M168" s="566" t="str">
        <f>IF(ISERROR(K168/E168),"",K168/E168)</f>
        <v/>
      </c>
      <c r="N168" s="566"/>
      <c r="O168" s="541"/>
      <c r="P168" s="552" t="s">
        <v>99</v>
      </c>
      <c r="Q168" s="552"/>
      <c r="R168" s="567">
        <f>SUM(O137:U137)</f>
        <v>0</v>
      </c>
      <c r="S168" s="567"/>
      <c r="T168" s="568" t="str">
        <f>IF(ISERROR(R168/R172),"",R168/R172)</f>
        <v/>
      </c>
      <c r="U168" s="568"/>
      <c r="V168" s="552" t="s">
        <v>44</v>
      </c>
      <c r="W168" s="552"/>
      <c r="X168" s="567">
        <f>SUM(P31,P88,P123,P139,P149,P164)</f>
        <v>0</v>
      </c>
      <c r="Y168" s="567"/>
      <c r="Z168" s="568" t="str">
        <f>IF(ISERROR(X168/X172),"",X168/X172)</f>
        <v/>
      </c>
      <c r="AA168" s="568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82"/>
      <c r="B169" s="337" t="s">
        <v>123</v>
      </c>
      <c r="C169" s="570">
        <f>SUM(C165:D168)</f>
        <v>20</v>
      </c>
      <c r="D169" s="541"/>
      <c r="E169" s="541">
        <f>SUM(F165:F168)</f>
        <v>0</v>
      </c>
      <c r="F169" s="541"/>
      <c r="G169" s="570">
        <f>SUM(G165:H168)</f>
        <v>20</v>
      </c>
      <c r="H169" s="541"/>
      <c r="I169" s="541">
        <f>SUM(I165:J168)</f>
        <v>205</v>
      </c>
      <c r="J169" s="541"/>
      <c r="K169" s="541">
        <f>SUM(K165:L168)</f>
        <v>-205</v>
      </c>
      <c r="L169" s="541"/>
      <c r="M169" s="566" t="str">
        <f>IF(ISERROR(K169/E169),"",K169/E169)</f>
        <v/>
      </c>
      <c r="N169" s="566"/>
      <c r="O169" s="541"/>
      <c r="P169" s="552" t="s">
        <v>102</v>
      </c>
      <c r="Q169" s="552"/>
      <c r="R169" s="567">
        <f>SUM(O147:U147)</f>
        <v>0</v>
      </c>
      <c r="S169" s="567"/>
      <c r="T169" s="568" t="str">
        <f>IF(ISERROR(R169/R172),"",R169/R172)</f>
        <v/>
      </c>
      <c r="U169" s="568"/>
      <c r="V169" s="552" t="s">
        <v>45</v>
      </c>
      <c r="W169" s="552"/>
      <c r="X169" s="567">
        <f>SUM(P32,P89,P124,P140,P150,P165)</f>
        <v>0</v>
      </c>
      <c r="Y169" s="567"/>
      <c r="Z169" s="568" t="str">
        <f>IF(ISERROR(X169/X172),"",X169/X172)</f>
        <v/>
      </c>
      <c r="AA169" s="568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22337</v>
      </c>
      <c r="C170" s="567" t="s">
        <v>155</v>
      </c>
      <c r="D170" s="567"/>
      <c r="E170" s="552">
        <f>H163</f>
        <v>110016.74</v>
      </c>
      <c r="F170" s="552"/>
      <c r="G170" s="552" t="s">
        <v>34</v>
      </c>
      <c r="H170" s="552"/>
      <c r="I170" s="569">
        <f>L163</f>
        <v>21.666802930434866</v>
      </c>
      <c r="J170" s="569"/>
      <c r="K170" s="541" t="s">
        <v>32</v>
      </c>
      <c r="L170" s="541"/>
      <c r="M170" s="569">
        <f>J163</f>
        <v>20.539770114942527</v>
      </c>
      <c r="N170" s="569"/>
      <c r="O170" s="541"/>
      <c r="P170" s="552" t="s">
        <v>106</v>
      </c>
      <c r="Q170" s="552"/>
      <c r="R170" s="567">
        <f>SUM(O162:U162)</f>
        <v>0</v>
      </c>
      <c r="S170" s="567"/>
      <c r="T170" s="568" t="str">
        <f>IF(ISERROR(R170/R172),"",R170/R172)</f>
        <v/>
      </c>
      <c r="U170" s="568"/>
      <c r="V170" s="552" t="s">
        <v>46</v>
      </c>
      <c r="W170" s="552"/>
      <c r="X170" s="567">
        <f>SUM(P33,P90,P125,P141,P151,P166)</f>
        <v>0</v>
      </c>
      <c r="Y170" s="567"/>
      <c r="Z170" s="568" t="str">
        <f>IF(ISERROR(X170/X172),"",X170/X172)</f>
        <v/>
      </c>
      <c r="AA170" s="568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1107.5</v>
      </c>
      <c r="C171" s="552" t="s">
        <v>114</v>
      </c>
      <c r="D171" s="552"/>
      <c r="E171" s="562">
        <f>K163+I169</f>
        <v>1235.9319779072584</v>
      </c>
      <c r="F171" s="562"/>
      <c r="G171" s="552" t="s">
        <v>150</v>
      </c>
      <c r="H171" s="552"/>
      <c r="I171" s="569">
        <f>B171-E171</f>
        <v>-128.43197790725844</v>
      </c>
      <c r="J171" s="569"/>
      <c r="K171" s="541" t="s">
        <v>151</v>
      </c>
      <c r="L171" s="541"/>
      <c r="M171" s="566">
        <f>IF(ISERROR(I171/B171),"",I171/B171)</f>
        <v>-0.11596566853928528</v>
      </c>
      <c r="N171" s="566"/>
      <c r="O171" s="541"/>
      <c r="P171" s="552" t="s">
        <v>107</v>
      </c>
      <c r="Q171" s="552"/>
      <c r="R171" s="567"/>
      <c r="S171" s="567"/>
      <c r="T171" s="568" t="str">
        <f>IF(ISERROR(R171/R172),"",R171/R172)</f>
        <v/>
      </c>
      <c r="U171" s="568"/>
      <c r="V171" s="552" t="s">
        <v>47</v>
      </c>
      <c r="W171" s="552"/>
      <c r="X171" s="567"/>
      <c r="Y171" s="567"/>
      <c r="Z171" s="568" t="str">
        <f>IF(ISERROR(X171/X172),"",X171/X172)</f>
        <v/>
      </c>
      <c r="AA171" s="568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552" t="s">
        <v>149</v>
      </c>
      <c r="D172" s="552"/>
      <c r="E172" s="568">
        <f>IF(ISERROR(B172/B171),"",B172/B171)</f>
        <v>0</v>
      </c>
      <c r="F172" s="568"/>
      <c r="G172" s="552" t="s">
        <v>158</v>
      </c>
      <c r="H172" s="552"/>
      <c r="I172" s="541">
        <f>V163</f>
        <v>0</v>
      </c>
      <c r="J172" s="541"/>
      <c r="K172" s="541" t="s">
        <v>156</v>
      </c>
      <c r="L172" s="541"/>
      <c r="M172" s="566">
        <f t="array" ref="M172">IF(ISERROR(I172/B170),"",I172/B170)</f>
        <v>0</v>
      </c>
      <c r="N172" s="566"/>
      <c r="O172" s="541"/>
      <c r="P172" s="552" t="s">
        <v>123</v>
      </c>
      <c r="Q172" s="552"/>
      <c r="R172" s="567">
        <f>SUM(R165:S171)</f>
        <v>0</v>
      </c>
      <c r="S172" s="567"/>
      <c r="T172" s="568">
        <f>SUM(T165:U171)</f>
        <v>0</v>
      </c>
      <c r="U172" s="568"/>
      <c r="V172" s="552" t="s">
        <v>123</v>
      </c>
      <c r="W172" s="552"/>
      <c r="X172" s="567">
        <f>SUM(X165:Y171)</f>
        <v>0</v>
      </c>
      <c r="Y172" s="567"/>
      <c r="Z172" s="568">
        <f>SUM(Z165:AA171)</f>
        <v>0</v>
      </c>
      <c r="AA172" s="568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571" t="s">
        <v>128</v>
      </c>
      <c r="B173" s="571"/>
      <c r="C173" s="571"/>
      <c r="D173" s="571"/>
      <c r="E173" s="571"/>
      <c r="F173" s="571"/>
      <c r="G173" s="571"/>
      <c r="H173" s="571"/>
      <c r="I173" s="571"/>
      <c r="J173" s="572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</row>
    <row r="174" spans="1:106">
      <c r="A174" s="491" t="s">
        <v>502</v>
      </c>
      <c r="B174" s="532" t="s">
        <v>25</v>
      </c>
      <c r="C174" s="532" t="s">
        <v>26</v>
      </c>
      <c r="D174" s="532" t="s">
        <v>27</v>
      </c>
      <c r="E174" s="535" t="s">
        <v>28</v>
      </c>
      <c r="F174" s="538" t="s">
        <v>29</v>
      </c>
      <c r="G174" s="541" t="s">
        <v>30</v>
      </c>
      <c r="H174" s="541"/>
      <c r="I174" s="532" t="s">
        <v>31</v>
      </c>
      <c r="J174" s="542" t="s">
        <v>32</v>
      </c>
      <c r="K174" s="553" t="s">
        <v>33</v>
      </c>
      <c r="L174" s="532" t="s">
        <v>34</v>
      </c>
      <c r="M174" s="556" t="s">
        <v>35</v>
      </c>
      <c r="N174" s="550" t="s">
        <v>36</v>
      </c>
      <c r="O174" s="541" t="s">
        <v>37</v>
      </c>
      <c r="P174" s="541"/>
      <c r="Q174" s="541"/>
      <c r="R174" s="541"/>
      <c r="S174" s="541"/>
      <c r="T174" s="541"/>
      <c r="U174" s="541"/>
      <c r="V174" s="558" t="s">
        <v>38</v>
      </c>
      <c r="W174" s="550" t="s">
        <v>39</v>
      </c>
      <c r="X174" s="541" t="s">
        <v>40</v>
      </c>
      <c r="Y174" s="541"/>
      <c r="Z174" s="541"/>
      <c r="AA174" s="541"/>
      <c r="AB174" s="21"/>
      <c r="AC174" s="21"/>
      <c r="AD174" s="21"/>
      <c r="AE174" s="21"/>
      <c r="AF174" s="21"/>
      <c r="AG174" s="21"/>
      <c r="AH174" s="21"/>
      <c r="AI174" s="575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</row>
    <row r="175" spans="1:106" ht="15.75" customHeight="1">
      <c r="A175" s="492"/>
      <c r="B175" s="533"/>
      <c r="C175" s="533"/>
      <c r="D175" s="533"/>
      <c r="E175" s="536"/>
      <c r="F175" s="539"/>
      <c r="G175" s="541"/>
      <c r="H175" s="541"/>
      <c r="I175" s="533"/>
      <c r="J175" s="543"/>
      <c r="K175" s="554"/>
      <c r="L175" s="533"/>
      <c r="M175" s="557"/>
      <c r="N175" s="550"/>
      <c r="O175" s="541" t="s">
        <v>41</v>
      </c>
      <c r="P175" s="541" t="s">
        <v>42</v>
      </c>
      <c r="Q175" s="541" t="s">
        <v>43</v>
      </c>
      <c r="R175" s="551" t="s">
        <v>44</v>
      </c>
      <c r="S175" s="552" t="s">
        <v>45</v>
      </c>
      <c r="T175" s="541" t="s">
        <v>46</v>
      </c>
      <c r="U175" s="541" t="s">
        <v>47</v>
      </c>
      <c r="V175" s="558"/>
      <c r="W175" s="550"/>
      <c r="X175" s="541" t="s">
        <v>13</v>
      </c>
      <c r="Y175" s="541" t="s">
        <v>48</v>
      </c>
      <c r="Z175" s="541" t="s">
        <v>49</v>
      </c>
      <c r="AA175" s="541" t="s">
        <v>47</v>
      </c>
      <c r="AB175" s="21"/>
      <c r="AC175" s="21"/>
      <c r="AD175" s="21"/>
      <c r="AE175" s="21"/>
      <c r="AF175" s="21"/>
      <c r="AG175" s="21"/>
      <c r="AH175" s="21"/>
      <c r="AI175" s="575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4"/>
      <c r="AT175" s="574"/>
      <c r="AU175" s="574"/>
      <c r="AV175" s="574"/>
      <c r="AW175" s="574"/>
      <c r="AX175" s="574"/>
      <c r="AY175" s="574"/>
      <c r="AZ175" s="574"/>
      <c r="BA175" s="574"/>
    </row>
    <row r="176" spans="1:106" ht="15.75" customHeight="1">
      <c r="A176" s="493"/>
      <c r="B176" s="534"/>
      <c r="C176" s="534"/>
      <c r="D176" s="534"/>
      <c r="E176" s="537"/>
      <c r="F176" s="540"/>
      <c r="G176" s="335" t="s">
        <v>50</v>
      </c>
      <c r="H176" s="335" t="s">
        <v>51</v>
      </c>
      <c r="I176" s="534"/>
      <c r="J176" s="544"/>
      <c r="K176" s="555"/>
      <c r="L176" s="534"/>
      <c r="M176" s="557"/>
      <c r="N176" s="550"/>
      <c r="O176" s="541"/>
      <c r="P176" s="541"/>
      <c r="Q176" s="541"/>
      <c r="R176" s="551"/>
      <c r="S176" s="552"/>
      <c r="T176" s="541"/>
      <c r="U176" s="541"/>
      <c r="V176" s="558"/>
      <c r="W176" s="550"/>
      <c r="X176" s="541"/>
      <c r="Y176" s="541"/>
      <c r="Z176" s="541"/>
      <c r="AA176" s="541"/>
      <c r="AB176" s="21"/>
      <c r="AC176" s="21"/>
      <c r="AD176" s="21"/>
      <c r="AE176" s="21"/>
      <c r="AF176" s="21"/>
      <c r="AG176" s="21"/>
      <c r="AH176" s="21"/>
      <c r="AI176" s="575"/>
      <c r="AJ176" s="573"/>
      <c r="AK176" s="573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SUM('31:4'!G177)</f>
        <v>0</v>
      </c>
      <c r="H177" s="95">
        <f t="shared" ref="H177:H182" si="61">D177*G177</f>
        <v>0</v>
      </c>
      <c r="I177" s="93">
        <f>SUM('31:4'!I177)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SUM('31:4'!N177)</f>
        <v>0</v>
      </c>
      <c r="O177" s="93">
        <f>SUM('31:4'!O177)</f>
        <v>0</v>
      </c>
      <c r="P177" s="93">
        <f>SUM('31:4'!P177)</f>
        <v>0</v>
      </c>
      <c r="Q177" s="93">
        <f>SUM('31:4'!Q177)</f>
        <v>0</v>
      </c>
      <c r="R177" s="93">
        <f>SUM('31:4'!R177)</f>
        <v>0</v>
      </c>
      <c r="S177" s="93">
        <f>SUM('31:4'!S177)</f>
        <v>0</v>
      </c>
      <c r="T177" s="93">
        <f>SUM('31:4'!T177)</f>
        <v>0</v>
      </c>
      <c r="U177" s="93">
        <f>SUM('31:4'!U177)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SUM('31:4'!X177)</f>
        <v>0</v>
      </c>
      <c r="Y177" s="93">
        <f>SUM('31:4'!Y177)</f>
        <v>0</v>
      </c>
      <c r="Z177" s="93">
        <f>SUM('31:4'!Z177)</f>
        <v>0</v>
      </c>
      <c r="AA177" s="93">
        <f>SUM('31:4'!AA177)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SUM('31:4'!G178)</f>
        <v>0</v>
      </c>
      <c r="H178" s="95">
        <f t="shared" si="61"/>
        <v>0</v>
      </c>
      <c r="I178" s="93">
        <f>SUM('31:4'!I178)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SUM('31:4'!N178)</f>
        <v>0</v>
      </c>
      <c r="O178" s="93">
        <f>SUM('31:4'!O178)</f>
        <v>0</v>
      </c>
      <c r="P178" s="93">
        <f>SUM('31:4'!P178)</f>
        <v>0</v>
      </c>
      <c r="Q178" s="93">
        <f>SUM('31:4'!Q178)</f>
        <v>0</v>
      </c>
      <c r="R178" s="93">
        <f>SUM('31:4'!R178)</f>
        <v>0</v>
      </c>
      <c r="S178" s="93">
        <f>SUM('31:4'!S178)</f>
        <v>0</v>
      </c>
      <c r="T178" s="93">
        <f>SUM('31:4'!T178)</f>
        <v>0</v>
      </c>
      <c r="U178" s="93">
        <f>SUM('31:4'!U178)</f>
        <v>0</v>
      </c>
      <c r="V178" s="206">
        <f t="shared" si="63"/>
        <v>0</v>
      </c>
      <c r="W178" s="33" t="str">
        <f t="shared" si="64"/>
        <v/>
      </c>
      <c r="X178" s="93">
        <f>SUM('31:4'!X178)</f>
        <v>0</v>
      </c>
      <c r="Y178" s="93">
        <f>SUM('31:4'!Y178)</f>
        <v>0</v>
      </c>
      <c r="Z178" s="93">
        <f>SUM('31:4'!Z178)</f>
        <v>0</v>
      </c>
      <c r="AA178" s="93">
        <f>SUM('31:4'!AA178)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SUM('31:4'!G179)</f>
        <v>0</v>
      </c>
      <c r="H179" s="95">
        <f t="shared" si="61"/>
        <v>0</v>
      </c>
      <c r="I179" s="93">
        <f>SUM('31:4'!I179)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SUM('31:4'!N179)</f>
        <v>0</v>
      </c>
      <c r="O179" s="93">
        <f>SUM('31:4'!O179)</f>
        <v>0</v>
      </c>
      <c r="P179" s="93">
        <f>SUM('31:4'!P179)</f>
        <v>0</v>
      </c>
      <c r="Q179" s="93">
        <f>SUM('31:4'!Q179)</f>
        <v>0</v>
      </c>
      <c r="R179" s="93">
        <f>SUM('31:4'!R179)</f>
        <v>0</v>
      </c>
      <c r="S179" s="93">
        <f>SUM('31:4'!S179)</f>
        <v>0</v>
      </c>
      <c r="T179" s="93">
        <f>SUM('31:4'!T179)</f>
        <v>0</v>
      </c>
      <c r="U179" s="93">
        <f>SUM('31:4'!U179)</f>
        <v>0</v>
      </c>
      <c r="V179" s="206">
        <f t="shared" si="63"/>
        <v>0</v>
      </c>
      <c r="W179" s="33" t="str">
        <f t="shared" si="64"/>
        <v/>
      </c>
      <c r="X179" s="93">
        <f>SUM('31:4'!X179)</f>
        <v>0</v>
      </c>
      <c r="Y179" s="93">
        <f>SUM('31:4'!Y179)</f>
        <v>0</v>
      </c>
      <c r="Z179" s="93">
        <f>SUM('31:4'!Z179)</f>
        <v>0</v>
      </c>
      <c r="AA179" s="93">
        <f>SUM('31:4'!AA179)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SUM('31:4'!G180)</f>
        <v>211</v>
      </c>
      <c r="H180" s="95">
        <f t="shared" si="61"/>
        <v>1061.3300000000002</v>
      </c>
      <c r="I180" s="93">
        <f>SUM('31:4'!I180)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SUM('31:4'!N180)</f>
        <v>0</v>
      </c>
      <c r="O180" s="93">
        <f>SUM('31:4'!O180)</f>
        <v>0</v>
      </c>
      <c r="P180" s="93">
        <f>SUM('31:4'!P180)</f>
        <v>0</v>
      </c>
      <c r="Q180" s="93">
        <f>SUM('31:4'!Q180)</f>
        <v>0</v>
      </c>
      <c r="R180" s="93">
        <f>SUM('31:4'!R180)</f>
        <v>0</v>
      </c>
      <c r="S180" s="93">
        <f>SUM('31:4'!S180)</f>
        <v>0</v>
      </c>
      <c r="T180" s="93">
        <f>SUM('31:4'!T180)</f>
        <v>0</v>
      </c>
      <c r="U180" s="93">
        <f>SUM('31:4'!U180)</f>
        <v>0</v>
      </c>
      <c r="V180" s="206">
        <f t="shared" si="63"/>
        <v>0</v>
      </c>
      <c r="W180" s="33">
        <f t="shared" si="64"/>
        <v>0</v>
      </c>
      <c r="X180" s="93">
        <f>SUM('31:4'!X180)</f>
        <v>0</v>
      </c>
      <c r="Y180" s="93">
        <f>SUM('31:4'!Y180)</f>
        <v>0</v>
      </c>
      <c r="Z180" s="93">
        <f>SUM('31:4'!Z180)</f>
        <v>0</v>
      </c>
      <c r="AA180" s="93">
        <f>SUM('31:4'!AA180)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SUM('31:4'!G181)</f>
        <v>1427</v>
      </c>
      <c r="H181" s="95">
        <f t="shared" si="61"/>
        <v>7177.81</v>
      </c>
      <c r="I181" s="93">
        <f>SUM('31:4'!I181)</f>
        <v>86</v>
      </c>
      <c r="J181" s="31">
        <f t="array" ref="J181">IF(ISERROR(G181/I181),"",G181/I181)</f>
        <v>16.593023255813954</v>
      </c>
      <c r="K181" s="35">
        <f t="array" ref="K181">IF(ISERROR(G181/L181),"",G181/L181)</f>
        <v>71.349999999999994</v>
      </c>
      <c r="L181" s="87">
        <v>20</v>
      </c>
      <c r="M181" s="36">
        <f t="shared" si="62"/>
        <v>14.650000000000006</v>
      </c>
      <c r="N181" s="93">
        <f>SUM('31:4'!N181)</f>
        <v>0</v>
      </c>
      <c r="O181" s="93">
        <f>SUM('31:4'!O181)</f>
        <v>0</v>
      </c>
      <c r="P181" s="93">
        <f>SUM('31:4'!P181)</f>
        <v>0</v>
      </c>
      <c r="Q181" s="93">
        <f>SUM('31:4'!Q181)</f>
        <v>0</v>
      </c>
      <c r="R181" s="93">
        <f>SUM('31:4'!R181)</f>
        <v>0</v>
      </c>
      <c r="S181" s="93">
        <f>SUM('31:4'!S181)</f>
        <v>0</v>
      </c>
      <c r="T181" s="93">
        <f>SUM('31:4'!T181)</f>
        <v>0</v>
      </c>
      <c r="U181" s="93">
        <f>SUM('31:4'!U181)</f>
        <v>0</v>
      </c>
      <c r="V181" s="206">
        <f t="shared" si="63"/>
        <v>0</v>
      </c>
      <c r="W181" s="33">
        <f t="shared" si="64"/>
        <v>0</v>
      </c>
      <c r="X181" s="93">
        <f>SUM('31:4'!X181)</f>
        <v>0</v>
      </c>
      <c r="Y181" s="93">
        <f>SUM('31:4'!Y181)</f>
        <v>0</v>
      </c>
      <c r="Z181" s="93">
        <f>SUM('31:4'!Z181)</f>
        <v>0</v>
      </c>
      <c r="AA181" s="93">
        <f>SUM('31:4'!AA181)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SUM('31:4'!G182)</f>
        <v>483</v>
      </c>
      <c r="H182" s="95">
        <f t="shared" si="61"/>
        <v>2434.3200000000002</v>
      </c>
      <c r="I182" s="93">
        <f>SUM('31:4'!I182)</f>
        <v>36.5</v>
      </c>
      <c r="J182" s="31">
        <f t="array" ref="J182">IF(ISERROR(G182/I182),"",G182/I182)</f>
        <v>13.232876712328768</v>
      </c>
      <c r="K182" s="35">
        <f t="array" ref="K182">IF(ISERROR(G182/L182),"",G182/L182)</f>
        <v>25.421052631578949</v>
      </c>
      <c r="L182" s="87">
        <v>19</v>
      </c>
      <c r="M182" s="36">
        <f t="shared" si="62"/>
        <v>11.078947368421051</v>
      </c>
      <c r="N182" s="93">
        <f>SUM('31:4'!N182)</f>
        <v>0</v>
      </c>
      <c r="O182" s="93">
        <f>SUM('31:4'!O182)</f>
        <v>0</v>
      </c>
      <c r="P182" s="93">
        <f>SUM('31:4'!P182)</f>
        <v>0</v>
      </c>
      <c r="Q182" s="93">
        <f>SUM('31:4'!Q182)</f>
        <v>0</v>
      </c>
      <c r="R182" s="93">
        <f>SUM('31:4'!R182)</f>
        <v>0</v>
      </c>
      <c r="S182" s="93">
        <f>SUM('31:4'!S182)</f>
        <v>0</v>
      </c>
      <c r="T182" s="93">
        <f>SUM('31:4'!T182)</f>
        <v>0</v>
      </c>
      <c r="U182" s="93">
        <f>SUM('31:4'!U182)</f>
        <v>0</v>
      </c>
      <c r="V182" s="206">
        <f t="shared" si="63"/>
        <v>0</v>
      </c>
      <c r="W182" s="33">
        <f t="shared" si="64"/>
        <v>0</v>
      </c>
      <c r="X182" s="93">
        <f>SUM('31:4'!X182)</f>
        <v>0</v>
      </c>
      <c r="Y182" s="93">
        <f>SUM('31:4'!Y182)</f>
        <v>0</v>
      </c>
      <c r="Z182" s="93">
        <f>SUM('31:4'!Z182)</f>
        <v>0</v>
      </c>
      <c r="AA182" s="93">
        <f>SUM('31:4'!AA182)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SUM('31:4'!G183)</f>
        <v>0</v>
      </c>
      <c r="H183" s="95">
        <f>D183*G183</f>
        <v>0</v>
      </c>
      <c r="I183" s="93">
        <f>SUM('31:4'!I183)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SUM('31:4'!N183)</f>
        <v>0</v>
      </c>
      <c r="O183" s="93">
        <f>SUM('31:4'!O183)</f>
        <v>0</v>
      </c>
      <c r="P183" s="93">
        <f>SUM('31:4'!P183)</f>
        <v>0</v>
      </c>
      <c r="Q183" s="93">
        <f>SUM('31:4'!Q183)</f>
        <v>0</v>
      </c>
      <c r="R183" s="93">
        <f>SUM('31:4'!R183)</f>
        <v>0</v>
      </c>
      <c r="S183" s="93">
        <f>SUM('31:4'!S183)</f>
        <v>0</v>
      </c>
      <c r="T183" s="93">
        <f>SUM('31:4'!T183)</f>
        <v>0</v>
      </c>
      <c r="U183" s="93">
        <f>SUM('31:4'!U183)</f>
        <v>0</v>
      </c>
      <c r="V183" s="206">
        <f t="shared" si="63"/>
        <v>0</v>
      </c>
      <c r="W183" s="33" t="str">
        <f t="shared" si="64"/>
        <v/>
      </c>
      <c r="X183" s="93">
        <f>SUM('31:4'!X183)</f>
        <v>0</v>
      </c>
      <c r="Y183" s="93">
        <f>SUM('31:4'!Y183)</f>
        <v>0</v>
      </c>
      <c r="Z183" s="93">
        <f>SUM('31:4'!Z183)</f>
        <v>0</v>
      </c>
      <c r="AA183" s="93">
        <f>SUM('31:4'!AA183)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SUM('31:4'!G184)</f>
        <v>0</v>
      </c>
      <c r="H184" s="95">
        <f t="shared" ref="H184:H197" si="65">D184*G184</f>
        <v>0</v>
      </c>
      <c r="I184" s="93">
        <f>SUM('31:4'!I184)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SUM('31:4'!N184)</f>
        <v>0</v>
      </c>
      <c r="O184" s="93">
        <f>SUM('31:4'!O184)</f>
        <v>0</v>
      </c>
      <c r="P184" s="93">
        <f>SUM('31:4'!P184)</f>
        <v>0</v>
      </c>
      <c r="Q184" s="93">
        <f>SUM('31:4'!Q184)</f>
        <v>0</v>
      </c>
      <c r="R184" s="93">
        <f>SUM('31:4'!R184)</f>
        <v>0</v>
      </c>
      <c r="S184" s="93">
        <f>SUM('31:4'!S184)</f>
        <v>0</v>
      </c>
      <c r="T184" s="93">
        <f>SUM('31:4'!T184)</f>
        <v>0</v>
      </c>
      <c r="U184" s="93">
        <f>SUM('31:4'!U184)</f>
        <v>0</v>
      </c>
      <c r="V184" s="206">
        <f t="shared" si="63"/>
        <v>0</v>
      </c>
      <c r="W184" s="33" t="str">
        <f t="shared" si="64"/>
        <v/>
      </c>
      <c r="X184" s="93">
        <f>SUM('31:4'!X184)</f>
        <v>0</v>
      </c>
      <c r="Y184" s="93">
        <f>SUM('31:4'!Y184)</f>
        <v>0</v>
      </c>
      <c r="Z184" s="93">
        <f>SUM('31:4'!Z184)</f>
        <v>0</v>
      </c>
      <c r="AA184" s="93">
        <f>SUM('31:4'!AA184)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SUM('31:4'!G185)</f>
        <v>761</v>
      </c>
      <c r="H185" s="95">
        <f t="shared" si="65"/>
        <v>3835.44</v>
      </c>
      <c r="I185" s="93">
        <f>SUM('31:4'!I185)</f>
        <v>57.5</v>
      </c>
      <c r="J185" s="31">
        <f t="array" ref="J185">IF(ISERROR(G185/I185),"",G185/I185)</f>
        <v>13.234782608695653</v>
      </c>
      <c r="K185" s="35">
        <f t="array" ref="K185">IF(ISERROR(G185/L185),"",G185/L185)</f>
        <v>44.764705882352942</v>
      </c>
      <c r="L185" s="87">
        <v>17</v>
      </c>
      <c r="M185" s="36">
        <f t="shared" si="62"/>
        <v>12.735294117647058</v>
      </c>
      <c r="N185" s="93">
        <f>SUM('31:4'!N185)</f>
        <v>0</v>
      </c>
      <c r="O185" s="93">
        <f>SUM('31:4'!O185)</f>
        <v>0</v>
      </c>
      <c r="P185" s="93">
        <f>SUM('31:4'!P185)</f>
        <v>0</v>
      </c>
      <c r="Q185" s="93">
        <f>SUM('31:4'!Q185)</f>
        <v>0</v>
      </c>
      <c r="R185" s="93">
        <f>SUM('31:4'!R185)</f>
        <v>0</v>
      </c>
      <c r="S185" s="93">
        <f>SUM('31:4'!S185)</f>
        <v>0</v>
      </c>
      <c r="T185" s="93">
        <f>SUM('31:4'!T185)</f>
        <v>0</v>
      </c>
      <c r="U185" s="93">
        <f>SUM('31:4'!U185)</f>
        <v>0</v>
      </c>
      <c r="V185" s="206">
        <f t="shared" si="63"/>
        <v>0</v>
      </c>
      <c r="W185" s="33">
        <f t="shared" si="64"/>
        <v>0</v>
      </c>
      <c r="X185" s="93">
        <f>SUM('31:4'!X185)</f>
        <v>0</v>
      </c>
      <c r="Y185" s="93">
        <f>SUM('31:4'!Y185)</f>
        <v>0</v>
      </c>
      <c r="Z185" s="93">
        <f>SUM('31:4'!Z185)</f>
        <v>0</v>
      </c>
      <c r="AA185" s="93">
        <f>SUM('31:4'!AA185)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SUM('31:4'!G186)</f>
        <v>563</v>
      </c>
      <c r="H186" s="95">
        <f t="shared" si="65"/>
        <v>2837.52</v>
      </c>
      <c r="I186" s="93">
        <f>SUM('31:4'!I186)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SUM('31:4'!N186)</f>
        <v>0</v>
      </c>
      <c r="O186" s="93">
        <f>SUM('31:4'!O186)</f>
        <v>0</v>
      </c>
      <c r="P186" s="93">
        <f>SUM('31:4'!P186)</f>
        <v>0</v>
      </c>
      <c r="Q186" s="93">
        <f>SUM('31:4'!Q186)</f>
        <v>0</v>
      </c>
      <c r="R186" s="93">
        <f>SUM('31:4'!R186)</f>
        <v>0</v>
      </c>
      <c r="S186" s="93">
        <f>SUM('31:4'!S186)</f>
        <v>0</v>
      </c>
      <c r="T186" s="93">
        <f>SUM('31:4'!T186)</f>
        <v>0</v>
      </c>
      <c r="U186" s="93">
        <f>SUM('31:4'!U186)</f>
        <v>0</v>
      </c>
      <c r="V186" s="206">
        <f t="shared" si="63"/>
        <v>0</v>
      </c>
      <c r="W186" s="33">
        <f t="shared" si="64"/>
        <v>0</v>
      </c>
      <c r="X186" s="93">
        <f>SUM('31:4'!X186)</f>
        <v>0</v>
      </c>
      <c r="Y186" s="93">
        <f>SUM('31:4'!Y186)</f>
        <v>0</v>
      </c>
      <c r="Z186" s="93">
        <f>SUM('31:4'!Z186)</f>
        <v>0</v>
      </c>
      <c r="AA186" s="93">
        <f>SUM('31:4'!AA186)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SUM('31:4'!G187)</f>
        <v>0</v>
      </c>
      <c r="H187" s="95">
        <f t="shared" si="65"/>
        <v>0</v>
      </c>
      <c r="I187" s="93">
        <f>SUM('31:4'!I187)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SUM('31:4'!N187)</f>
        <v>0</v>
      </c>
      <c r="O187" s="93">
        <f>SUM('31:4'!O187)</f>
        <v>0</v>
      </c>
      <c r="P187" s="93">
        <f>SUM('31:4'!P187)</f>
        <v>0</v>
      </c>
      <c r="Q187" s="93">
        <f>SUM('31:4'!Q187)</f>
        <v>0</v>
      </c>
      <c r="R187" s="93">
        <f>SUM('31:4'!R187)</f>
        <v>0</v>
      </c>
      <c r="S187" s="93">
        <f>SUM('31:4'!S187)</f>
        <v>0</v>
      </c>
      <c r="T187" s="93">
        <f>SUM('31:4'!T187)</f>
        <v>0</v>
      </c>
      <c r="U187" s="93">
        <f>SUM('31:4'!U187)</f>
        <v>0</v>
      </c>
      <c r="V187" s="206">
        <f t="shared" si="63"/>
        <v>0</v>
      </c>
      <c r="W187" s="33" t="str">
        <f t="shared" si="64"/>
        <v/>
      </c>
      <c r="X187" s="93">
        <f>SUM('31:4'!X187)</f>
        <v>0</v>
      </c>
      <c r="Y187" s="93">
        <f>SUM('31:4'!Y187)</f>
        <v>0</v>
      </c>
      <c r="Z187" s="93">
        <f>SUM('31:4'!Z187)</f>
        <v>0</v>
      </c>
      <c r="AA187" s="93">
        <f>SUM('31:4'!AA187)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SUM('31:4'!G188)</f>
        <v>0</v>
      </c>
      <c r="H188" s="95">
        <f t="shared" si="65"/>
        <v>0</v>
      </c>
      <c r="I188" s="93">
        <f>SUM('31:4'!I188)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SUM('31:4'!N188)</f>
        <v>0</v>
      </c>
      <c r="O188" s="93">
        <f>SUM('31:4'!O188)</f>
        <v>0</v>
      </c>
      <c r="P188" s="93">
        <f>SUM('31:4'!P188)</f>
        <v>0</v>
      </c>
      <c r="Q188" s="93">
        <f>SUM('31:4'!Q188)</f>
        <v>0</v>
      </c>
      <c r="R188" s="93">
        <f>SUM('31:4'!R188)</f>
        <v>0</v>
      </c>
      <c r="S188" s="93">
        <f>SUM('31:4'!S188)</f>
        <v>0</v>
      </c>
      <c r="T188" s="93">
        <f>SUM('31:4'!T188)</f>
        <v>0</v>
      </c>
      <c r="U188" s="93">
        <f>SUM('31:4'!U188)</f>
        <v>0</v>
      </c>
      <c r="V188" s="206">
        <f t="shared" si="63"/>
        <v>0</v>
      </c>
      <c r="W188" s="33" t="str">
        <f t="shared" si="64"/>
        <v/>
      </c>
      <c r="X188" s="93">
        <f>SUM('31:4'!X188)</f>
        <v>0</v>
      </c>
      <c r="Y188" s="93">
        <f>SUM('31:4'!Y188)</f>
        <v>0</v>
      </c>
      <c r="Z188" s="93">
        <f>SUM('31:4'!Z188)</f>
        <v>0</v>
      </c>
      <c r="AA188" s="93">
        <f>SUM('31:4'!AA188)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SUM('31:4'!G189)</f>
        <v>1212</v>
      </c>
      <c r="H189" s="95">
        <f t="shared" si="65"/>
        <v>6132.7199999999993</v>
      </c>
      <c r="I189" s="93">
        <f>SUM('31:4'!I189)</f>
        <v>96.5</v>
      </c>
      <c r="J189" s="31">
        <f t="array" ref="J189">IF(ISERROR(G189/I189),"",G189/I189)</f>
        <v>12.559585492227979</v>
      </c>
      <c r="K189" s="35">
        <f t="array" ref="K189">IF(ISERROR(G189/L189),"",G189/L189)</f>
        <v>63.789473684210527</v>
      </c>
      <c r="L189" s="87">
        <v>19</v>
      </c>
      <c r="M189" s="36">
        <f>IF(ISERROR(I189-K189),"",I189-K189)</f>
        <v>32.710526315789473</v>
      </c>
      <c r="N189" s="93">
        <f>SUM('31:4'!N189)</f>
        <v>0</v>
      </c>
      <c r="O189" s="93">
        <f>SUM('31:4'!O189)</f>
        <v>0</v>
      </c>
      <c r="P189" s="93">
        <f>SUM('31:4'!P189)</f>
        <v>0</v>
      </c>
      <c r="Q189" s="93">
        <f>SUM('31:4'!Q189)</f>
        <v>0</v>
      </c>
      <c r="R189" s="93">
        <f>SUM('31:4'!R189)</f>
        <v>0</v>
      </c>
      <c r="S189" s="93">
        <f>SUM('31:4'!S189)</f>
        <v>0</v>
      </c>
      <c r="T189" s="93">
        <f>SUM('31:4'!T189)</f>
        <v>0</v>
      </c>
      <c r="U189" s="93">
        <f>SUM('31:4'!U189)</f>
        <v>0</v>
      </c>
      <c r="V189" s="206">
        <f>SUM(X189:AA189)</f>
        <v>0</v>
      </c>
      <c r="W189" s="33">
        <f>IF(ISERROR(V189/G189),"",V189/G189)</f>
        <v>0</v>
      </c>
      <c r="X189" s="93">
        <f>SUM('31:4'!X189)</f>
        <v>0</v>
      </c>
      <c r="Y189" s="93">
        <f>SUM('31:4'!Y189)</f>
        <v>0</v>
      </c>
      <c r="Z189" s="93">
        <f>SUM('31:4'!Z189)</f>
        <v>0</v>
      </c>
      <c r="AA189" s="93">
        <f>SUM('31:4'!AA189)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SUM('31:4'!G190)</f>
        <v>1439</v>
      </c>
      <c r="H190" s="95">
        <f t="shared" si="65"/>
        <v>7324.51</v>
      </c>
      <c r="I190" s="93">
        <f>SUM('31:4'!I190)</f>
        <v>80</v>
      </c>
      <c r="J190" s="31">
        <f t="array" ref="J190">IF(ISERROR(G190/I190),"",G190/I190)</f>
        <v>17.987500000000001</v>
      </c>
      <c r="K190" s="35">
        <f t="array" ref="K190">IF(ISERROR(G190/L190),"",G190/L190)</f>
        <v>62.565217391304351</v>
      </c>
      <c r="L190" s="87">
        <v>23</v>
      </c>
      <c r="M190" s="36">
        <f t="shared" ref="M190:M193" si="66">IF(ISERROR(I190-K190),"",I190-K190)</f>
        <v>17.434782608695649</v>
      </c>
      <c r="N190" s="93">
        <f>SUM('31:4'!N190)</f>
        <v>0</v>
      </c>
      <c r="O190" s="93">
        <f>SUM('31:4'!O190)</f>
        <v>0</v>
      </c>
      <c r="P190" s="93">
        <f>SUM('31:4'!P190)</f>
        <v>0</v>
      </c>
      <c r="Q190" s="93">
        <f>SUM('31:4'!Q190)</f>
        <v>0</v>
      </c>
      <c r="R190" s="93">
        <f>SUM('31:4'!R190)</f>
        <v>0</v>
      </c>
      <c r="S190" s="93">
        <f>SUM('31:4'!S190)</f>
        <v>0</v>
      </c>
      <c r="T190" s="93">
        <f>SUM('31:4'!T190)</f>
        <v>0</v>
      </c>
      <c r="U190" s="93">
        <f>SUM('31:4'!U190)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SUM('31:4'!X190)</f>
        <v>0</v>
      </c>
      <c r="Y190" s="93">
        <f>SUM('31:4'!Y190)</f>
        <v>0</v>
      </c>
      <c r="Z190" s="93">
        <f>SUM('31:4'!Z190)</f>
        <v>0</v>
      </c>
      <c r="AA190" s="93">
        <f>SUM('31:4'!AA190)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SUM('31:4'!G191)</f>
        <v>1100</v>
      </c>
      <c r="H191" s="95">
        <f t="shared" si="65"/>
        <v>5599</v>
      </c>
      <c r="I191" s="93">
        <f>SUM('31:4'!I191)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6"/>
        <v>14.673913043478258</v>
      </c>
      <c r="N191" s="93">
        <f>SUM('31:4'!N191)</f>
        <v>0</v>
      </c>
      <c r="O191" s="93">
        <f>SUM('31:4'!O191)</f>
        <v>0</v>
      </c>
      <c r="P191" s="93">
        <f>SUM('31:4'!P191)</f>
        <v>0</v>
      </c>
      <c r="Q191" s="93">
        <f>SUM('31:4'!Q191)</f>
        <v>0</v>
      </c>
      <c r="R191" s="93">
        <f>SUM('31:4'!R191)</f>
        <v>0</v>
      </c>
      <c r="S191" s="93">
        <f>SUM('31:4'!S191)</f>
        <v>0</v>
      </c>
      <c r="T191" s="93">
        <f>SUM('31:4'!T191)</f>
        <v>0</v>
      </c>
      <c r="U191" s="93">
        <f>SUM('31:4'!U191)</f>
        <v>0</v>
      </c>
      <c r="V191" s="206">
        <f t="shared" si="67"/>
        <v>0</v>
      </c>
      <c r="W191" s="33">
        <f t="shared" si="68"/>
        <v>0</v>
      </c>
      <c r="X191" s="93">
        <f>SUM('31:4'!X191)</f>
        <v>0</v>
      </c>
      <c r="Y191" s="93">
        <f>SUM('31:4'!Y191)</f>
        <v>0</v>
      </c>
      <c r="Z191" s="93">
        <f>SUM('31:4'!Z191)</f>
        <v>0</v>
      </c>
      <c r="AA191" s="93">
        <f>SUM('31:4'!AA191)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SUM('31:4'!G192)</f>
        <v>0</v>
      </c>
      <c r="H192" s="95">
        <f t="shared" si="65"/>
        <v>0</v>
      </c>
      <c r="I192" s="93">
        <f>SUM('31:4'!I192)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SUM('31:4'!N192)</f>
        <v>0</v>
      </c>
      <c r="O192" s="93">
        <f>SUM('31:4'!O192)</f>
        <v>0</v>
      </c>
      <c r="P192" s="93">
        <f>SUM('31:4'!P192)</f>
        <v>0</v>
      </c>
      <c r="Q192" s="93">
        <f>SUM('31:4'!Q192)</f>
        <v>0</v>
      </c>
      <c r="R192" s="93">
        <f>SUM('31:4'!R192)</f>
        <v>0</v>
      </c>
      <c r="S192" s="93">
        <f>SUM('31:4'!S192)</f>
        <v>0</v>
      </c>
      <c r="T192" s="93">
        <f>SUM('31:4'!T192)</f>
        <v>0</v>
      </c>
      <c r="U192" s="93">
        <f>SUM('31:4'!U192)</f>
        <v>0</v>
      </c>
      <c r="V192" s="206">
        <f t="shared" si="67"/>
        <v>0</v>
      </c>
      <c r="W192" s="33" t="str">
        <f t="shared" si="68"/>
        <v/>
      </c>
      <c r="X192" s="93">
        <f>SUM('31:4'!X192)</f>
        <v>0</v>
      </c>
      <c r="Y192" s="93">
        <f>SUM('31:4'!Y192)</f>
        <v>0</v>
      </c>
      <c r="Z192" s="93">
        <f>SUM('31:4'!Z192)</f>
        <v>0</v>
      </c>
      <c r="AA192" s="93">
        <f>SUM('31:4'!AA192)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SUM('31:4'!G193)</f>
        <v>0</v>
      </c>
      <c r="H193" s="95">
        <f t="shared" si="65"/>
        <v>0</v>
      </c>
      <c r="I193" s="93">
        <f>SUM('31:4'!I193)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SUM('31:4'!N193)</f>
        <v>0</v>
      </c>
      <c r="O193" s="93">
        <f>SUM('31:4'!O193)</f>
        <v>0</v>
      </c>
      <c r="P193" s="93">
        <f>SUM('31:4'!P193)</f>
        <v>0</v>
      </c>
      <c r="Q193" s="93">
        <f>SUM('31:4'!Q193)</f>
        <v>0</v>
      </c>
      <c r="R193" s="93">
        <f>SUM('31:4'!R193)</f>
        <v>0</v>
      </c>
      <c r="S193" s="93">
        <f>SUM('31:4'!S193)</f>
        <v>0</v>
      </c>
      <c r="T193" s="93">
        <f>SUM('31:4'!T193)</f>
        <v>0</v>
      </c>
      <c r="U193" s="93">
        <f>SUM('31:4'!U193)</f>
        <v>0</v>
      </c>
      <c r="V193" s="206">
        <f t="shared" si="67"/>
        <v>0</v>
      </c>
      <c r="W193" s="33" t="str">
        <f t="shared" si="68"/>
        <v/>
      </c>
      <c r="X193" s="93">
        <f>SUM('31:4'!X193)</f>
        <v>0</v>
      </c>
      <c r="Y193" s="93">
        <f>SUM('31:4'!Y193)</f>
        <v>0</v>
      </c>
      <c r="Z193" s="93">
        <f>SUM('31:4'!Z193)</f>
        <v>0</v>
      </c>
      <c r="AA193" s="93">
        <f>SUM('31:4'!AA193)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SUM('31:4'!G194)</f>
        <v>0</v>
      </c>
      <c r="H194" s="95">
        <f t="shared" si="65"/>
        <v>0</v>
      </c>
      <c r="I194" s="93">
        <f>SUM('31:4'!I194)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SUM('31:4'!N194)</f>
        <v>0</v>
      </c>
      <c r="O194" s="93">
        <f>SUM('31:4'!O194)</f>
        <v>0</v>
      </c>
      <c r="P194" s="93">
        <f>SUM('31:4'!P194)</f>
        <v>0</v>
      </c>
      <c r="Q194" s="93">
        <f>SUM('31:4'!Q194)</f>
        <v>0</v>
      </c>
      <c r="R194" s="93">
        <f>SUM('31:4'!R194)</f>
        <v>0</v>
      </c>
      <c r="S194" s="93">
        <f>SUM('31:4'!S194)</f>
        <v>0</v>
      </c>
      <c r="T194" s="93">
        <f>SUM('31:4'!T194)</f>
        <v>0</v>
      </c>
      <c r="U194" s="93">
        <f>SUM('31:4'!U194)</f>
        <v>0</v>
      </c>
      <c r="V194" s="206"/>
      <c r="W194" s="33"/>
      <c r="X194" s="93">
        <f>SUM('31:4'!X194)</f>
        <v>0</v>
      </c>
      <c r="Y194" s="93">
        <f>SUM('31:4'!Y194)</f>
        <v>0</v>
      </c>
      <c r="Z194" s="93">
        <f>SUM('31:4'!Z194)</f>
        <v>0</v>
      </c>
      <c r="AA194" s="93">
        <f>SUM('31:4'!AA194)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SUM('31:4'!G195)</f>
        <v>0</v>
      </c>
      <c r="H195" s="95">
        <f t="shared" si="65"/>
        <v>0</v>
      </c>
      <c r="I195" s="93">
        <f>SUM('31:4'!I195)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SUM('31:4'!N195)</f>
        <v>0</v>
      </c>
      <c r="O195" s="93">
        <f>SUM('31:4'!O195)</f>
        <v>0</v>
      </c>
      <c r="P195" s="93">
        <f>SUM('31:4'!P195)</f>
        <v>0</v>
      </c>
      <c r="Q195" s="93">
        <f>SUM('31:4'!Q195)</f>
        <v>0</v>
      </c>
      <c r="R195" s="93">
        <f>SUM('31:4'!R195)</f>
        <v>0</v>
      </c>
      <c r="S195" s="93">
        <f>SUM('31:4'!S195)</f>
        <v>0</v>
      </c>
      <c r="T195" s="93">
        <f>SUM('31:4'!T195)</f>
        <v>0</v>
      </c>
      <c r="U195" s="93">
        <f>SUM('31:4'!U195)</f>
        <v>0</v>
      </c>
      <c r="V195" s="206"/>
      <c r="W195" s="33"/>
      <c r="X195" s="93">
        <f>SUM('31:4'!X195)</f>
        <v>0</v>
      </c>
      <c r="Y195" s="93">
        <f>SUM('31:4'!Y195)</f>
        <v>0</v>
      </c>
      <c r="Z195" s="93">
        <f>SUM('31:4'!Z195)</f>
        <v>0</v>
      </c>
      <c r="AA195" s="93">
        <f>SUM('31:4'!AA195)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SUM('31:4'!G196)</f>
        <v>737</v>
      </c>
      <c r="H196" s="95">
        <f t="shared" si="65"/>
        <v>3677.63</v>
      </c>
      <c r="I196" s="93">
        <f>SUM('31:4'!I196)</f>
        <v>40.5</v>
      </c>
      <c r="J196" s="31"/>
      <c r="K196" s="35">
        <f t="array" ref="K196">IF(ISERROR(G196/L196),"",G196/L196)</f>
        <v>31.361702127659573</v>
      </c>
      <c r="L196" s="87">
        <v>23.5</v>
      </c>
      <c r="M196" s="36">
        <f>IF(ISERROR(I196-K196),"",I196-K196)</f>
        <v>9.1382978723404271</v>
      </c>
      <c r="N196" s="93">
        <f>SUM('31:4'!N196)</f>
        <v>0</v>
      </c>
      <c r="O196" s="93">
        <f>SUM('31:4'!O196)</f>
        <v>0</v>
      </c>
      <c r="P196" s="93">
        <f>SUM('31:4'!P196)</f>
        <v>0</v>
      </c>
      <c r="Q196" s="93">
        <f>SUM('31:4'!Q196)</f>
        <v>0</v>
      </c>
      <c r="R196" s="93">
        <f>SUM('31:4'!R196)</f>
        <v>0</v>
      </c>
      <c r="S196" s="93">
        <f>SUM('31:4'!S196)</f>
        <v>0</v>
      </c>
      <c r="T196" s="93">
        <f>SUM('31:4'!T196)</f>
        <v>0</v>
      </c>
      <c r="U196" s="93">
        <f>SUM('31:4'!U196)</f>
        <v>0</v>
      </c>
      <c r="V196" s="206"/>
      <c r="W196" s="33"/>
      <c r="X196" s="93">
        <f>SUM('31:4'!X196)</f>
        <v>0</v>
      </c>
      <c r="Y196" s="93">
        <f>SUM('31:4'!Y196)</f>
        <v>0</v>
      </c>
      <c r="Z196" s="93">
        <f>SUM('31:4'!Z196)</f>
        <v>0</v>
      </c>
      <c r="AA196" s="93">
        <f>SUM('31:4'!AA196)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SUM('31:4'!G197)</f>
        <v>800</v>
      </c>
      <c r="H197" s="95">
        <f t="shared" si="65"/>
        <v>3992</v>
      </c>
      <c r="I197" s="93">
        <f>SUM('31:4'!I197)</f>
        <v>40</v>
      </c>
      <c r="J197" s="31"/>
      <c r="K197" s="35">
        <f t="array" ref="K197">IF(ISERROR(G197/L197),"",G197/L197)</f>
        <v>34.042553191489361</v>
      </c>
      <c r="L197" s="87">
        <v>23.5</v>
      </c>
      <c r="M197" s="36">
        <f>IF(ISERROR(I197-K197),"",I197-K197)</f>
        <v>5.9574468085106389</v>
      </c>
      <c r="N197" s="93">
        <f>SUM('31:4'!N197)</f>
        <v>0</v>
      </c>
      <c r="O197" s="93">
        <f>SUM('31:4'!O197)</f>
        <v>0</v>
      </c>
      <c r="P197" s="93">
        <f>SUM('31:4'!P197)</f>
        <v>0</v>
      </c>
      <c r="Q197" s="93">
        <f>SUM('31:4'!Q197)</f>
        <v>0</v>
      </c>
      <c r="R197" s="93">
        <f>SUM('31:4'!R197)</f>
        <v>0</v>
      </c>
      <c r="S197" s="93">
        <f>SUM('31:4'!S197)</f>
        <v>0</v>
      </c>
      <c r="T197" s="93">
        <f>SUM('31:4'!T197)</f>
        <v>0</v>
      </c>
      <c r="U197" s="93">
        <f>SUM('31:4'!U197)</f>
        <v>0</v>
      </c>
      <c r="V197" s="206"/>
      <c r="W197" s="33"/>
      <c r="X197" s="93">
        <f>SUM('31:4'!X197)</f>
        <v>0</v>
      </c>
      <c r="Y197" s="93">
        <f>SUM('31:4'!Y197)</f>
        <v>0</v>
      </c>
      <c r="Z197" s="93">
        <f>SUM('31:4'!Z197)</f>
        <v>0</v>
      </c>
      <c r="AA197" s="93">
        <f>SUM('31:4'!AA197)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545" t="s">
        <v>70</v>
      </c>
      <c r="B198" s="546"/>
      <c r="C198" s="31" t="s">
        <v>71</v>
      </c>
      <c r="D198" s="30"/>
      <c r="E198" s="30"/>
      <c r="F198" s="30"/>
      <c r="G198" s="94">
        <f>SUM(G177:G197)</f>
        <v>8733</v>
      </c>
      <c r="H198" s="30">
        <f>SUM(H177:H197)</f>
        <v>44072.28</v>
      </c>
      <c r="I198" s="30">
        <f>SUM(I177:I197)</f>
        <v>559.04999999999995</v>
      </c>
      <c r="J198" s="31">
        <f t="array" ref="J198">IF(ISERROR(G198/I198),"",G198/I198)</f>
        <v>15.621143010464182</v>
      </c>
      <c r="K198" s="30">
        <f>SUM(K177:K197)</f>
        <v>425.34370208183566</v>
      </c>
      <c r="L198" s="98"/>
      <c r="M198" s="89">
        <f t="shared" ref="M198:AA198" si="69">SUM(M177:M197)</f>
        <v>133.7062979181643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SUM('31:4'!G199)</f>
        <v>414</v>
      </c>
      <c r="H199" s="339">
        <f t="shared" ref="H199:H255" si="70">D199*G199</f>
        <v>2082.42</v>
      </c>
      <c r="I199" s="93">
        <f>SUM('31:4'!I199)</f>
        <v>10</v>
      </c>
      <c r="J199" s="31">
        <f t="array" ref="J199">IF(ISERROR(G199/I199),"",G199/I199)</f>
        <v>41.4</v>
      </c>
      <c r="K199" s="35">
        <f t="array" ref="K199">IF(ISERROR(G199/L199),"",G199/L199)</f>
        <v>7.9615384615384617</v>
      </c>
      <c r="L199" s="87">
        <v>52</v>
      </c>
      <c r="M199" s="36">
        <f t="shared" ref="M199" si="71">IF(ISERROR(I199-K199),"",I199-K199)</f>
        <v>2.0384615384615383</v>
      </c>
      <c r="N199" s="93">
        <f>SUM('31:4'!N199)</f>
        <v>0</v>
      </c>
      <c r="O199" s="93">
        <f>SUM('31:4'!O199)</f>
        <v>0</v>
      </c>
      <c r="P199" s="93">
        <f>SUM('31:4'!P199)</f>
        <v>0</v>
      </c>
      <c r="Q199" s="93">
        <f>SUM('31:4'!Q199)</f>
        <v>0</v>
      </c>
      <c r="R199" s="93">
        <f>SUM('31:4'!R199)</f>
        <v>0</v>
      </c>
      <c r="S199" s="93">
        <f>SUM('31:4'!S199)</f>
        <v>0</v>
      </c>
      <c r="T199" s="93">
        <f>SUM('31:4'!T199)</f>
        <v>0</v>
      </c>
      <c r="U199" s="93">
        <f>SUM('31:4'!U199)</f>
        <v>0</v>
      </c>
      <c r="V199" s="206">
        <f t="shared" ref="V199" si="72">SUM(X199:AA199)</f>
        <v>0</v>
      </c>
      <c r="W199" s="33">
        <f t="shared" ref="W199" si="73">IF(ISERROR(V199/G199),"",V199/G199)</f>
        <v>0</v>
      </c>
      <c r="X199" s="93">
        <f>SUM('31:4'!X199)</f>
        <v>0</v>
      </c>
      <c r="Y199" s="93">
        <f>SUM('31:4'!Y199)</f>
        <v>0</v>
      </c>
      <c r="Z199" s="93">
        <f>SUM('31:4'!Z199)</f>
        <v>0</v>
      </c>
      <c r="AA199" s="93">
        <f>SUM('31:4'!AA199)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SUM('31:4'!G200)</f>
        <v>732</v>
      </c>
      <c r="H200" s="339">
        <f t="shared" si="70"/>
        <v>3681.96</v>
      </c>
      <c r="I200" s="93">
        <f>SUM('31:4'!I200)</f>
        <v>10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SUM('31:4'!G201)</f>
        <v>0</v>
      </c>
      <c r="H201" s="339">
        <f t="shared" si="70"/>
        <v>0</v>
      </c>
      <c r="I201" s="93">
        <f>SUM('31:4'!I201)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SUM('31:4'!N201)</f>
        <v>0</v>
      </c>
      <c r="O201" s="93">
        <f>SUM('31:4'!O201)</f>
        <v>0</v>
      </c>
      <c r="P201" s="93">
        <f>SUM('31:4'!P201)</f>
        <v>0</v>
      </c>
      <c r="Q201" s="93">
        <f>SUM('31:4'!Q201)</f>
        <v>0</v>
      </c>
      <c r="R201" s="93">
        <f>SUM('31:4'!R201)</f>
        <v>0</v>
      </c>
      <c r="S201" s="93">
        <f>SUM('31:4'!S201)</f>
        <v>0</v>
      </c>
      <c r="T201" s="93">
        <f>SUM('31:4'!T201)</f>
        <v>0</v>
      </c>
      <c r="U201" s="93">
        <f>SUM('31:4'!U201)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SUM('31:4'!X201)</f>
        <v>0</v>
      </c>
      <c r="Y201" s="93">
        <f>SUM('31:4'!Y201)</f>
        <v>0</v>
      </c>
      <c r="Z201" s="93">
        <f>SUM('31:4'!Z201)</f>
        <v>0</v>
      </c>
      <c r="AA201" s="93">
        <f>SUM('31:4'!AA201)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SUM('31:4'!G202)</f>
        <v>1115</v>
      </c>
      <c r="H202" s="339">
        <f t="shared" si="70"/>
        <v>5608.4500000000007</v>
      </c>
      <c r="I202" s="93">
        <f>SUM('31:4'!I202)</f>
        <v>13</v>
      </c>
      <c r="J202" s="31">
        <f t="array" ref="J202">IF(ISERROR(G202/I202),"",G202/I202)</f>
        <v>85.769230769230774</v>
      </c>
      <c r="K202" s="35">
        <f t="array" ref="K202">IF(ISERROR(G202/L202),"",G202/L202)</f>
        <v>21.442307692307693</v>
      </c>
      <c r="L202" s="87">
        <v>52</v>
      </c>
      <c r="M202" s="36">
        <f>IF(ISERROR(I202-K202),"",I202-K202)</f>
        <v>-8.4423076923076934</v>
      </c>
      <c r="N202" s="93">
        <f>SUM('31:4'!N202)</f>
        <v>0</v>
      </c>
      <c r="O202" s="93">
        <f>SUM('31:4'!O202)</f>
        <v>0</v>
      </c>
      <c r="P202" s="93">
        <f>SUM('31:4'!P202)</f>
        <v>0</v>
      </c>
      <c r="Q202" s="93">
        <f>SUM('31:4'!Q202)</f>
        <v>0</v>
      </c>
      <c r="R202" s="93">
        <f>SUM('31:4'!R202)</f>
        <v>0</v>
      </c>
      <c r="S202" s="93">
        <f>SUM('31:4'!S202)</f>
        <v>0</v>
      </c>
      <c r="T202" s="93">
        <f>SUM('31:4'!T202)</f>
        <v>0</v>
      </c>
      <c r="U202" s="93">
        <f>SUM('31:4'!U202)</f>
        <v>0</v>
      </c>
      <c r="V202" s="206">
        <f t="shared" si="75"/>
        <v>0</v>
      </c>
      <c r="W202" s="33">
        <f t="shared" si="76"/>
        <v>0</v>
      </c>
      <c r="X202" s="93">
        <f>SUM('31:4'!X202)</f>
        <v>0</v>
      </c>
      <c r="Y202" s="93">
        <f>SUM('31:4'!Y202)</f>
        <v>0</v>
      </c>
      <c r="Z202" s="93">
        <f>SUM('31:4'!Z202)</f>
        <v>0</v>
      </c>
      <c r="AA202" s="93">
        <f>SUM('31:4'!AA202)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SUM('31:4'!G203)</f>
        <v>0</v>
      </c>
      <c r="H203" s="339">
        <f t="shared" si="70"/>
        <v>0</v>
      </c>
      <c r="I203" s="93">
        <f>SUM('31:4'!I203)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SUM('31:4'!N203)</f>
        <v>0</v>
      </c>
      <c r="O203" s="93">
        <f>SUM('31:4'!O203)</f>
        <v>0</v>
      </c>
      <c r="P203" s="93">
        <f>SUM('31:4'!P203)</f>
        <v>0</v>
      </c>
      <c r="Q203" s="93">
        <f>SUM('31:4'!Q203)</f>
        <v>0</v>
      </c>
      <c r="R203" s="93">
        <f>SUM('31:4'!R203)</f>
        <v>0</v>
      </c>
      <c r="S203" s="93">
        <f>SUM('31:4'!S203)</f>
        <v>0</v>
      </c>
      <c r="T203" s="93">
        <f>SUM('31:4'!T203)</f>
        <v>0</v>
      </c>
      <c r="U203" s="93">
        <f>SUM('31:4'!U203)</f>
        <v>0</v>
      </c>
      <c r="V203" s="206">
        <f t="shared" si="75"/>
        <v>0</v>
      </c>
      <c r="W203" s="33" t="str">
        <f t="shared" si="76"/>
        <v/>
      </c>
      <c r="X203" s="93">
        <f>SUM('31:4'!X203)</f>
        <v>0</v>
      </c>
      <c r="Y203" s="93">
        <f>SUM('31:4'!Y203)</f>
        <v>0</v>
      </c>
      <c r="Z203" s="93">
        <f>SUM('31:4'!Z203)</f>
        <v>0</v>
      </c>
      <c r="AA203" s="93">
        <f>SUM('31:4'!AA203)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SUM('31:4'!G204)</f>
        <v>0</v>
      </c>
      <c r="H204" s="339">
        <f t="shared" si="70"/>
        <v>0</v>
      </c>
      <c r="I204" s="93">
        <f>SUM('31:4'!I204)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SUM('31:4'!G205)</f>
        <v>0</v>
      </c>
      <c r="H205" s="339">
        <f t="shared" si="70"/>
        <v>0</v>
      </c>
      <c r="I205" s="93">
        <f>SUM('31:4'!I205)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SUM('31:4'!G206)</f>
        <v>736</v>
      </c>
      <c r="H206" s="339">
        <f t="shared" si="70"/>
        <v>3702.0800000000004</v>
      </c>
      <c r="I206" s="93">
        <f>SUM('31:4'!I206)</f>
        <v>9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SUM('31:4'!G207)</f>
        <v>779</v>
      </c>
      <c r="H207" s="339">
        <f t="shared" si="70"/>
        <v>3957.32</v>
      </c>
      <c r="I207" s="93">
        <f>SUM('31:4'!I207)</f>
        <v>48</v>
      </c>
      <c r="J207" s="31">
        <f t="array" ref="J207">IF(ISERROR(G207/I207),"",G207/I207)</f>
        <v>16.229166666666668</v>
      </c>
      <c r="K207" s="35">
        <f t="array" ref="K207">IF(ISERROR(G207/L207),"",G207/L207)</f>
        <v>37.095238095238095</v>
      </c>
      <c r="L207" s="87">
        <v>21</v>
      </c>
      <c r="M207" s="36">
        <f t="shared" ref="M207:M236" si="78">IF(ISERROR(I207-K207),"",I207-K207)</f>
        <v>10.904761904761905</v>
      </c>
      <c r="N207" s="93">
        <f>SUM('31:4'!N207)</f>
        <v>0</v>
      </c>
      <c r="O207" s="93">
        <f>SUM('31:4'!O207)</f>
        <v>0</v>
      </c>
      <c r="P207" s="93">
        <f>SUM('31:4'!P207)</f>
        <v>0</v>
      </c>
      <c r="Q207" s="93">
        <f>SUM('31:4'!Q207)</f>
        <v>0</v>
      </c>
      <c r="R207" s="93">
        <f>SUM('31:4'!R207)</f>
        <v>0</v>
      </c>
      <c r="S207" s="93">
        <f>SUM('31:4'!S207)</f>
        <v>0</v>
      </c>
      <c r="T207" s="93">
        <f>SUM('31:4'!T207)</f>
        <v>0</v>
      </c>
      <c r="U207" s="93">
        <f>SUM('31:4'!U207)</f>
        <v>0</v>
      </c>
      <c r="V207" s="206">
        <f t="shared" ref="V207:V218" si="79">SUM(X207:AA207)</f>
        <v>0</v>
      </c>
      <c r="W207" s="33">
        <f t="shared" ref="W207:W218" si="80">IF(ISERROR(V207/G207),"",V207/G207)</f>
        <v>0</v>
      </c>
      <c r="X207" s="93">
        <f>SUM('31:4'!X207)</f>
        <v>0</v>
      </c>
      <c r="Y207" s="93">
        <f>SUM('31:4'!Y207)</f>
        <v>0</v>
      </c>
      <c r="Z207" s="93">
        <f>SUM('31:4'!Z207)</f>
        <v>0</v>
      </c>
      <c r="AA207" s="93">
        <f>SUM('31:4'!AA207)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SUM('31:4'!G208)</f>
        <v>797</v>
      </c>
      <c r="H208" s="339">
        <f t="shared" si="70"/>
        <v>4048.76</v>
      </c>
      <c r="I208" s="93">
        <f>SUM('31:4'!I208)</f>
        <v>56.5</v>
      </c>
      <c r="J208" s="31">
        <f t="array" ref="J208">IF(ISERROR(G208/I208),"",G208/I208)</f>
        <v>14.106194690265486</v>
      </c>
      <c r="K208" s="35">
        <f t="array" ref="K208">IF(ISERROR(G208/L208),"",G208/L208)</f>
        <v>37.952380952380949</v>
      </c>
      <c r="L208" s="87">
        <v>21</v>
      </c>
      <c r="M208" s="36">
        <f t="shared" si="78"/>
        <v>18.547619047619051</v>
      </c>
      <c r="N208" s="93">
        <f>SUM('31:4'!N208)</f>
        <v>0</v>
      </c>
      <c r="O208" s="93">
        <f>SUM('31:4'!O208)</f>
        <v>0</v>
      </c>
      <c r="P208" s="93">
        <f>SUM('31:4'!P208)</f>
        <v>0</v>
      </c>
      <c r="Q208" s="93">
        <f>SUM('31:4'!Q208)</f>
        <v>0</v>
      </c>
      <c r="R208" s="93">
        <f>SUM('31:4'!R208)</f>
        <v>0</v>
      </c>
      <c r="S208" s="93">
        <f>SUM('31:4'!S208)</f>
        <v>0</v>
      </c>
      <c r="T208" s="93">
        <f>SUM('31:4'!T208)</f>
        <v>0</v>
      </c>
      <c r="U208" s="93">
        <f>SUM('31:4'!U208)</f>
        <v>0</v>
      </c>
      <c r="V208" s="206">
        <f t="shared" si="79"/>
        <v>0</v>
      </c>
      <c r="W208" s="33">
        <f t="shared" si="80"/>
        <v>0</v>
      </c>
      <c r="X208" s="93">
        <f>SUM('31:4'!X208)</f>
        <v>0</v>
      </c>
      <c r="Y208" s="93">
        <f>SUM('31:4'!Y208)</f>
        <v>0</v>
      </c>
      <c r="Z208" s="93">
        <f>SUM('31:4'!Z208)</f>
        <v>0</v>
      </c>
      <c r="AA208" s="93">
        <f>SUM('31:4'!AA208)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SUM('31:4'!G209)</f>
        <v>0</v>
      </c>
      <c r="H209" s="339">
        <f t="shared" si="70"/>
        <v>0</v>
      </c>
      <c r="I209" s="93">
        <f>SUM('31:4'!I209)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SUM('31:4'!N209)</f>
        <v>0</v>
      </c>
      <c r="O209" s="93">
        <f>SUM('31:4'!O209)</f>
        <v>0</v>
      </c>
      <c r="P209" s="93">
        <f>SUM('31:4'!P209)</f>
        <v>0</v>
      </c>
      <c r="Q209" s="93">
        <f>SUM('31:4'!Q209)</f>
        <v>0</v>
      </c>
      <c r="R209" s="93">
        <f>SUM('31:4'!R209)</f>
        <v>0</v>
      </c>
      <c r="S209" s="93">
        <f>SUM('31:4'!S209)</f>
        <v>0</v>
      </c>
      <c r="T209" s="93">
        <f>SUM('31:4'!T209)</f>
        <v>0</v>
      </c>
      <c r="U209" s="93">
        <f>SUM('31:4'!U209)</f>
        <v>0</v>
      </c>
      <c r="V209" s="206">
        <f t="shared" si="79"/>
        <v>0</v>
      </c>
      <c r="W209" s="33" t="str">
        <f t="shared" si="80"/>
        <v/>
      </c>
      <c r="X209" s="93">
        <f>SUM('31:4'!X209)</f>
        <v>0</v>
      </c>
      <c r="Y209" s="93">
        <f>SUM('31:4'!Y209)</f>
        <v>0</v>
      </c>
      <c r="Z209" s="93">
        <f>SUM('31:4'!Z209)</f>
        <v>0</v>
      </c>
      <c r="AA209" s="93">
        <f>SUM('31:4'!AA209)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SUM('31:4'!G210)</f>
        <v>0</v>
      </c>
      <c r="H210" s="339">
        <f t="shared" si="70"/>
        <v>0</v>
      </c>
      <c r="I210" s="93">
        <f>SUM('31:4'!I210)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SUM('31:4'!N210)</f>
        <v>0</v>
      </c>
      <c r="O210" s="93">
        <f>SUM('31:4'!O210)</f>
        <v>0</v>
      </c>
      <c r="P210" s="93">
        <f>SUM('31:4'!P210)</f>
        <v>0</v>
      </c>
      <c r="Q210" s="93">
        <f>SUM('31:4'!Q210)</f>
        <v>0</v>
      </c>
      <c r="R210" s="93">
        <f>SUM('31:4'!R210)</f>
        <v>0</v>
      </c>
      <c r="S210" s="93">
        <f>SUM('31:4'!S210)</f>
        <v>0</v>
      </c>
      <c r="T210" s="93">
        <f>SUM('31:4'!T210)</f>
        <v>0</v>
      </c>
      <c r="U210" s="93">
        <f>SUM('31:4'!U210)</f>
        <v>0</v>
      </c>
      <c r="V210" s="206">
        <f t="shared" si="79"/>
        <v>0</v>
      </c>
      <c r="W210" s="33" t="str">
        <f t="shared" si="80"/>
        <v/>
      </c>
      <c r="X210" s="93">
        <f>SUM('31:4'!X210)</f>
        <v>0</v>
      </c>
      <c r="Y210" s="93">
        <f>SUM('31:4'!Y210)</f>
        <v>0</v>
      </c>
      <c r="Z210" s="93">
        <f>SUM('31:4'!Z210)</f>
        <v>0</v>
      </c>
      <c r="AA210" s="93">
        <f>SUM('31:4'!AA210)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SUM('31:4'!G211)</f>
        <v>301</v>
      </c>
      <c r="H211" s="339">
        <f t="shared" si="70"/>
        <v>1529.08</v>
      </c>
      <c r="I211" s="93">
        <f>SUM('31:4'!I211)</f>
        <v>15</v>
      </c>
      <c r="J211" s="31">
        <f t="array" ref="J211">IF(ISERROR(G211/I211),"",G211/I211)</f>
        <v>20.066666666666666</v>
      </c>
      <c r="K211" s="35">
        <f t="array" ref="K211">IF(ISERROR(G211/L211),"",G211/L211)</f>
        <v>14.333333333333334</v>
      </c>
      <c r="L211" s="87">
        <v>21</v>
      </c>
      <c r="M211" s="36">
        <f t="shared" si="78"/>
        <v>0.66666666666666607</v>
      </c>
      <c r="N211" s="93">
        <f>SUM('31:4'!N211)</f>
        <v>0</v>
      </c>
      <c r="O211" s="93">
        <f>SUM('31:4'!O211)</f>
        <v>0</v>
      </c>
      <c r="P211" s="93">
        <f>SUM('31:4'!P211)</f>
        <v>0</v>
      </c>
      <c r="Q211" s="93">
        <f>SUM('31:4'!Q211)</f>
        <v>0</v>
      </c>
      <c r="R211" s="93">
        <f>SUM('31:4'!R211)</f>
        <v>0</v>
      </c>
      <c r="S211" s="93">
        <f>SUM('31:4'!S211)</f>
        <v>0</v>
      </c>
      <c r="T211" s="93">
        <f>SUM('31:4'!T211)</f>
        <v>0</v>
      </c>
      <c r="U211" s="93">
        <f>SUM('31:4'!U211)</f>
        <v>0</v>
      </c>
      <c r="V211" s="206">
        <f t="shared" si="79"/>
        <v>0</v>
      </c>
      <c r="W211" s="33">
        <f t="shared" si="80"/>
        <v>0</v>
      </c>
      <c r="X211" s="93">
        <f>SUM('31:4'!X211)</f>
        <v>0</v>
      </c>
      <c r="Y211" s="93">
        <f>SUM('31:4'!Y211)</f>
        <v>0</v>
      </c>
      <c r="Z211" s="93">
        <f>SUM('31:4'!Z211)</f>
        <v>0</v>
      </c>
      <c r="AA211" s="93">
        <f>SUM('31:4'!AA211)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SUM('31:4'!G212)</f>
        <v>649</v>
      </c>
      <c r="H212" s="339">
        <f t="shared" si="70"/>
        <v>3296.92</v>
      </c>
      <c r="I212" s="93">
        <f>SUM('31:4'!I212)</f>
        <v>78</v>
      </c>
      <c r="J212" s="31">
        <f t="array" ref="J212">IF(ISERROR(G212/I212),"",G212/I212)</f>
        <v>8.3205128205128212</v>
      </c>
      <c r="K212" s="35">
        <f t="array" ref="K212">IF(ISERROR(G212/L212),"",G212/L212)</f>
        <v>30.904761904761905</v>
      </c>
      <c r="L212" s="87">
        <v>21</v>
      </c>
      <c r="M212" s="36">
        <f t="shared" si="78"/>
        <v>47.095238095238095</v>
      </c>
      <c r="N212" s="93">
        <f>SUM('31:4'!N212)</f>
        <v>0</v>
      </c>
      <c r="O212" s="93">
        <f>SUM('31:4'!O212)</f>
        <v>0</v>
      </c>
      <c r="P212" s="93">
        <f>SUM('31:4'!P212)</f>
        <v>0</v>
      </c>
      <c r="Q212" s="93">
        <f>SUM('31:4'!Q212)</f>
        <v>0</v>
      </c>
      <c r="R212" s="93">
        <f>SUM('31:4'!R212)</f>
        <v>0</v>
      </c>
      <c r="S212" s="93">
        <f>SUM('31:4'!S212)</f>
        <v>0</v>
      </c>
      <c r="T212" s="93">
        <f>SUM('31:4'!T212)</f>
        <v>0</v>
      </c>
      <c r="U212" s="93">
        <f>SUM('31:4'!U212)</f>
        <v>0</v>
      </c>
      <c r="V212" s="206">
        <f t="shared" si="79"/>
        <v>0</v>
      </c>
      <c r="W212" s="33">
        <f t="shared" si="80"/>
        <v>0</v>
      </c>
      <c r="X212" s="93">
        <f>SUM('31:4'!X212)</f>
        <v>0</v>
      </c>
      <c r="Y212" s="93">
        <f>SUM('31:4'!Y212)</f>
        <v>0</v>
      </c>
      <c r="Z212" s="93">
        <f>SUM('31:4'!Z212)</f>
        <v>0</v>
      </c>
      <c r="AA212" s="93">
        <f>SUM('31:4'!AA212)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SUM('31:4'!G213)</f>
        <v>0</v>
      </c>
      <c r="H213" s="339">
        <f t="shared" si="70"/>
        <v>0</v>
      </c>
      <c r="I213" s="93">
        <f>SUM('31:4'!I213)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SUM('31:4'!N213)</f>
        <v>0</v>
      </c>
      <c r="O213" s="93">
        <f>SUM('31:4'!O213)</f>
        <v>0</v>
      </c>
      <c r="P213" s="93">
        <f>SUM('31:4'!P213)</f>
        <v>0</v>
      </c>
      <c r="Q213" s="93">
        <f>SUM('31:4'!Q213)</f>
        <v>0</v>
      </c>
      <c r="R213" s="93">
        <f>SUM('31:4'!R213)</f>
        <v>0</v>
      </c>
      <c r="S213" s="93">
        <f>SUM('31:4'!S213)</f>
        <v>0</v>
      </c>
      <c r="T213" s="93">
        <f>SUM('31:4'!T213)</f>
        <v>0</v>
      </c>
      <c r="U213" s="93">
        <f>SUM('31:4'!U213)</f>
        <v>0</v>
      </c>
      <c r="V213" s="206">
        <f t="shared" si="79"/>
        <v>0</v>
      </c>
      <c r="W213" s="33" t="str">
        <f t="shared" si="80"/>
        <v/>
      </c>
      <c r="X213" s="93">
        <f>SUM('31:4'!X213)</f>
        <v>0</v>
      </c>
      <c r="Y213" s="93">
        <f>SUM('31:4'!Y213)</f>
        <v>0</v>
      </c>
      <c r="Z213" s="93">
        <f>SUM('31:4'!Z213)</f>
        <v>0</v>
      </c>
      <c r="AA213" s="93">
        <f>SUM('31:4'!AA213)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SUM('31:4'!G214)</f>
        <v>590</v>
      </c>
      <c r="H214" s="339">
        <f t="shared" si="70"/>
        <v>2997.2</v>
      </c>
      <c r="I214" s="93">
        <f>SUM('31:4'!I214)</f>
        <v>31.5</v>
      </c>
      <c r="J214" s="31">
        <f t="array" ref="J214">IF(ISERROR(G214/I214),"",G214/I214)</f>
        <v>18.730158730158731</v>
      </c>
      <c r="K214" s="35">
        <f t="array" ref="K214">IF(ISERROR(G214/L214),"",G214/L214)</f>
        <v>28.095238095238095</v>
      </c>
      <c r="L214" s="87">
        <v>21</v>
      </c>
      <c r="M214" s="36">
        <f t="shared" si="78"/>
        <v>3.4047619047619051</v>
      </c>
      <c r="N214" s="93">
        <f>SUM('31:4'!N214)</f>
        <v>0</v>
      </c>
      <c r="O214" s="93">
        <f>SUM('31:4'!O214)</f>
        <v>0</v>
      </c>
      <c r="P214" s="93">
        <f>SUM('31:4'!P214)</f>
        <v>0</v>
      </c>
      <c r="Q214" s="93">
        <f>SUM('31:4'!Q214)</f>
        <v>0</v>
      </c>
      <c r="R214" s="93">
        <f>SUM('31:4'!R214)</f>
        <v>0</v>
      </c>
      <c r="S214" s="93">
        <f>SUM('31:4'!S214)</f>
        <v>0</v>
      </c>
      <c r="T214" s="93">
        <f>SUM('31:4'!T214)</f>
        <v>0</v>
      </c>
      <c r="U214" s="93">
        <f>SUM('31:4'!U214)</f>
        <v>0</v>
      </c>
      <c r="V214" s="206">
        <f t="shared" si="79"/>
        <v>0</v>
      </c>
      <c r="W214" s="33">
        <f t="shared" si="80"/>
        <v>0</v>
      </c>
      <c r="X214" s="93">
        <f>SUM('31:4'!X214)</f>
        <v>0</v>
      </c>
      <c r="Y214" s="93">
        <f>SUM('31:4'!Y214)</f>
        <v>0</v>
      </c>
      <c r="Z214" s="93">
        <f>SUM('31:4'!Z214)</f>
        <v>0</v>
      </c>
      <c r="AA214" s="93">
        <f>SUM('31:4'!AA214)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SUM('31:4'!G215)</f>
        <v>1583</v>
      </c>
      <c r="H215" s="339">
        <f t="shared" si="70"/>
        <v>7962.4900000000007</v>
      </c>
      <c r="I215" s="93">
        <f>SUM('31:4'!I215)</f>
        <v>19.02</v>
      </c>
      <c r="J215" s="31">
        <f t="array" ref="J215">IF(ISERROR(G215/I215),"",G215/I215)</f>
        <v>83.228180862250269</v>
      </c>
      <c r="K215" s="35">
        <f t="array" ref="K215">IF(ISERROR(G215/L215),"",G215/L215)</f>
        <v>28.267857142857142</v>
      </c>
      <c r="L215" s="87">
        <v>56</v>
      </c>
      <c r="M215" s="36">
        <f t="shared" si="78"/>
        <v>-9.2478571428571428</v>
      </c>
      <c r="N215" s="93">
        <f>SUM('31:4'!N215)</f>
        <v>0</v>
      </c>
      <c r="O215" s="93">
        <f>SUM('31:4'!O215)</f>
        <v>0</v>
      </c>
      <c r="P215" s="93">
        <f>SUM('31:4'!P215)</f>
        <v>0</v>
      </c>
      <c r="Q215" s="93">
        <f>SUM('31:4'!Q215)</f>
        <v>0</v>
      </c>
      <c r="R215" s="93">
        <f>SUM('31:4'!R215)</f>
        <v>0</v>
      </c>
      <c r="S215" s="93">
        <f>SUM('31:4'!S215)</f>
        <v>0</v>
      </c>
      <c r="T215" s="93">
        <f>SUM('31:4'!T215)</f>
        <v>0</v>
      </c>
      <c r="U215" s="93">
        <f>SUM('31:4'!U215)</f>
        <v>0</v>
      </c>
      <c r="V215" s="206">
        <f t="shared" si="79"/>
        <v>0</v>
      </c>
      <c r="W215" s="33">
        <f t="shared" si="80"/>
        <v>0</v>
      </c>
      <c r="X215" s="93">
        <f>SUM('31:4'!X215)</f>
        <v>0</v>
      </c>
      <c r="Y215" s="93">
        <f>SUM('31:4'!Y215)</f>
        <v>0</v>
      </c>
      <c r="Z215" s="93">
        <f>SUM('31:4'!Z215)</f>
        <v>0</v>
      </c>
      <c r="AA215" s="93">
        <f>SUM('31:4'!AA215)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SUM('31:4'!G216)</f>
        <v>370</v>
      </c>
      <c r="H216" s="339">
        <f t="shared" si="70"/>
        <v>1861.1000000000001</v>
      </c>
      <c r="I216" s="93">
        <f>SUM('31:4'!I216)</f>
        <v>9.02</v>
      </c>
      <c r="J216" s="31">
        <f t="array" ref="J216">IF(ISERROR(G216/I216),"",G216/I216)</f>
        <v>41.019955654101999</v>
      </c>
      <c r="K216" s="35">
        <f t="array" ref="K216">IF(ISERROR(G216/L216),"",G216/L216)</f>
        <v>6.6071428571428568</v>
      </c>
      <c r="L216" s="87">
        <v>56</v>
      </c>
      <c r="M216" s="36">
        <f t="shared" si="78"/>
        <v>2.4128571428571428</v>
      </c>
      <c r="N216" s="93">
        <f>SUM('31:4'!N216)</f>
        <v>0</v>
      </c>
      <c r="O216" s="93">
        <f>SUM('31:4'!O216)</f>
        <v>0</v>
      </c>
      <c r="P216" s="93">
        <f>SUM('31:4'!P216)</f>
        <v>0</v>
      </c>
      <c r="Q216" s="93">
        <f>SUM('31:4'!Q216)</f>
        <v>0</v>
      </c>
      <c r="R216" s="93">
        <f>SUM('31:4'!R216)</f>
        <v>0</v>
      </c>
      <c r="S216" s="93">
        <f>SUM('31:4'!S216)</f>
        <v>0</v>
      </c>
      <c r="T216" s="93">
        <f>SUM('31:4'!T216)</f>
        <v>0</v>
      </c>
      <c r="U216" s="93">
        <f>SUM('31:4'!U216)</f>
        <v>0</v>
      </c>
      <c r="V216" s="206">
        <f t="shared" si="79"/>
        <v>0</v>
      </c>
      <c r="W216" s="33">
        <f t="shared" si="80"/>
        <v>0</v>
      </c>
      <c r="X216" s="93">
        <f>SUM('31:4'!X216)</f>
        <v>0</v>
      </c>
      <c r="Y216" s="93">
        <f>SUM('31:4'!Y216)</f>
        <v>0</v>
      </c>
      <c r="Z216" s="93">
        <f>SUM('31:4'!Z216)</f>
        <v>0</v>
      </c>
      <c r="AA216" s="93">
        <f>SUM('31:4'!AA216)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SUM('31:4'!G217)</f>
        <v>872</v>
      </c>
      <c r="H217" s="339">
        <f t="shared" si="70"/>
        <v>4386.16</v>
      </c>
      <c r="I217" s="93">
        <f>SUM('31:4'!I217)</f>
        <v>18.14</v>
      </c>
      <c r="J217" s="31">
        <f t="array" ref="J217">IF(ISERROR(G217/I217),"",G217/I217)</f>
        <v>48.070562293274527</v>
      </c>
      <c r="K217" s="35">
        <f t="array" ref="K217">IF(ISERROR(G217/L217),"",G217/L217)</f>
        <v>15.571428571428571</v>
      </c>
      <c r="L217" s="87">
        <v>56</v>
      </c>
      <c r="M217" s="36">
        <f t="shared" si="78"/>
        <v>2.5685714285714294</v>
      </c>
      <c r="N217" s="93">
        <f>SUM('31:4'!N217)</f>
        <v>0</v>
      </c>
      <c r="O217" s="93">
        <f>SUM('31:4'!O217)</f>
        <v>0</v>
      </c>
      <c r="P217" s="93">
        <f>SUM('31:4'!P217)</f>
        <v>0</v>
      </c>
      <c r="Q217" s="93">
        <f>SUM('31:4'!Q217)</f>
        <v>0</v>
      </c>
      <c r="R217" s="93">
        <f>SUM('31:4'!R217)</f>
        <v>0</v>
      </c>
      <c r="S217" s="93">
        <f>SUM('31:4'!S217)</f>
        <v>0</v>
      </c>
      <c r="T217" s="93">
        <f>SUM('31:4'!T217)</f>
        <v>0</v>
      </c>
      <c r="U217" s="93">
        <f>SUM('31:4'!U217)</f>
        <v>0</v>
      </c>
      <c r="V217" s="206">
        <f t="shared" si="79"/>
        <v>0</v>
      </c>
      <c r="W217" s="33">
        <f t="shared" si="80"/>
        <v>0</v>
      </c>
      <c r="X217" s="93">
        <f>SUM('31:4'!X217)</f>
        <v>0</v>
      </c>
      <c r="Y217" s="93">
        <f>SUM('31:4'!Y217)</f>
        <v>0</v>
      </c>
      <c r="Z217" s="93">
        <f>SUM('31:4'!Z217)</f>
        <v>0</v>
      </c>
      <c r="AA217" s="93">
        <f>SUM('31:4'!AA217)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SUM('31:4'!G218)</f>
        <v>1035</v>
      </c>
      <c r="H218" s="339">
        <f t="shared" si="70"/>
        <v>5206.05</v>
      </c>
      <c r="I218" s="93">
        <f>SUM('31:4'!I218)</f>
        <v>20</v>
      </c>
      <c r="J218" s="31">
        <f t="array" ref="J218">IF(ISERROR(G218/I218),"",G218/I218)</f>
        <v>51.75</v>
      </c>
      <c r="K218" s="35">
        <f t="array" ref="K218">IF(ISERROR(G218/L218),"",G218/L218)</f>
        <v>18.482142857142858</v>
      </c>
      <c r="L218" s="87">
        <v>56</v>
      </c>
      <c r="M218" s="36">
        <f t="shared" si="78"/>
        <v>1.5178571428571423</v>
      </c>
      <c r="N218" s="93">
        <f>SUM('31:4'!N218)</f>
        <v>0</v>
      </c>
      <c r="O218" s="93">
        <f>SUM('31:4'!O218)</f>
        <v>0</v>
      </c>
      <c r="P218" s="93">
        <f>SUM('31:4'!P218)</f>
        <v>0</v>
      </c>
      <c r="Q218" s="93">
        <f>SUM('31:4'!Q218)</f>
        <v>0</v>
      </c>
      <c r="R218" s="93">
        <f>SUM('31:4'!R218)</f>
        <v>0</v>
      </c>
      <c r="S218" s="93">
        <f>SUM('31:4'!S218)</f>
        <v>0</v>
      </c>
      <c r="T218" s="93">
        <f>SUM('31:4'!T218)</f>
        <v>0</v>
      </c>
      <c r="U218" s="93">
        <f>SUM('31:4'!U218)</f>
        <v>0</v>
      </c>
      <c r="V218" s="206">
        <f t="shared" si="79"/>
        <v>0</v>
      </c>
      <c r="W218" s="33">
        <f t="shared" si="80"/>
        <v>0</v>
      </c>
      <c r="X218" s="93">
        <f>SUM('31:4'!X218)</f>
        <v>0</v>
      </c>
      <c r="Y218" s="93">
        <f>SUM('31:4'!Y218)</f>
        <v>0</v>
      </c>
      <c r="Z218" s="93">
        <f>SUM('31:4'!Z218)</f>
        <v>0</v>
      </c>
      <c r="AA218" s="93">
        <f>SUM('31:4'!AA218)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SUM('31:4'!G219)</f>
        <v>0</v>
      </c>
      <c r="H219" s="339">
        <f t="shared" si="70"/>
        <v>0</v>
      </c>
      <c r="I219" s="93">
        <f>SUM('31:4'!I219)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SUM('31:4'!N219)</f>
        <v>0</v>
      </c>
      <c r="O219" s="93">
        <f>SUM('31:4'!O219)</f>
        <v>0</v>
      </c>
      <c r="P219" s="93">
        <f>SUM('31:4'!P219)</f>
        <v>0</v>
      </c>
      <c r="Q219" s="93">
        <f>SUM('31:4'!Q219)</f>
        <v>0</v>
      </c>
      <c r="R219" s="93">
        <f>SUM('31:4'!R219)</f>
        <v>0</v>
      </c>
      <c r="S219" s="93">
        <f>SUM('31:4'!S219)</f>
        <v>0</v>
      </c>
      <c r="T219" s="93">
        <f>SUM('31:4'!T219)</f>
        <v>0</v>
      </c>
      <c r="U219" s="93">
        <f>SUM('31:4'!U219)</f>
        <v>0</v>
      </c>
      <c r="V219" s="206"/>
      <c r="W219" s="33"/>
      <c r="X219" s="93">
        <f>SUM('31:4'!X219)</f>
        <v>0</v>
      </c>
      <c r="Y219" s="93">
        <f>SUM('31:4'!Y219)</f>
        <v>0</v>
      </c>
      <c r="Z219" s="93">
        <f>SUM('31:4'!Z219)</f>
        <v>0</v>
      </c>
      <c r="AA219" s="93">
        <f>SUM('31:4'!AA219)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SUM('31:4'!G220)</f>
        <v>527</v>
      </c>
      <c r="H220" s="339">
        <f t="shared" si="70"/>
        <v>2650.81</v>
      </c>
      <c r="I220" s="93">
        <f>SUM('31:4'!I220)</f>
        <v>19</v>
      </c>
      <c r="J220" s="31"/>
      <c r="K220" s="35">
        <f t="array" ref="K220">IF(ISERROR(G220/L220),"",G220/L220)</f>
        <v>9.7592592592592595</v>
      </c>
      <c r="L220" s="87">
        <v>54</v>
      </c>
      <c r="M220" s="36">
        <f t="shared" si="78"/>
        <v>9.2407407407407405</v>
      </c>
      <c r="N220" s="93">
        <f>SUM('31:4'!N220)</f>
        <v>0</v>
      </c>
      <c r="O220" s="93">
        <f>SUM('31:4'!O220)</f>
        <v>0</v>
      </c>
      <c r="P220" s="93">
        <f>SUM('31:4'!P220)</f>
        <v>0</v>
      </c>
      <c r="Q220" s="93">
        <f>SUM('31:4'!Q220)</f>
        <v>0</v>
      </c>
      <c r="R220" s="93">
        <f>SUM('31:4'!R220)</f>
        <v>0</v>
      </c>
      <c r="S220" s="93">
        <f>SUM('31:4'!S220)</f>
        <v>0</v>
      </c>
      <c r="T220" s="93">
        <f>SUM('31:4'!T220)</f>
        <v>0</v>
      </c>
      <c r="U220" s="93">
        <f>SUM('31:4'!U220)</f>
        <v>0</v>
      </c>
      <c r="V220" s="206"/>
      <c r="W220" s="33"/>
      <c r="X220" s="93">
        <f>SUM('31:4'!X220)</f>
        <v>0</v>
      </c>
      <c r="Y220" s="93">
        <f>SUM('31:4'!Y220)</f>
        <v>0</v>
      </c>
      <c r="Z220" s="93">
        <f>SUM('31:4'!Z220)</f>
        <v>0</v>
      </c>
      <c r="AA220" s="93">
        <f>SUM('31:4'!AA220)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SUM('31:4'!G221)</f>
        <v>90</v>
      </c>
      <c r="H221" s="339">
        <f t="shared" si="70"/>
        <v>452.70000000000005</v>
      </c>
      <c r="I221" s="93">
        <f>SUM('31:4'!I221)</f>
        <v>6</v>
      </c>
      <c r="J221" s="31"/>
      <c r="K221" s="35">
        <f t="array" ref="K221">IF(ISERROR(G221/L221),"",G221/L221)</f>
        <v>1.6666666666666667</v>
      </c>
      <c r="L221" s="87">
        <v>54</v>
      </c>
      <c r="M221" s="36">
        <f t="shared" si="78"/>
        <v>4.333333333333333</v>
      </c>
      <c r="N221" s="93">
        <f>SUM('31:4'!N221)</f>
        <v>0</v>
      </c>
      <c r="O221" s="93">
        <f>SUM('31:4'!O221)</f>
        <v>0</v>
      </c>
      <c r="P221" s="93">
        <f>SUM('31:4'!P221)</f>
        <v>0</v>
      </c>
      <c r="Q221" s="93">
        <f>SUM('31:4'!Q221)</f>
        <v>0</v>
      </c>
      <c r="R221" s="93">
        <f>SUM('31:4'!R221)</f>
        <v>0</v>
      </c>
      <c r="S221" s="93">
        <f>SUM('31:4'!S221)</f>
        <v>0</v>
      </c>
      <c r="T221" s="93">
        <f>SUM('31:4'!T221)</f>
        <v>0</v>
      </c>
      <c r="U221" s="93">
        <f>SUM('31:4'!U221)</f>
        <v>0</v>
      </c>
      <c r="V221" s="206"/>
      <c r="W221" s="33"/>
      <c r="X221" s="93">
        <f>SUM('31:4'!X221)</f>
        <v>0</v>
      </c>
      <c r="Y221" s="93">
        <f>SUM('31:4'!Y221)</f>
        <v>0</v>
      </c>
      <c r="Z221" s="93">
        <f>SUM('31:4'!Z221)</f>
        <v>0</v>
      </c>
      <c r="AA221" s="93">
        <f>SUM('31:4'!AA221)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SUM('31:4'!G222)</f>
        <v>145</v>
      </c>
      <c r="H222" s="339">
        <f t="shared" si="70"/>
        <v>729.35</v>
      </c>
      <c r="I222" s="93">
        <f>SUM('31:4'!I222)</f>
        <v>3</v>
      </c>
      <c r="J222" s="31"/>
      <c r="K222" s="35">
        <f t="array" ref="K222">IF(ISERROR(G222/L222),"",G222/L222)</f>
        <v>2.6851851851851851</v>
      </c>
      <c r="L222" s="87">
        <v>54</v>
      </c>
      <c r="M222" s="36">
        <f t="shared" si="78"/>
        <v>0.31481481481481488</v>
      </c>
      <c r="N222" s="93">
        <f>SUM('31:4'!N222)</f>
        <v>0</v>
      </c>
      <c r="O222" s="93">
        <f>SUM('31:4'!O222)</f>
        <v>0</v>
      </c>
      <c r="P222" s="93">
        <f>SUM('31:4'!P222)</f>
        <v>0</v>
      </c>
      <c r="Q222" s="93">
        <f>SUM('31:4'!Q222)</f>
        <v>0</v>
      </c>
      <c r="R222" s="93">
        <f>SUM('31:4'!R222)</f>
        <v>0</v>
      </c>
      <c r="S222" s="93">
        <f>SUM('31:4'!S222)</f>
        <v>0</v>
      </c>
      <c r="T222" s="93">
        <f>SUM('31:4'!T222)</f>
        <v>0</v>
      </c>
      <c r="U222" s="93">
        <f>SUM('31:4'!U222)</f>
        <v>0</v>
      </c>
      <c r="V222" s="206"/>
      <c r="W222" s="33"/>
      <c r="X222" s="93">
        <f>SUM('31:4'!X222)</f>
        <v>0</v>
      </c>
      <c r="Y222" s="93">
        <f>SUM('31:4'!Y222)</f>
        <v>0</v>
      </c>
      <c r="Z222" s="93">
        <f>SUM('31:4'!Z222)</f>
        <v>0</v>
      </c>
      <c r="AA222" s="93">
        <f>SUM('31:4'!AA222)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SUM('31:4'!G223)</f>
        <v>0</v>
      </c>
      <c r="H223" s="339">
        <f t="shared" si="70"/>
        <v>0</v>
      </c>
      <c r="I223" s="93">
        <f>SUM('31:4'!I223)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SUM('31:4'!N223)</f>
        <v>0</v>
      </c>
      <c r="O223" s="93">
        <f>SUM('31:4'!O223)</f>
        <v>0</v>
      </c>
      <c r="P223" s="93">
        <f>SUM('31:4'!P223)</f>
        <v>0</v>
      </c>
      <c r="Q223" s="93">
        <f>SUM('31:4'!Q223)</f>
        <v>0</v>
      </c>
      <c r="R223" s="93">
        <f>SUM('31:4'!R223)</f>
        <v>0</v>
      </c>
      <c r="S223" s="93">
        <f>SUM('31:4'!S223)</f>
        <v>0</v>
      </c>
      <c r="T223" s="93">
        <f>SUM('31:4'!T223)</f>
        <v>0</v>
      </c>
      <c r="U223" s="93">
        <f>SUM('31:4'!U223)</f>
        <v>0</v>
      </c>
      <c r="V223" s="206"/>
      <c r="W223" s="33"/>
      <c r="X223" s="93">
        <f>SUM('31:4'!X223)</f>
        <v>0</v>
      </c>
      <c r="Y223" s="93">
        <f>SUM('31:4'!Y223)</f>
        <v>0</v>
      </c>
      <c r="Z223" s="93">
        <f>SUM('31:4'!Z223)</f>
        <v>0</v>
      </c>
      <c r="AA223" s="93">
        <f>SUM('31:4'!AA223)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SUM('31:4'!G224)</f>
        <v>0</v>
      </c>
      <c r="H224" s="339">
        <f t="shared" si="70"/>
        <v>0</v>
      </c>
      <c r="I224" s="93">
        <f>SUM('31:4'!I224)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SUM('31:4'!N224)</f>
        <v>0</v>
      </c>
      <c r="O224" s="93">
        <f>SUM('31:4'!O224)</f>
        <v>0</v>
      </c>
      <c r="P224" s="93">
        <f>SUM('31:4'!P224)</f>
        <v>0</v>
      </c>
      <c r="Q224" s="93">
        <f>SUM('31:4'!Q224)</f>
        <v>0</v>
      </c>
      <c r="R224" s="93">
        <f>SUM('31:4'!R224)</f>
        <v>0</v>
      </c>
      <c r="S224" s="93">
        <f>SUM('31:4'!S224)</f>
        <v>0</v>
      </c>
      <c r="T224" s="93">
        <f>SUM('31:4'!T224)</f>
        <v>0</v>
      </c>
      <c r="U224" s="93">
        <f>SUM('31:4'!U224)</f>
        <v>0</v>
      </c>
      <c r="V224" s="206"/>
      <c r="W224" s="33"/>
      <c r="X224" s="93">
        <f>SUM('31:4'!X224)</f>
        <v>0</v>
      </c>
      <c r="Y224" s="93">
        <f>SUM('31:4'!Y224)</f>
        <v>0</v>
      </c>
      <c r="Z224" s="93">
        <f>SUM('31:4'!Z224)</f>
        <v>0</v>
      </c>
      <c r="AA224" s="93">
        <f>SUM('31:4'!AA224)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SUM('31:4'!G225)</f>
        <v>0</v>
      </c>
      <c r="H225" s="339">
        <f t="shared" si="70"/>
        <v>0</v>
      </c>
      <c r="I225" s="93">
        <f>SUM('31:4'!I225)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SUM('31:4'!N225)</f>
        <v>0</v>
      </c>
      <c r="O225" s="93">
        <f>SUM('31:4'!O225)</f>
        <v>0</v>
      </c>
      <c r="P225" s="93">
        <f>SUM('31:4'!P225)</f>
        <v>0</v>
      </c>
      <c r="Q225" s="93">
        <f>SUM('31:4'!Q225)</f>
        <v>0</v>
      </c>
      <c r="R225" s="93">
        <f>SUM('31:4'!R225)</f>
        <v>0</v>
      </c>
      <c r="S225" s="93">
        <f>SUM('31:4'!S225)</f>
        <v>0</v>
      </c>
      <c r="T225" s="93">
        <f>SUM('31:4'!T225)</f>
        <v>0</v>
      </c>
      <c r="U225" s="93">
        <f>SUM('31:4'!U225)</f>
        <v>0</v>
      </c>
      <c r="V225" s="206"/>
      <c r="W225" s="33"/>
      <c r="X225" s="93">
        <f>SUM('31:4'!X225)</f>
        <v>0</v>
      </c>
      <c r="Y225" s="93">
        <f>SUM('31:4'!Y225)</f>
        <v>0</v>
      </c>
      <c r="Z225" s="93">
        <f>SUM('31:4'!Z225)</f>
        <v>0</v>
      </c>
      <c r="AA225" s="93">
        <f>SUM('31:4'!AA225)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SUM('31:4'!G226)</f>
        <v>0</v>
      </c>
      <c r="H226" s="339">
        <f t="shared" si="70"/>
        <v>0</v>
      </c>
      <c r="I226" s="93">
        <f>SUM('31:4'!I226)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SUM('31:4'!N226)</f>
        <v>0</v>
      </c>
      <c r="O226" s="93">
        <f>SUM('31:4'!O226)</f>
        <v>0</v>
      </c>
      <c r="P226" s="93">
        <f>SUM('31:4'!P226)</f>
        <v>0</v>
      </c>
      <c r="Q226" s="93">
        <f>SUM('31:4'!Q226)</f>
        <v>0</v>
      </c>
      <c r="R226" s="93">
        <f>SUM('31:4'!R226)</f>
        <v>0</v>
      </c>
      <c r="S226" s="93">
        <f>SUM('31:4'!S226)</f>
        <v>0</v>
      </c>
      <c r="T226" s="93">
        <f>SUM('31:4'!T226)</f>
        <v>0</v>
      </c>
      <c r="U226" s="93">
        <f>SUM('31:4'!U226)</f>
        <v>0</v>
      </c>
      <c r="V226" s="206"/>
      <c r="W226" s="33"/>
      <c r="X226" s="93">
        <f>SUM('31:4'!X226)</f>
        <v>0</v>
      </c>
      <c r="Y226" s="93">
        <f>SUM('31:4'!Y226)</f>
        <v>0</v>
      </c>
      <c r="Z226" s="93">
        <f>SUM('31:4'!Z226)</f>
        <v>0</v>
      </c>
      <c r="AA226" s="93">
        <f>SUM('31:4'!AA226)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SUM('31:4'!G227)</f>
        <v>0</v>
      </c>
      <c r="H227" s="339">
        <f t="shared" si="70"/>
        <v>0</v>
      </c>
      <c r="I227" s="93">
        <f>SUM('31:4'!I227)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SUM('31:4'!N227)</f>
        <v>0</v>
      </c>
      <c r="O227" s="93">
        <f>SUM('31:4'!O227)</f>
        <v>0</v>
      </c>
      <c r="P227" s="93">
        <f>SUM('31:4'!P227)</f>
        <v>0</v>
      </c>
      <c r="Q227" s="93">
        <f>SUM('31:4'!Q227)</f>
        <v>0</v>
      </c>
      <c r="R227" s="93">
        <f>SUM('31:4'!R227)</f>
        <v>0</v>
      </c>
      <c r="S227" s="93">
        <f>SUM('31:4'!S227)</f>
        <v>0</v>
      </c>
      <c r="T227" s="93">
        <f>SUM('31:4'!T227)</f>
        <v>0</v>
      </c>
      <c r="U227" s="93">
        <f>SUM('31:4'!U227)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SUM('31:4'!X227)</f>
        <v>0</v>
      </c>
      <c r="Y227" s="93">
        <f>SUM('31:4'!Y227)</f>
        <v>0</v>
      </c>
      <c r="Z227" s="93">
        <f>SUM('31:4'!Z227)</f>
        <v>0</v>
      </c>
      <c r="AA227" s="93">
        <f>SUM('31:4'!AA227)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SUM('31:4'!G228)</f>
        <v>0</v>
      </c>
      <c r="H228" s="339">
        <f t="shared" si="70"/>
        <v>0</v>
      </c>
      <c r="I228" s="93">
        <f>SUM('31:4'!I228)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SUM('31:4'!N228)</f>
        <v>0</v>
      </c>
      <c r="O228" s="93">
        <f>SUM('31:4'!O228)</f>
        <v>0</v>
      </c>
      <c r="P228" s="93">
        <f>SUM('31:4'!P228)</f>
        <v>0</v>
      </c>
      <c r="Q228" s="93">
        <f>SUM('31:4'!Q228)</f>
        <v>0</v>
      </c>
      <c r="R228" s="93">
        <f>SUM('31:4'!R228)</f>
        <v>0</v>
      </c>
      <c r="S228" s="93">
        <f>SUM('31:4'!S228)</f>
        <v>0</v>
      </c>
      <c r="T228" s="93">
        <f>SUM('31:4'!T228)</f>
        <v>0</v>
      </c>
      <c r="U228" s="93">
        <f>SUM('31:4'!U228)</f>
        <v>0</v>
      </c>
      <c r="V228" s="206">
        <f t="shared" si="81"/>
        <v>0</v>
      </c>
      <c r="W228" s="33" t="str">
        <f t="shared" si="82"/>
        <v/>
      </c>
      <c r="X228" s="93">
        <f>SUM('31:4'!X228)</f>
        <v>0</v>
      </c>
      <c r="Y228" s="93">
        <f>SUM('31:4'!Y228)</f>
        <v>0</v>
      </c>
      <c r="Z228" s="93">
        <f>SUM('31:4'!Z228)</f>
        <v>0</v>
      </c>
      <c r="AA228" s="93">
        <f>SUM('31:4'!AA228)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SUM('31:4'!G229)</f>
        <v>0</v>
      </c>
      <c r="H229" s="339">
        <f t="shared" si="70"/>
        <v>0</v>
      </c>
      <c r="I229" s="93">
        <f>SUM('31:4'!I229)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SUM('31:4'!N229)</f>
        <v>0</v>
      </c>
      <c r="O229" s="93">
        <f>SUM('31:4'!O229)</f>
        <v>0</v>
      </c>
      <c r="P229" s="93">
        <f>SUM('31:4'!P229)</f>
        <v>0</v>
      </c>
      <c r="Q229" s="93">
        <f>SUM('31:4'!Q229)</f>
        <v>0</v>
      </c>
      <c r="R229" s="93">
        <f>SUM('31:4'!R229)</f>
        <v>0</v>
      </c>
      <c r="S229" s="93">
        <f>SUM('31:4'!S229)</f>
        <v>0</v>
      </c>
      <c r="T229" s="93">
        <f>SUM('31:4'!T229)</f>
        <v>0</v>
      </c>
      <c r="U229" s="93">
        <f>SUM('31:4'!U229)</f>
        <v>0</v>
      </c>
      <c r="V229" s="206">
        <f t="shared" si="81"/>
        <v>0</v>
      </c>
      <c r="W229" s="33" t="str">
        <f t="shared" si="82"/>
        <v/>
      </c>
      <c r="X229" s="93">
        <f>SUM('31:4'!X229)</f>
        <v>0</v>
      </c>
      <c r="Y229" s="93">
        <f>SUM('31:4'!Y229)</f>
        <v>0</v>
      </c>
      <c r="Z229" s="93">
        <f>SUM('31:4'!Z229)</f>
        <v>0</v>
      </c>
      <c r="AA229" s="93">
        <f>SUM('31:4'!AA229)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SUM('31:4'!G230)</f>
        <v>0</v>
      </c>
      <c r="H230" s="339">
        <f t="shared" si="70"/>
        <v>0</v>
      </c>
      <c r="I230" s="93">
        <f>SUM('31:4'!I230)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SUM('31:4'!N230)</f>
        <v>0</v>
      </c>
      <c r="O230" s="93">
        <f>SUM('31:4'!O230)</f>
        <v>0</v>
      </c>
      <c r="P230" s="93">
        <f>SUM('31:4'!P230)</f>
        <v>0</v>
      </c>
      <c r="Q230" s="93">
        <f>SUM('31:4'!Q230)</f>
        <v>0</v>
      </c>
      <c r="R230" s="93">
        <f>SUM('31:4'!R230)</f>
        <v>0</v>
      </c>
      <c r="S230" s="93">
        <f>SUM('31:4'!S230)</f>
        <v>0</v>
      </c>
      <c r="T230" s="93">
        <f>SUM('31:4'!T230)</f>
        <v>0</v>
      </c>
      <c r="U230" s="93">
        <f>SUM('31:4'!U230)</f>
        <v>0</v>
      </c>
      <c r="V230" s="206">
        <f t="shared" si="81"/>
        <v>0</v>
      </c>
      <c r="W230" s="33" t="str">
        <f t="shared" si="82"/>
        <v/>
      </c>
      <c r="X230" s="93">
        <f>SUM('31:4'!X230)</f>
        <v>0</v>
      </c>
      <c r="Y230" s="93">
        <f>SUM('31:4'!Y230)</f>
        <v>0</v>
      </c>
      <c r="Z230" s="93">
        <f>SUM('31:4'!Z230)</f>
        <v>0</v>
      </c>
      <c r="AA230" s="93">
        <f>SUM('31:4'!AA230)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SUM('31:4'!G231)</f>
        <v>0</v>
      </c>
      <c r="H231" s="339">
        <f t="shared" si="70"/>
        <v>0</v>
      </c>
      <c r="I231" s="93">
        <f>SUM('31:4'!I231)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SUM('31:4'!N231)</f>
        <v>0</v>
      </c>
      <c r="O231" s="93">
        <f>SUM('31:4'!O231)</f>
        <v>0</v>
      </c>
      <c r="P231" s="93">
        <f>SUM('31:4'!P231)</f>
        <v>0</v>
      </c>
      <c r="Q231" s="93">
        <f>SUM('31:4'!Q231)</f>
        <v>0</v>
      </c>
      <c r="R231" s="93">
        <f>SUM('31:4'!R231)</f>
        <v>0</v>
      </c>
      <c r="S231" s="93">
        <f>SUM('31:4'!S231)</f>
        <v>0</v>
      </c>
      <c r="T231" s="93">
        <f>SUM('31:4'!T231)</f>
        <v>0</v>
      </c>
      <c r="U231" s="93">
        <f>SUM('31:4'!U231)</f>
        <v>0</v>
      </c>
      <c r="V231" s="206">
        <f t="shared" si="81"/>
        <v>0</v>
      </c>
      <c r="W231" s="33" t="str">
        <f t="shared" si="82"/>
        <v/>
      </c>
      <c r="X231" s="93">
        <f>SUM('31:4'!X231)</f>
        <v>0</v>
      </c>
      <c r="Y231" s="93">
        <f>SUM('31:4'!Y231)</f>
        <v>0</v>
      </c>
      <c r="Z231" s="93">
        <f>SUM('31:4'!Z231)</f>
        <v>0</v>
      </c>
      <c r="AA231" s="93">
        <f>SUM('31:4'!AA231)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SUM('31:4'!G232)</f>
        <v>0</v>
      </c>
      <c r="H232" s="339">
        <f t="shared" si="70"/>
        <v>0</v>
      </c>
      <c r="I232" s="93">
        <f>SUM('31:4'!I232)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SUM('31:4'!N232)</f>
        <v>0</v>
      </c>
      <c r="O232" s="93">
        <f>SUM('31:4'!O232)</f>
        <v>0</v>
      </c>
      <c r="P232" s="93">
        <f>SUM('31:4'!P232)</f>
        <v>0</v>
      </c>
      <c r="Q232" s="93">
        <f>SUM('31:4'!Q232)</f>
        <v>0</v>
      </c>
      <c r="R232" s="93">
        <f>SUM('31:4'!R232)</f>
        <v>0</v>
      </c>
      <c r="S232" s="93">
        <f>SUM('31:4'!S232)</f>
        <v>0</v>
      </c>
      <c r="T232" s="93">
        <f>SUM('31:4'!T232)</f>
        <v>0</v>
      </c>
      <c r="U232" s="93">
        <f>SUM('31:4'!U232)</f>
        <v>0</v>
      </c>
      <c r="V232" s="206">
        <f t="shared" si="81"/>
        <v>0</v>
      </c>
      <c r="W232" s="33" t="str">
        <f t="shared" si="82"/>
        <v/>
      </c>
      <c r="X232" s="93">
        <f>SUM('31:4'!X232)</f>
        <v>0</v>
      </c>
      <c r="Y232" s="93">
        <f>SUM('31:4'!Y232)</f>
        <v>0</v>
      </c>
      <c r="Z232" s="93">
        <f>SUM('31:4'!Z232)</f>
        <v>0</v>
      </c>
      <c r="AA232" s="93">
        <f>SUM('31:4'!AA232)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SUM('31:4'!G233)</f>
        <v>0</v>
      </c>
      <c r="H233" s="339">
        <f t="shared" si="70"/>
        <v>0</v>
      </c>
      <c r="I233" s="93">
        <f>SUM('31:4'!I233)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SUM('31:4'!N233)</f>
        <v>0</v>
      </c>
      <c r="O233" s="93">
        <f>SUM('31:4'!O233)</f>
        <v>0</v>
      </c>
      <c r="P233" s="93">
        <f>SUM('31:4'!P233)</f>
        <v>0</v>
      </c>
      <c r="Q233" s="93">
        <f>SUM('31:4'!Q233)</f>
        <v>0</v>
      </c>
      <c r="R233" s="93">
        <f>SUM('31:4'!R233)</f>
        <v>0</v>
      </c>
      <c r="S233" s="93">
        <f>SUM('31:4'!S233)</f>
        <v>0</v>
      </c>
      <c r="T233" s="93">
        <f>SUM('31:4'!T233)</f>
        <v>0</v>
      </c>
      <c r="U233" s="93">
        <f>SUM('31:4'!U233)</f>
        <v>0</v>
      </c>
      <c r="V233" s="206">
        <f t="shared" si="81"/>
        <v>0</v>
      </c>
      <c r="W233" s="33" t="str">
        <f t="shared" si="82"/>
        <v/>
      </c>
      <c r="X233" s="93">
        <f>SUM('31:4'!X233)</f>
        <v>0</v>
      </c>
      <c r="Y233" s="93">
        <f>SUM('31:4'!Y233)</f>
        <v>0</v>
      </c>
      <c r="Z233" s="93">
        <f>SUM('31:4'!Z233)</f>
        <v>0</v>
      </c>
      <c r="AA233" s="93">
        <f>SUM('31:4'!AA233)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SUM('31:4'!G234)</f>
        <v>0</v>
      </c>
      <c r="H234" s="339">
        <f t="shared" si="70"/>
        <v>0</v>
      </c>
      <c r="I234" s="93">
        <f>SUM('31:4'!I234)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SUM('31:4'!N234)</f>
        <v>0</v>
      </c>
      <c r="O234" s="93">
        <f>SUM('31:4'!O234)</f>
        <v>0</v>
      </c>
      <c r="P234" s="93">
        <f>SUM('31:4'!P234)</f>
        <v>0</v>
      </c>
      <c r="Q234" s="93">
        <f>SUM('31:4'!Q234)</f>
        <v>0</v>
      </c>
      <c r="R234" s="93">
        <f>SUM('31:4'!R234)</f>
        <v>0</v>
      </c>
      <c r="S234" s="93">
        <f>SUM('31:4'!S234)</f>
        <v>0</v>
      </c>
      <c r="T234" s="93">
        <f>SUM('31:4'!T234)</f>
        <v>0</v>
      </c>
      <c r="U234" s="93">
        <f>SUM('31:4'!U234)</f>
        <v>0</v>
      </c>
      <c r="V234" s="206">
        <f t="shared" si="81"/>
        <v>0</v>
      </c>
      <c r="W234" s="33" t="str">
        <f t="shared" si="82"/>
        <v/>
      </c>
      <c r="X234" s="93">
        <f>SUM('31:4'!X234)</f>
        <v>0</v>
      </c>
      <c r="Y234" s="93">
        <f>SUM('31:4'!Y234)</f>
        <v>0</v>
      </c>
      <c r="Z234" s="93">
        <f>SUM('31:4'!Z234)</f>
        <v>0</v>
      </c>
      <c r="AA234" s="93">
        <f>SUM('31:4'!AA234)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SUM('31:4'!G235)</f>
        <v>0</v>
      </c>
      <c r="H235" s="339">
        <f t="shared" si="70"/>
        <v>0</v>
      </c>
      <c r="I235" s="93">
        <f>SUM('31:4'!I235)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SUM('31:4'!N235)</f>
        <v>0</v>
      </c>
      <c r="O235" s="93">
        <f>SUM('31:4'!O235)</f>
        <v>0</v>
      </c>
      <c r="P235" s="93">
        <f>SUM('31:4'!P235)</f>
        <v>0</v>
      </c>
      <c r="Q235" s="93">
        <f>SUM('31:4'!Q235)</f>
        <v>0</v>
      </c>
      <c r="R235" s="93">
        <f>SUM('31:4'!R235)</f>
        <v>0</v>
      </c>
      <c r="S235" s="93">
        <f>SUM('31:4'!S235)</f>
        <v>0</v>
      </c>
      <c r="T235" s="93">
        <f>SUM('31:4'!T235)</f>
        <v>0</v>
      </c>
      <c r="U235" s="93">
        <f>SUM('31:4'!U235)</f>
        <v>0</v>
      </c>
      <c r="V235" s="206">
        <f t="shared" si="81"/>
        <v>0</v>
      </c>
      <c r="W235" s="33" t="str">
        <f t="shared" si="82"/>
        <v/>
      </c>
      <c r="X235" s="93">
        <f>SUM('31:4'!X235)</f>
        <v>0</v>
      </c>
      <c r="Y235" s="93">
        <f>SUM('31:4'!Y235)</f>
        <v>0</v>
      </c>
      <c r="Z235" s="93">
        <f>SUM('31:4'!Z235)</f>
        <v>0</v>
      </c>
      <c r="AA235" s="93">
        <f>SUM('31:4'!AA235)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SUM('31:4'!G236)</f>
        <v>0</v>
      </c>
      <c r="H236" s="339">
        <f t="shared" si="70"/>
        <v>0</v>
      </c>
      <c r="I236" s="93">
        <f>SUM('31:4'!I236)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SUM('31:4'!N236)</f>
        <v>0</v>
      </c>
      <c r="O236" s="93">
        <f>SUM('31:4'!O236)</f>
        <v>0</v>
      </c>
      <c r="P236" s="93">
        <f>SUM('31:4'!P236)</f>
        <v>0</v>
      </c>
      <c r="Q236" s="93">
        <f>SUM('31:4'!Q236)</f>
        <v>0</v>
      </c>
      <c r="R236" s="93">
        <f>SUM('31:4'!R236)</f>
        <v>0</v>
      </c>
      <c r="S236" s="93">
        <f>SUM('31:4'!S236)</f>
        <v>0</v>
      </c>
      <c r="T236" s="93">
        <f>SUM('31:4'!T236)</f>
        <v>0</v>
      </c>
      <c r="U236" s="93">
        <f>SUM('31:4'!U236)</f>
        <v>0</v>
      </c>
      <c r="V236" s="206">
        <f t="shared" si="81"/>
        <v>0</v>
      </c>
      <c r="W236" s="33" t="str">
        <f t="shared" si="82"/>
        <v/>
      </c>
      <c r="X236" s="93">
        <f>SUM('31:4'!X236)</f>
        <v>0</v>
      </c>
      <c r="Y236" s="93">
        <f>SUM('31:4'!Y236)</f>
        <v>0</v>
      </c>
      <c r="Z236" s="93">
        <f>SUM('31:4'!Z236)</f>
        <v>0</v>
      </c>
      <c r="AA236" s="93">
        <f>SUM('31:4'!AA236)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SUM('31:4'!G237)</f>
        <v>0</v>
      </c>
      <c r="H237" s="339">
        <f t="shared" si="70"/>
        <v>0</v>
      </c>
      <c r="I237" s="93">
        <f>SUM('31:4'!I237)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SUM('31:4'!G238)</f>
        <v>496</v>
      </c>
      <c r="H238" s="339">
        <f t="shared" si="70"/>
        <v>2480</v>
      </c>
      <c r="I238" s="93">
        <f>SUM('31:4'!I238)</f>
        <v>17</v>
      </c>
      <c r="J238" s="31"/>
      <c r="K238" s="35">
        <f t="array" ref="K238">IF(ISERROR(G238/L238),"",G238/L238)</f>
        <v>9.92</v>
      </c>
      <c r="L238" s="87">
        <v>50</v>
      </c>
      <c r="M238" s="36">
        <f t="shared" ref="M238:M249" si="83">IF(ISERROR(I238-K238),"",I238-K238)</f>
        <v>7.08</v>
      </c>
      <c r="N238" s="93">
        <f>SUM('31:4'!N238)</f>
        <v>0</v>
      </c>
      <c r="O238" s="93">
        <f>SUM('31:4'!O238)</f>
        <v>0</v>
      </c>
      <c r="P238" s="93">
        <f>SUM('31:4'!P238)</f>
        <v>0</v>
      </c>
      <c r="Q238" s="93">
        <f>SUM('31:4'!Q238)</f>
        <v>0</v>
      </c>
      <c r="R238" s="93">
        <f>SUM('31:4'!R238)</f>
        <v>0</v>
      </c>
      <c r="S238" s="93">
        <f>SUM('31:4'!S238)</f>
        <v>0</v>
      </c>
      <c r="T238" s="93">
        <f>SUM('31:4'!T238)</f>
        <v>0</v>
      </c>
      <c r="U238" s="93">
        <f>SUM('31:4'!U238)</f>
        <v>0</v>
      </c>
      <c r="V238" s="206"/>
      <c r="W238" s="33"/>
      <c r="X238" s="93">
        <f>SUM('31:4'!X238)</f>
        <v>0</v>
      </c>
      <c r="Y238" s="93">
        <f>SUM('31:4'!Y238)</f>
        <v>0</v>
      </c>
      <c r="Z238" s="93">
        <f>SUM('31:4'!Z238)</f>
        <v>0</v>
      </c>
      <c r="AA238" s="93">
        <f>SUM('31:4'!AA238)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SUM('31:4'!G239)</f>
        <v>340</v>
      </c>
      <c r="H239" s="339">
        <f t="shared" si="70"/>
        <v>1710.2</v>
      </c>
      <c r="I239" s="93">
        <f>SUM('31:4'!I239)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3"/>
        <v>6.6860465116279073</v>
      </c>
      <c r="N239" s="93">
        <f>SUM('31:4'!N239)</f>
        <v>0</v>
      </c>
      <c r="O239" s="93">
        <f>SUM('31:4'!O239)</f>
        <v>0</v>
      </c>
      <c r="P239" s="93">
        <f>SUM('31:4'!P239)</f>
        <v>0</v>
      </c>
      <c r="Q239" s="93">
        <f>SUM('31:4'!Q239)</f>
        <v>0</v>
      </c>
      <c r="R239" s="93">
        <f>SUM('31:4'!R239)</f>
        <v>0</v>
      </c>
      <c r="S239" s="93">
        <f>SUM('31:4'!S239)</f>
        <v>0</v>
      </c>
      <c r="T239" s="93">
        <f>SUM('31:4'!T239)</f>
        <v>0</v>
      </c>
      <c r="U239" s="93">
        <f>SUM('31:4'!U239)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SUM('31:4'!X239)</f>
        <v>0</v>
      </c>
      <c r="Y239" s="93">
        <f>SUM('31:4'!Y239)</f>
        <v>0</v>
      </c>
      <c r="Z239" s="93">
        <f>SUM('31:4'!Z239)</f>
        <v>0</v>
      </c>
      <c r="AA239" s="93">
        <f>SUM('31:4'!AA239)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SUM('31:4'!G240)</f>
        <v>0</v>
      </c>
      <c r="H240" s="339">
        <f t="shared" si="70"/>
        <v>0</v>
      </c>
      <c r="I240" s="93">
        <f>SUM('31:4'!I240)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SUM('31:4'!N240)</f>
        <v>0</v>
      </c>
      <c r="O240" s="93">
        <f>SUM('31:4'!O240)</f>
        <v>0</v>
      </c>
      <c r="P240" s="93">
        <f>SUM('31:4'!P240)</f>
        <v>0</v>
      </c>
      <c r="Q240" s="93">
        <f>SUM('31:4'!Q240)</f>
        <v>0</v>
      </c>
      <c r="R240" s="93">
        <f>SUM('31:4'!R240)</f>
        <v>0</v>
      </c>
      <c r="S240" s="93">
        <f>SUM('31:4'!S240)</f>
        <v>0</v>
      </c>
      <c r="T240" s="93">
        <f>SUM('31:4'!T240)</f>
        <v>0</v>
      </c>
      <c r="U240" s="93">
        <f>SUM('31:4'!U240)</f>
        <v>0</v>
      </c>
      <c r="V240" s="206">
        <f t="shared" si="84"/>
        <v>0</v>
      </c>
      <c r="W240" s="33" t="str">
        <f t="shared" si="85"/>
        <v/>
      </c>
      <c r="X240" s="93">
        <f>SUM('31:4'!X240)</f>
        <v>0</v>
      </c>
      <c r="Y240" s="93">
        <f>SUM('31:4'!Y240)</f>
        <v>0</v>
      </c>
      <c r="Z240" s="93">
        <f>SUM('31:4'!Z240)</f>
        <v>0</v>
      </c>
      <c r="AA240" s="93">
        <f>SUM('31:4'!AA240)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SUM('31:4'!G241)</f>
        <v>0</v>
      </c>
      <c r="H241" s="339">
        <f t="shared" si="70"/>
        <v>0</v>
      </c>
      <c r="I241" s="93">
        <f>SUM('31:4'!I241)</f>
        <v>0</v>
      </c>
      <c r="J241" s="31"/>
      <c r="K241" s="35"/>
      <c r="L241" s="87"/>
      <c r="M241" s="36">
        <f t="shared" si="83"/>
        <v>0</v>
      </c>
      <c r="N241" s="93">
        <f>SUM('31:4'!N241)</f>
        <v>0</v>
      </c>
      <c r="O241" s="93">
        <f>SUM('31:4'!O241)</f>
        <v>0</v>
      </c>
      <c r="P241" s="93">
        <f>SUM('31:4'!P241)</f>
        <v>0</v>
      </c>
      <c r="Q241" s="93">
        <f>SUM('31:4'!Q241)</f>
        <v>0</v>
      </c>
      <c r="R241" s="93">
        <f>SUM('31:4'!R241)</f>
        <v>0</v>
      </c>
      <c r="S241" s="93">
        <f>SUM('31:4'!S241)</f>
        <v>0</v>
      </c>
      <c r="T241" s="93">
        <f>SUM('31:4'!T241)</f>
        <v>0</v>
      </c>
      <c r="U241" s="93">
        <f>SUM('31:4'!U241)</f>
        <v>0</v>
      </c>
      <c r="V241" s="206"/>
      <c r="W241" s="33"/>
      <c r="X241" s="93">
        <f>SUM('31:4'!X241)</f>
        <v>0</v>
      </c>
      <c r="Y241" s="93">
        <f>SUM('31:4'!Y241)</f>
        <v>0</v>
      </c>
      <c r="Z241" s="93">
        <f>SUM('31:4'!Z241)</f>
        <v>0</v>
      </c>
      <c r="AA241" s="93">
        <f>SUM('31:4'!AA241)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SUM('31:4'!G242)</f>
        <v>0</v>
      </c>
      <c r="H242" s="339">
        <f t="shared" si="70"/>
        <v>0</v>
      </c>
      <c r="I242" s="93">
        <f>SUM('31:4'!I242)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SUM('31:4'!N242)</f>
        <v>0</v>
      </c>
      <c r="O242" s="93">
        <f>SUM('31:4'!O242)</f>
        <v>0</v>
      </c>
      <c r="P242" s="93">
        <f>SUM('31:4'!P242)</f>
        <v>0</v>
      </c>
      <c r="Q242" s="93">
        <f>SUM('31:4'!Q242)</f>
        <v>0</v>
      </c>
      <c r="R242" s="93">
        <f>SUM('31:4'!R242)</f>
        <v>0</v>
      </c>
      <c r="S242" s="93">
        <f>SUM('31:4'!S242)</f>
        <v>0</v>
      </c>
      <c r="T242" s="93">
        <f>SUM('31:4'!T242)</f>
        <v>0</v>
      </c>
      <c r="U242" s="93">
        <f>SUM('31:4'!U242)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SUM('31:4'!X242)</f>
        <v>0</v>
      </c>
      <c r="Y242" s="93">
        <f>SUM('31:4'!Y242)</f>
        <v>0</v>
      </c>
      <c r="Z242" s="93">
        <f>SUM('31:4'!Z242)</f>
        <v>0</v>
      </c>
      <c r="AA242" s="93">
        <f>SUM('31:4'!AA242)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SUM('31:4'!G243)</f>
        <v>0</v>
      </c>
      <c r="H243" s="339">
        <f t="shared" si="70"/>
        <v>0</v>
      </c>
      <c r="I243" s="93">
        <f>SUM('31:4'!I243)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SUM('31:4'!N243)</f>
        <v>0</v>
      </c>
      <c r="O243" s="93">
        <f>SUM('31:4'!O243)</f>
        <v>0</v>
      </c>
      <c r="P243" s="93">
        <f>SUM('31:4'!P243)</f>
        <v>0</v>
      </c>
      <c r="Q243" s="93">
        <f>SUM('31:4'!Q243)</f>
        <v>0</v>
      </c>
      <c r="R243" s="93">
        <f>SUM('31:4'!R243)</f>
        <v>0</v>
      </c>
      <c r="S243" s="93">
        <f>SUM('31:4'!S243)</f>
        <v>0</v>
      </c>
      <c r="T243" s="93">
        <f>SUM('31:4'!T243)</f>
        <v>0</v>
      </c>
      <c r="U243" s="93">
        <f>SUM('31:4'!U243)</f>
        <v>0</v>
      </c>
      <c r="V243" s="206">
        <f t="shared" si="86"/>
        <v>0</v>
      </c>
      <c r="W243" s="33" t="str">
        <f t="shared" si="87"/>
        <v/>
      </c>
      <c r="X243" s="93">
        <f>SUM('31:4'!X243)</f>
        <v>0</v>
      </c>
      <c r="Y243" s="93">
        <f>SUM('31:4'!Y243)</f>
        <v>0</v>
      </c>
      <c r="Z243" s="93">
        <f>SUM('31:4'!Z243)</f>
        <v>0</v>
      </c>
      <c r="AA243" s="93">
        <f>SUM('31:4'!AA243)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SUM('31:4'!G244)</f>
        <v>0</v>
      </c>
      <c r="H244" s="339">
        <f t="shared" si="70"/>
        <v>0</v>
      </c>
      <c r="I244" s="93">
        <f>SUM('31:4'!I244)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SUM('31:4'!N244)</f>
        <v>0</v>
      </c>
      <c r="O244" s="93">
        <f>SUM('31:4'!O244)</f>
        <v>0</v>
      </c>
      <c r="P244" s="93">
        <f>SUM('31:4'!P244)</f>
        <v>0</v>
      </c>
      <c r="Q244" s="93">
        <f>SUM('31:4'!Q244)</f>
        <v>0</v>
      </c>
      <c r="R244" s="93">
        <f>SUM('31:4'!R244)</f>
        <v>0</v>
      </c>
      <c r="S244" s="93">
        <f>SUM('31:4'!S244)</f>
        <v>0</v>
      </c>
      <c r="T244" s="93">
        <f>SUM('31:4'!T244)</f>
        <v>0</v>
      </c>
      <c r="U244" s="93">
        <f>SUM('31:4'!U244)</f>
        <v>0</v>
      </c>
      <c r="V244" s="206">
        <f t="shared" si="86"/>
        <v>0</v>
      </c>
      <c r="W244" s="33" t="str">
        <f t="shared" si="87"/>
        <v/>
      </c>
      <c r="X244" s="93">
        <f>SUM('31:4'!X244)</f>
        <v>0</v>
      </c>
      <c r="Y244" s="93">
        <f>SUM('31:4'!Y244)</f>
        <v>0</v>
      </c>
      <c r="Z244" s="93">
        <f>SUM('31:4'!Z244)</f>
        <v>0</v>
      </c>
      <c r="AA244" s="93">
        <f>SUM('31:4'!AA244)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SUM('31:4'!G245)</f>
        <v>0</v>
      </c>
      <c r="H245" s="339">
        <f t="shared" si="70"/>
        <v>0</v>
      </c>
      <c r="I245" s="93">
        <f>SUM('31:4'!I245)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SUM('31:4'!N245)</f>
        <v>0</v>
      </c>
      <c r="O245" s="93">
        <f>SUM('31:4'!O245)</f>
        <v>0</v>
      </c>
      <c r="P245" s="93">
        <f>SUM('31:4'!P245)</f>
        <v>0</v>
      </c>
      <c r="Q245" s="93">
        <f>SUM('31:4'!Q245)</f>
        <v>0</v>
      </c>
      <c r="R245" s="93">
        <f>SUM('31:4'!R245)</f>
        <v>0</v>
      </c>
      <c r="S245" s="93">
        <f>SUM('31:4'!S245)</f>
        <v>0</v>
      </c>
      <c r="T245" s="93">
        <f>SUM('31:4'!T245)</f>
        <v>0</v>
      </c>
      <c r="U245" s="93">
        <f>SUM('31:4'!U245)</f>
        <v>0</v>
      </c>
      <c r="V245" s="206">
        <f t="shared" si="86"/>
        <v>0</v>
      </c>
      <c r="W245" s="33" t="str">
        <f t="shared" si="87"/>
        <v/>
      </c>
      <c r="X245" s="93">
        <f>SUM('31:4'!X245)</f>
        <v>0</v>
      </c>
      <c r="Y245" s="93">
        <f>SUM('31:4'!Y245)</f>
        <v>0</v>
      </c>
      <c r="Z245" s="93">
        <f>SUM('31:4'!Z245)</f>
        <v>0</v>
      </c>
      <c r="AA245" s="93">
        <f>SUM('31:4'!AA245)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SUM('31:4'!G246)</f>
        <v>0</v>
      </c>
      <c r="H246" s="339">
        <f t="shared" si="70"/>
        <v>0</v>
      </c>
      <c r="I246" s="93">
        <f>SUM('31:4'!I246)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SUM('31:4'!N246)</f>
        <v>0</v>
      </c>
      <c r="O246" s="93">
        <f>SUM('31:4'!O246)</f>
        <v>0</v>
      </c>
      <c r="P246" s="93">
        <f>SUM('31:4'!P246)</f>
        <v>0</v>
      </c>
      <c r="Q246" s="93">
        <f>SUM('31:4'!Q246)</f>
        <v>0</v>
      </c>
      <c r="R246" s="93">
        <f>SUM('31:4'!R246)</f>
        <v>0</v>
      </c>
      <c r="S246" s="93">
        <f>SUM('31:4'!S246)</f>
        <v>0</v>
      </c>
      <c r="T246" s="93">
        <f>SUM('31:4'!T246)</f>
        <v>0</v>
      </c>
      <c r="U246" s="93">
        <f>SUM('31:4'!U246)</f>
        <v>0</v>
      </c>
      <c r="V246" s="206"/>
      <c r="W246" s="33"/>
      <c r="X246" s="93">
        <f>SUM('31:4'!X246)</f>
        <v>0</v>
      </c>
      <c r="Y246" s="93">
        <f>SUM('31:4'!Y246)</f>
        <v>0</v>
      </c>
      <c r="Z246" s="93">
        <f>SUM('31:4'!Z246)</f>
        <v>0</v>
      </c>
      <c r="AA246" s="93">
        <f>SUM('31:4'!AA246)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SUM('31:4'!G247)</f>
        <v>0</v>
      </c>
      <c r="H247" s="339">
        <f t="shared" si="70"/>
        <v>0</v>
      </c>
      <c r="I247" s="93">
        <f>SUM('31:4'!I247)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SUM('31:4'!N247)</f>
        <v>0</v>
      </c>
      <c r="O247" s="93">
        <f>SUM('31:4'!O247)</f>
        <v>0</v>
      </c>
      <c r="P247" s="93">
        <f>SUM('31:4'!P247)</f>
        <v>0</v>
      </c>
      <c r="Q247" s="93">
        <f>SUM('31:4'!Q247)</f>
        <v>0</v>
      </c>
      <c r="R247" s="93">
        <f>SUM('31:4'!R247)</f>
        <v>0</v>
      </c>
      <c r="S247" s="93">
        <f>SUM('31:4'!S247)</f>
        <v>0</v>
      </c>
      <c r="T247" s="93">
        <f>SUM('31:4'!T247)</f>
        <v>0</v>
      </c>
      <c r="U247" s="93">
        <f>SUM('31:4'!U247)</f>
        <v>0</v>
      </c>
      <c r="V247" s="206"/>
      <c r="W247" s="33"/>
      <c r="X247" s="93">
        <f>SUM('31:4'!X247)</f>
        <v>0</v>
      </c>
      <c r="Y247" s="93">
        <f>SUM('31:4'!Y247)</f>
        <v>0</v>
      </c>
      <c r="Z247" s="93">
        <f>SUM('31:4'!Z247)</f>
        <v>0</v>
      </c>
      <c r="AA247" s="93">
        <f>SUM('31:4'!AA247)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SUM('31:4'!G248)</f>
        <v>0</v>
      </c>
      <c r="H248" s="339">
        <f t="shared" si="70"/>
        <v>0</v>
      </c>
      <c r="I248" s="93">
        <f>SUM('31:4'!I248)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SUM('31:4'!N248)</f>
        <v>0</v>
      </c>
      <c r="O248" s="93">
        <f>SUM('31:4'!O248)</f>
        <v>0</v>
      </c>
      <c r="P248" s="93">
        <f>SUM('31:4'!P248)</f>
        <v>0</v>
      </c>
      <c r="Q248" s="93">
        <f>SUM('31:4'!Q248)</f>
        <v>0</v>
      </c>
      <c r="R248" s="93">
        <f>SUM('31:4'!R248)</f>
        <v>0</v>
      </c>
      <c r="S248" s="93">
        <f>SUM('31:4'!S248)</f>
        <v>0</v>
      </c>
      <c r="T248" s="93">
        <f>SUM('31:4'!T248)</f>
        <v>0</v>
      </c>
      <c r="U248" s="93">
        <f>SUM('31:4'!U248)</f>
        <v>0</v>
      </c>
      <c r="V248" s="206"/>
      <c r="W248" s="33"/>
      <c r="X248" s="93">
        <f>SUM('31:4'!X248)</f>
        <v>0</v>
      </c>
      <c r="Y248" s="93">
        <f>SUM('31:4'!Y248)</f>
        <v>0</v>
      </c>
      <c r="Z248" s="93">
        <f>SUM('31:4'!Z248)</f>
        <v>0</v>
      </c>
      <c r="AA248" s="93">
        <f>SUM('31:4'!AA248)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SUM('31:4'!G249)</f>
        <v>0</v>
      </c>
      <c r="H249" s="339">
        <f t="shared" si="70"/>
        <v>0</v>
      </c>
      <c r="I249" s="93">
        <f>SUM('31:4'!I249)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SUM('31:4'!N249)</f>
        <v>0</v>
      </c>
      <c r="O249" s="93">
        <f>SUM('31:4'!O249)</f>
        <v>0</v>
      </c>
      <c r="P249" s="93">
        <f>SUM('31:4'!P249)</f>
        <v>0</v>
      </c>
      <c r="Q249" s="93">
        <f>SUM('31:4'!Q249)</f>
        <v>0</v>
      </c>
      <c r="R249" s="93">
        <f>SUM('31:4'!R249)</f>
        <v>0</v>
      </c>
      <c r="S249" s="93">
        <f>SUM('31:4'!S249)</f>
        <v>0</v>
      </c>
      <c r="T249" s="93">
        <f>SUM('31:4'!T249)</f>
        <v>0</v>
      </c>
      <c r="U249" s="93">
        <f>SUM('31:4'!U249)</f>
        <v>0</v>
      </c>
      <c r="V249" s="206"/>
      <c r="W249" s="33"/>
      <c r="X249" s="93">
        <f>SUM('31:4'!X249)</f>
        <v>0</v>
      </c>
      <c r="Y249" s="93">
        <f>SUM('31:4'!Y249)</f>
        <v>0</v>
      </c>
      <c r="Z249" s="93">
        <f>SUM('31:4'!Z249)</f>
        <v>0</v>
      </c>
      <c r="AA249" s="93">
        <f>SUM('31:4'!AA249)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SUM('31:4'!G250)</f>
        <v>0</v>
      </c>
      <c r="H250" s="339">
        <f t="shared" si="70"/>
        <v>0</v>
      </c>
      <c r="I250" s="93">
        <f>SUM('31:4'!I250)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SUM('31:4'!G251)</f>
        <v>0</v>
      </c>
      <c r="H251" s="339">
        <f t="shared" si="70"/>
        <v>0</v>
      </c>
      <c r="I251" s="93">
        <f>SUM('31:4'!I251)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SUM('31:4'!G252)</f>
        <v>0</v>
      </c>
      <c r="H252" s="339">
        <f t="shared" si="70"/>
        <v>0</v>
      </c>
      <c r="I252" s="93">
        <f>SUM('31:4'!I252)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SUM('31:4'!G253)</f>
        <v>0</v>
      </c>
      <c r="H253" s="339">
        <f t="shared" si="70"/>
        <v>0</v>
      </c>
      <c r="I253" s="93">
        <f>SUM('31:4'!I253)</f>
        <v>0</v>
      </c>
      <c r="J253" s="31"/>
      <c r="K253" s="35"/>
      <c r="L253" s="87">
        <v>4</v>
      </c>
      <c r="M253" s="36"/>
      <c r="N253" s="31"/>
      <c r="O253" s="93">
        <f>SUM('31:4'!O253)</f>
        <v>0</v>
      </c>
      <c r="P253" s="93">
        <f>SUM('31:4'!P253)</f>
        <v>0</v>
      </c>
      <c r="Q253" s="93">
        <f>SUM('31:4'!Q253)</f>
        <v>0</v>
      </c>
      <c r="R253" s="93">
        <f>SUM('31:4'!R253)</f>
        <v>0</v>
      </c>
      <c r="S253" s="93">
        <f>SUM('31:4'!S253)</f>
        <v>0</v>
      </c>
      <c r="T253" s="93">
        <f>SUM('31:4'!T253)</f>
        <v>0</v>
      </c>
      <c r="U253" s="93">
        <f>SUM('31:4'!U253)</f>
        <v>0</v>
      </c>
      <c r="V253" s="206"/>
      <c r="W253" s="33"/>
      <c r="X253" s="93">
        <f>SUM('31:4'!X253)</f>
        <v>0</v>
      </c>
      <c r="Y253" s="93">
        <f>SUM('31:4'!Y253)</f>
        <v>0</v>
      </c>
      <c r="Z253" s="93">
        <f>SUM('31:4'!Z253)</f>
        <v>0</v>
      </c>
      <c r="AA253" s="93">
        <f>SUM('31:4'!AA253)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SUM('31:4'!G254)</f>
        <v>0</v>
      </c>
      <c r="H254" s="339">
        <f t="shared" si="70"/>
        <v>0</v>
      </c>
      <c r="I254" s="93">
        <f>SUM('31:4'!I254)</f>
        <v>0</v>
      </c>
      <c r="J254" s="31"/>
      <c r="K254" s="35"/>
      <c r="L254" s="87">
        <v>4</v>
      </c>
      <c r="M254" s="36"/>
      <c r="N254" s="31"/>
      <c r="O254" s="93">
        <f>SUM('31:4'!O254)</f>
        <v>0</v>
      </c>
      <c r="P254" s="93">
        <f>SUM('31:4'!P254)</f>
        <v>0</v>
      </c>
      <c r="Q254" s="93">
        <f>SUM('31:4'!Q254)</f>
        <v>0</v>
      </c>
      <c r="R254" s="93">
        <f>SUM('31:4'!R254)</f>
        <v>0</v>
      </c>
      <c r="S254" s="93">
        <f>SUM('31:4'!S254)</f>
        <v>0</v>
      </c>
      <c r="T254" s="93">
        <f>SUM('31:4'!T254)</f>
        <v>0</v>
      </c>
      <c r="U254" s="93">
        <f>SUM('31:4'!U254)</f>
        <v>0</v>
      </c>
      <c r="V254" s="206"/>
      <c r="W254" s="33"/>
      <c r="X254" s="93">
        <f>SUM('31:4'!X254)</f>
        <v>0</v>
      </c>
      <c r="Y254" s="93">
        <f>SUM('31:4'!Y254)</f>
        <v>0</v>
      </c>
      <c r="Z254" s="93">
        <f>SUM('31:4'!Z254)</f>
        <v>0</v>
      </c>
      <c r="AA254" s="93">
        <f>SUM('31:4'!AA254)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SUM('31:4'!G255)</f>
        <v>0</v>
      </c>
      <c r="H255" s="339">
        <f t="shared" si="70"/>
        <v>0</v>
      </c>
      <c r="I255" s="93">
        <f>SUM('31:4'!I255)</f>
        <v>0</v>
      </c>
      <c r="J255" s="31"/>
      <c r="K255" s="35"/>
      <c r="L255" s="87">
        <v>4</v>
      </c>
      <c r="M255" s="36"/>
      <c r="N255" s="31"/>
      <c r="O255" s="93">
        <f>SUM('31:4'!O255)</f>
        <v>0</v>
      </c>
      <c r="P255" s="93">
        <f>SUM('31:4'!P255)</f>
        <v>0</v>
      </c>
      <c r="Q255" s="93">
        <f>SUM('31:4'!Q255)</f>
        <v>0</v>
      </c>
      <c r="R255" s="93">
        <f>SUM('31:4'!R255)</f>
        <v>0</v>
      </c>
      <c r="S255" s="93">
        <f>SUM('31:4'!S255)</f>
        <v>0</v>
      </c>
      <c r="T255" s="93">
        <f>SUM('31:4'!T255)</f>
        <v>0</v>
      </c>
      <c r="U255" s="93">
        <f>SUM('31:4'!U255)</f>
        <v>0</v>
      </c>
      <c r="V255" s="206"/>
      <c r="W255" s="33"/>
      <c r="X255" s="93">
        <f>SUM('31:4'!X255)</f>
        <v>0</v>
      </c>
      <c r="Y255" s="93">
        <f>SUM('31:4'!Y255)</f>
        <v>0</v>
      </c>
      <c r="Z255" s="93">
        <f>SUM('31:4'!Z255)</f>
        <v>0</v>
      </c>
      <c r="AA255" s="93">
        <f>SUM('31:4'!AA255)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547" t="s">
        <v>86</v>
      </c>
      <c r="B256" s="547"/>
      <c r="C256" s="342" t="s">
        <v>71</v>
      </c>
      <c r="D256" s="20"/>
      <c r="E256" s="20"/>
      <c r="F256" s="32"/>
      <c r="G256" s="94">
        <f>SUM(G199:G255)</f>
        <v>11571</v>
      </c>
      <c r="H256" s="30">
        <f>SUM(H199:H255)</f>
        <v>58343.049999999996</v>
      </c>
      <c r="I256" s="30">
        <f>SUM(I199:I255)</f>
        <v>404.67999999999995</v>
      </c>
      <c r="J256" s="31">
        <f t="array" ref="J256">IF(ISERROR(G256/I256),"",G256/I256)</f>
        <v>28.592962340614811</v>
      </c>
      <c r="K256" s="30">
        <f>SUM(K199:K255)</f>
        <v>286.55843456285317</v>
      </c>
      <c r="L256" s="98"/>
      <c r="M256" s="89">
        <f t="shared" ref="M256:V256" si="88">SUM(M199:M255)</f>
        <v>99.121565437146828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SUM('31:4'!G257)</f>
        <v>0</v>
      </c>
      <c r="H257" s="339">
        <f>D257*G257</f>
        <v>0</v>
      </c>
      <c r="I257" s="93">
        <f>SUM('31:4'!I257)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SUM('31:4'!O257)</f>
        <v>0</v>
      </c>
      <c r="P257" s="93">
        <f>SUM('31:4'!P257)</f>
        <v>0</v>
      </c>
      <c r="Q257" s="93">
        <f>SUM('31:4'!Q257)</f>
        <v>0</v>
      </c>
      <c r="R257" s="93">
        <f>SUM('31:4'!R257)</f>
        <v>0</v>
      </c>
      <c r="S257" s="93">
        <f>SUM('31:4'!S257)</f>
        <v>0</v>
      </c>
      <c r="T257" s="93">
        <f>SUM('31:4'!T257)</f>
        <v>0</v>
      </c>
      <c r="U257" s="93">
        <f>SUM('31:4'!U257)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SUM('31:4'!X257)</f>
        <v>0</v>
      </c>
      <c r="Y257" s="93">
        <f>SUM('31:4'!Y257)</f>
        <v>0</v>
      </c>
      <c r="Z257" s="93">
        <f>SUM('31:4'!Z257)</f>
        <v>0</v>
      </c>
      <c r="AA257" s="93">
        <f>SUM('31:4'!AA257)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SUM('31:4'!G258)</f>
        <v>0</v>
      </c>
      <c r="H258" s="339">
        <f t="shared" ref="H258:H290" si="93">D258*G258</f>
        <v>0</v>
      </c>
      <c r="I258" s="93">
        <f>SUM('31:4'!I258)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SUM('31:4'!O258)</f>
        <v>0</v>
      </c>
      <c r="P258" s="93">
        <f>SUM('31:4'!P258)</f>
        <v>0</v>
      </c>
      <c r="Q258" s="93">
        <f>SUM('31:4'!Q258)</f>
        <v>0</v>
      </c>
      <c r="R258" s="93">
        <f>SUM('31:4'!R258)</f>
        <v>0</v>
      </c>
      <c r="S258" s="93">
        <f>SUM('31:4'!S258)</f>
        <v>0</v>
      </c>
      <c r="T258" s="93">
        <f>SUM('31:4'!T258)</f>
        <v>0</v>
      </c>
      <c r="U258" s="93">
        <f>SUM('31:4'!U258)</f>
        <v>0</v>
      </c>
      <c r="V258" s="206">
        <f t="shared" si="92"/>
        <v>0</v>
      </c>
      <c r="W258" s="33" t="str">
        <f t="shared" si="89"/>
        <v/>
      </c>
      <c r="X258" s="93">
        <f>SUM('31:4'!X258)</f>
        <v>0</v>
      </c>
      <c r="Y258" s="93">
        <f>SUM('31:4'!Y258)</f>
        <v>0</v>
      </c>
      <c r="Z258" s="93">
        <f>SUM('31:4'!Z258)</f>
        <v>0</v>
      </c>
      <c r="AA258" s="93">
        <f>SUM('31:4'!AA258)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SUM('31:4'!G259)</f>
        <v>0</v>
      </c>
      <c r="H259" s="339">
        <f t="shared" si="93"/>
        <v>0</v>
      </c>
      <c r="I259" s="93">
        <f>SUM('31:4'!I259)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SUM('31:4'!O259)</f>
        <v>0</v>
      </c>
      <c r="P259" s="93">
        <f>SUM('31:4'!P259)</f>
        <v>0</v>
      </c>
      <c r="Q259" s="93">
        <f>SUM('31:4'!Q259)</f>
        <v>0</v>
      </c>
      <c r="R259" s="93">
        <f>SUM('31:4'!R259)</f>
        <v>0</v>
      </c>
      <c r="S259" s="93">
        <f>SUM('31:4'!S259)</f>
        <v>0</v>
      </c>
      <c r="T259" s="93">
        <f>SUM('31:4'!T259)</f>
        <v>0</v>
      </c>
      <c r="U259" s="93">
        <f>SUM('31:4'!U259)</f>
        <v>0</v>
      </c>
      <c r="V259" s="206">
        <f t="shared" si="92"/>
        <v>0</v>
      </c>
      <c r="W259" s="33" t="str">
        <f t="shared" si="89"/>
        <v/>
      </c>
      <c r="X259" s="93">
        <f>SUM('31:4'!X259)</f>
        <v>0</v>
      </c>
      <c r="Y259" s="93">
        <f>SUM('31:4'!Y259)</f>
        <v>0</v>
      </c>
      <c r="Z259" s="93">
        <f>SUM('31:4'!Z259)</f>
        <v>0</v>
      </c>
      <c r="AA259" s="93">
        <f>SUM('31:4'!AA259)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SUM('31:4'!G260)</f>
        <v>0</v>
      </c>
      <c r="H260" s="339">
        <f t="shared" si="93"/>
        <v>0</v>
      </c>
      <c r="I260" s="93">
        <f>SUM('31:4'!I260)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SUM('31:4'!O260)</f>
        <v>0</v>
      </c>
      <c r="P260" s="93">
        <f>SUM('31:4'!P260)</f>
        <v>0</v>
      </c>
      <c r="Q260" s="93">
        <f>SUM('31:4'!Q260)</f>
        <v>0</v>
      </c>
      <c r="R260" s="93">
        <f>SUM('31:4'!R260)</f>
        <v>0</v>
      </c>
      <c r="S260" s="93">
        <f>SUM('31:4'!S260)</f>
        <v>0</v>
      </c>
      <c r="T260" s="93">
        <f>SUM('31:4'!T260)</f>
        <v>0</v>
      </c>
      <c r="U260" s="93">
        <f>SUM('31:4'!U260)</f>
        <v>0</v>
      </c>
      <c r="V260" s="206">
        <f t="shared" si="92"/>
        <v>0</v>
      </c>
      <c r="W260" s="33" t="str">
        <f t="shared" si="89"/>
        <v/>
      </c>
      <c r="X260" s="93">
        <f>SUM('31:4'!X260)</f>
        <v>0</v>
      </c>
      <c r="Y260" s="93">
        <f>SUM('31:4'!Y260)</f>
        <v>0</v>
      </c>
      <c r="Z260" s="93">
        <f>SUM('31:4'!Z260)</f>
        <v>0</v>
      </c>
      <c r="AA260" s="93">
        <f>SUM('31:4'!AA260)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SUM('31:4'!G261)</f>
        <v>78</v>
      </c>
      <c r="H261" s="339">
        <f t="shared" si="93"/>
        <v>392.34000000000003</v>
      </c>
      <c r="I261" s="93">
        <f>SUM('31:4'!I261)</f>
        <v>8.5</v>
      </c>
      <c r="J261" s="31">
        <f t="array" ref="J261">IF(ISERROR(G261/I261),"",G261/I261)</f>
        <v>9.1764705882352935</v>
      </c>
      <c r="K261" s="35">
        <f t="array" ref="K261">IF(ISERROR(G261/L261),"",G261/L261)</f>
        <v>8.387096774193548</v>
      </c>
      <c r="L261" s="87">
        <v>9.3000000000000007</v>
      </c>
      <c r="M261" s="36">
        <f t="shared" si="90"/>
        <v>0.11290322580645196</v>
      </c>
      <c r="N261" s="31">
        <f t="shared" si="91"/>
        <v>0</v>
      </c>
      <c r="O261" s="93">
        <f>SUM('31:4'!O261)</f>
        <v>0</v>
      </c>
      <c r="P261" s="93">
        <f>SUM('31:4'!P261)</f>
        <v>0</v>
      </c>
      <c r="Q261" s="93">
        <f>SUM('31:4'!Q261)</f>
        <v>0</v>
      </c>
      <c r="R261" s="93">
        <f>SUM('31:4'!R261)</f>
        <v>0</v>
      </c>
      <c r="S261" s="93">
        <f>SUM('31:4'!S261)</f>
        <v>0</v>
      </c>
      <c r="T261" s="93">
        <f>SUM('31:4'!T261)</f>
        <v>0</v>
      </c>
      <c r="U261" s="93">
        <f>SUM('31:4'!U261)</f>
        <v>0</v>
      </c>
      <c r="V261" s="206">
        <f t="shared" si="92"/>
        <v>0</v>
      </c>
      <c r="W261" s="33">
        <f t="shared" si="89"/>
        <v>0</v>
      </c>
      <c r="X261" s="93">
        <f>SUM('31:4'!X261)</f>
        <v>0</v>
      </c>
      <c r="Y261" s="93">
        <f>SUM('31:4'!Y261)</f>
        <v>0</v>
      </c>
      <c r="Z261" s="93">
        <f>SUM('31:4'!Z261)</f>
        <v>0</v>
      </c>
      <c r="AA261" s="93">
        <f>SUM('31:4'!AA261)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SUM('31:4'!G262)</f>
        <v>146</v>
      </c>
      <c r="H262" s="339">
        <f t="shared" si="93"/>
        <v>734.38</v>
      </c>
      <c r="I262" s="93">
        <f>SUM('31:4'!I262)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0"/>
        <v>12.301075268817206</v>
      </c>
      <c r="N262" s="31">
        <f t="shared" si="91"/>
        <v>0</v>
      </c>
      <c r="O262" s="93">
        <f>SUM('31:4'!O262)</f>
        <v>0</v>
      </c>
      <c r="P262" s="93">
        <f>SUM('31:4'!P262)</f>
        <v>0</v>
      </c>
      <c r="Q262" s="93">
        <f>SUM('31:4'!Q262)</f>
        <v>0</v>
      </c>
      <c r="R262" s="93">
        <f>SUM('31:4'!R262)</f>
        <v>0</v>
      </c>
      <c r="S262" s="93">
        <f>SUM('31:4'!S262)</f>
        <v>0</v>
      </c>
      <c r="T262" s="93">
        <f>SUM('31:4'!T262)</f>
        <v>0</v>
      </c>
      <c r="U262" s="93">
        <f>SUM('31:4'!U262)</f>
        <v>0</v>
      </c>
      <c r="V262" s="206">
        <f t="shared" si="92"/>
        <v>0</v>
      </c>
      <c r="W262" s="33">
        <f t="shared" si="89"/>
        <v>0</v>
      </c>
      <c r="X262" s="93">
        <f>SUM('31:4'!X262)</f>
        <v>0</v>
      </c>
      <c r="Y262" s="93">
        <f>SUM('31:4'!Y262)</f>
        <v>0</v>
      </c>
      <c r="Z262" s="93">
        <f>SUM('31:4'!Z262)</f>
        <v>0</v>
      </c>
      <c r="AA262" s="93">
        <f>SUM('31:4'!AA262)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SUM('31:4'!G263)</f>
        <v>210</v>
      </c>
      <c r="H263" s="339">
        <f t="shared" si="93"/>
        <v>1056.3</v>
      </c>
      <c r="I263" s="93">
        <f>SUM('31:4'!I263)</f>
        <v>33</v>
      </c>
      <c r="J263" s="31">
        <f t="array" ref="J263">IF(ISERROR(G263/I263),"",G263/I263)</f>
        <v>6.3636363636363633</v>
      </c>
      <c r="K263" s="35">
        <f t="array" ref="K263">IF(ISERROR(G263/L263),"",G263/L263)</f>
        <v>22.58064516129032</v>
      </c>
      <c r="L263" s="87">
        <v>9.3000000000000007</v>
      </c>
      <c r="M263" s="36">
        <f t="shared" si="90"/>
        <v>10.41935483870968</v>
      </c>
      <c r="N263" s="31">
        <f t="shared" si="91"/>
        <v>0</v>
      </c>
      <c r="O263" s="93">
        <f>SUM('31:4'!O263)</f>
        <v>0</v>
      </c>
      <c r="P263" s="93">
        <f>SUM('31:4'!P263)</f>
        <v>0</v>
      </c>
      <c r="Q263" s="93">
        <f>SUM('31:4'!Q263)</f>
        <v>0</v>
      </c>
      <c r="R263" s="93">
        <f>SUM('31:4'!R263)</f>
        <v>0</v>
      </c>
      <c r="S263" s="93">
        <f>SUM('31:4'!S263)</f>
        <v>0</v>
      </c>
      <c r="T263" s="93">
        <f>SUM('31:4'!T263)</f>
        <v>0</v>
      </c>
      <c r="U263" s="93">
        <f>SUM('31:4'!U263)</f>
        <v>0</v>
      </c>
      <c r="V263" s="206">
        <f t="shared" si="92"/>
        <v>0</v>
      </c>
      <c r="W263" s="33">
        <f t="shared" si="89"/>
        <v>0</v>
      </c>
      <c r="X263" s="93">
        <f>SUM('31:4'!X263)</f>
        <v>0</v>
      </c>
      <c r="Y263" s="93">
        <f>SUM('31:4'!Y263)</f>
        <v>0</v>
      </c>
      <c r="Z263" s="93">
        <f>SUM('31:4'!Z263)</f>
        <v>0</v>
      </c>
      <c r="AA263" s="93">
        <f>SUM('31:4'!AA263)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SUM('31:4'!G264)</f>
        <v>96</v>
      </c>
      <c r="H264" s="339">
        <f t="shared" si="93"/>
        <v>482.88</v>
      </c>
      <c r="I264" s="93">
        <f>SUM('31:4'!I264)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0"/>
        <v>0.67741935483870996</v>
      </c>
      <c r="N264" s="31">
        <f t="shared" si="91"/>
        <v>0</v>
      </c>
      <c r="O264" s="93">
        <f>SUM('31:4'!O264)</f>
        <v>0</v>
      </c>
      <c r="P264" s="93">
        <f>SUM('31:4'!P264)</f>
        <v>0</v>
      </c>
      <c r="Q264" s="93">
        <f>SUM('31:4'!Q264)</f>
        <v>0</v>
      </c>
      <c r="R264" s="93">
        <f>SUM('31:4'!R264)</f>
        <v>0</v>
      </c>
      <c r="S264" s="93">
        <f>SUM('31:4'!S264)</f>
        <v>0</v>
      </c>
      <c r="T264" s="93">
        <f>SUM('31:4'!T264)</f>
        <v>0</v>
      </c>
      <c r="U264" s="93">
        <f>SUM('31:4'!U264)</f>
        <v>0</v>
      </c>
      <c r="V264" s="207"/>
      <c r="W264" s="33"/>
      <c r="X264" s="93">
        <f>SUM('31:4'!X264)</f>
        <v>0</v>
      </c>
      <c r="Y264" s="93">
        <f>SUM('31:4'!Y264)</f>
        <v>0</v>
      </c>
      <c r="Z264" s="93">
        <f>SUM('31:4'!Z264)</f>
        <v>0</v>
      </c>
      <c r="AA264" s="93">
        <f>SUM('31:4'!AA264)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SUM('31:4'!G265)</f>
        <v>0</v>
      </c>
      <c r="H265" s="339">
        <f t="shared" si="93"/>
        <v>0</v>
      </c>
      <c r="I265" s="93">
        <f>SUM('31:4'!I265)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SUM('31:4'!O265)</f>
        <v>0</v>
      </c>
      <c r="P265" s="93">
        <f>SUM('31:4'!P265)</f>
        <v>0</v>
      </c>
      <c r="Q265" s="93">
        <f>SUM('31:4'!Q265)</f>
        <v>0</v>
      </c>
      <c r="R265" s="93">
        <f>SUM('31:4'!R265)</f>
        <v>0</v>
      </c>
      <c r="S265" s="93">
        <f>SUM('31:4'!S265)</f>
        <v>0</v>
      </c>
      <c r="T265" s="93">
        <f>SUM('31:4'!T265)</f>
        <v>0</v>
      </c>
      <c r="U265" s="93">
        <f>SUM('31:4'!U265)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SUM('31:4'!X265)</f>
        <v>0</v>
      </c>
      <c r="Y265" s="93">
        <f>SUM('31:4'!Y265)</f>
        <v>0</v>
      </c>
      <c r="Z265" s="93">
        <f>SUM('31:4'!Z265)</f>
        <v>0</v>
      </c>
      <c r="AA265" s="93">
        <f>SUM('31:4'!AA265)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SUM('31:4'!G266)</f>
        <v>0</v>
      </c>
      <c r="H266" s="339">
        <f t="shared" si="93"/>
        <v>0</v>
      </c>
      <c r="I266" s="93">
        <f>SUM('31:4'!I266)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SUM('31:4'!O266)</f>
        <v>0</v>
      </c>
      <c r="P266" s="93">
        <f>SUM('31:4'!P266)</f>
        <v>0</v>
      </c>
      <c r="Q266" s="93">
        <f>SUM('31:4'!Q266)</f>
        <v>0</v>
      </c>
      <c r="R266" s="93">
        <f>SUM('31:4'!R266)</f>
        <v>0</v>
      </c>
      <c r="S266" s="93">
        <f>SUM('31:4'!S266)</f>
        <v>0</v>
      </c>
      <c r="T266" s="93">
        <f>SUM('31:4'!T266)</f>
        <v>0</v>
      </c>
      <c r="U266" s="93">
        <f>SUM('31:4'!U266)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SUM('31:4'!X266)</f>
        <v>0</v>
      </c>
      <c r="Y266" s="93">
        <f>SUM('31:4'!Y266)</f>
        <v>0</v>
      </c>
      <c r="Z266" s="93">
        <f>SUM('31:4'!Z266)</f>
        <v>0</v>
      </c>
      <c r="AA266" s="93">
        <f>SUM('31:4'!AA266)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SUM('31:4'!G267)</f>
        <v>0</v>
      </c>
      <c r="H267" s="339">
        <f t="shared" si="93"/>
        <v>0</v>
      </c>
      <c r="I267" s="93">
        <f>SUM('31:4'!I267)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SUM('31:4'!O267)</f>
        <v>0</v>
      </c>
      <c r="P267" s="93">
        <f>SUM('31:4'!P267)</f>
        <v>0</v>
      </c>
      <c r="Q267" s="93">
        <f>SUM('31:4'!Q267)</f>
        <v>0</v>
      </c>
      <c r="R267" s="93">
        <f>SUM('31:4'!R267)</f>
        <v>0</v>
      </c>
      <c r="S267" s="93">
        <f>SUM('31:4'!S267)</f>
        <v>0</v>
      </c>
      <c r="T267" s="93">
        <f>SUM('31:4'!T267)</f>
        <v>0</v>
      </c>
      <c r="U267" s="93">
        <f>SUM('31:4'!U267)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SUM('31:4'!X267)</f>
        <v>0</v>
      </c>
      <c r="Y267" s="93">
        <f>SUM('31:4'!Y267)</f>
        <v>0</v>
      </c>
      <c r="Z267" s="93">
        <f>SUM('31:4'!Z267)</f>
        <v>0</v>
      </c>
      <c r="AA267" s="93">
        <f>SUM('31:4'!AA267)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SUM('31:4'!G268)</f>
        <v>0</v>
      </c>
      <c r="H268" s="339">
        <f t="shared" si="93"/>
        <v>0</v>
      </c>
      <c r="I268" s="93">
        <f>SUM('31:4'!I268)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SUM('31:4'!O268)</f>
        <v>0</v>
      </c>
      <c r="P268" s="93">
        <f>SUM('31:4'!P268)</f>
        <v>0</v>
      </c>
      <c r="Q268" s="93">
        <f>SUM('31:4'!Q268)</f>
        <v>0</v>
      </c>
      <c r="R268" s="93">
        <f>SUM('31:4'!R268)</f>
        <v>0</v>
      </c>
      <c r="S268" s="93">
        <f>SUM('31:4'!S268)</f>
        <v>0</v>
      </c>
      <c r="T268" s="93">
        <f>SUM('31:4'!T268)</f>
        <v>0</v>
      </c>
      <c r="U268" s="93">
        <f>SUM('31:4'!U268)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SUM('31:4'!X268)</f>
        <v>0</v>
      </c>
      <c r="Y268" s="93">
        <f>SUM('31:4'!Y268)</f>
        <v>0</v>
      </c>
      <c r="Z268" s="93">
        <f>SUM('31:4'!Z268)</f>
        <v>0</v>
      </c>
      <c r="AA268" s="93">
        <f>SUM('31:4'!AA268)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SUM('31:4'!G269)</f>
        <v>0</v>
      </c>
      <c r="H269" s="339">
        <f t="shared" si="93"/>
        <v>0</v>
      </c>
      <c r="I269" s="93">
        <f>SUM('31:4'!I269)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SUM('31:4'!O269)</f>
        <v>0</v>
      </c>
      <c r="P269" s="93">
        <f>SUM('31:4'!P269)</f>
        <v>0</v>
      </c>
      <c r="Q269" s="93">
        <f>SUM('31:4'!Q269)</f>
        <v>0</v>
      </c>
      <c r="R269" s="93">
        <f>SUM('31:4'!R269)</f>
        <v>0</v>
      </c>
      <c r="S269" s="93">
        <f>SUM('31:4'!S269)</f>
        <v>0</v>
      </c>
      <c r="T269" s="93">
        <f>SUM('31:4'!T269)</f>
        <v>0</v>
      </c>
      <c r="U269" s="93">
        <f>SUM('31:4'!U269)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SUM('31:4'!X269)</f>
        <v>0</v>
      </c>
      <c r="Y269" s="93">
        <f>SUM('31:4'!Y269)</f>
        <v>0</v>
      </c>
      <c r="Z269" s="93">
        <f>SUM('31:4'!Z269)</f>
        <v>0</v>
      </c>
      <c r="AA269" s="93">
        <f>SUM('31:4'!AA269)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SUM('31:4'!G270)</f>
        <v>0</v>
      </c>
      <c r="H270" s="339">
        <f t="shared" si="93"/>
        <v>0</v>
      </c>
      <c r="I270" s="93">
        <f>SUM('31:4'!I270)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SUM('31:4'!O270)</f>
        <v>0</v>
      </c>
      <c r="P270" s="93">
        <f>SUM('31:4'!P270)</f>
        <v>0</v>
      </c>
      <c r="Q270" s="93">
        <f>SUM('31:4'!Q270)</f>
        <v>0</v>
      </c>
      <c r="R270" s="93">
        <f>SUM('31:4'!R270)</f>
        <v>0</v>
      </c>
      <c r="S270" s="93">
        <f>SUM('31:4'!S270)</f>
        <v>0</v>
      </c>
      <c r="T270" s="93">
        <f>SUM('31:4'!T270)</f>
        <v>0</v>
      </c>
      <c r="U270" s="93">
        <f>SUM('31:4'!U270)</f>
        <v>0</v>
      </c>
      <c r="V270" s="206">
        <f t="shared" si="96"/>
        <v>0</v>
      </c>
      <c r="W270" s="33" t="str">
        <f t="shared" si="97"/>
        <v/>
      </c>
      <c r="X270" s="93">
        <f>SUM('31:4'!X270)</f>
        <v>0</v>
      </c>
      <c r="Y270" s="93">
        <f>SUM('31:4'!Y270)</f>
        <v>0</v>
      </c>
      <c r="Z270" s="93">
        <f>SUM('31:4'!Z270)</f>
        <v>0</v>
      </c>
      <c r="AA270" s="93">
        <f>SUM('31:4'!AA270)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SUM('31:4'!G271)</f>
        <v>0</v>
      </c>
      <c r="H271" s="339">
        <f t="shared" si="93"/>
        <v>0</v>
      </c>
      <c r="I271" s="93">
        <f>SUM('31:4'!I271)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SUM('31:4'!O271)</f>
        <v>0</v>
      </c>
      <c r="P271" s="93">
        <f>SUM('31:4'!P271)</f>
        <v>0</v>
      </c>
      <c r="Q271" s="93">
        <f>SUM('31:4'!Q271)</f>
        <v>0</v>
      </c>
      <c r="R271" s="93">
        <f>SUM('31:4'!R271)</f>
        <v>0</v>
      </c>
      <c r="S271" s="93">
        <f>SUM('31:4'!S271)</f>
        <v>0</v>
      </c>
      <c r="T271" s="93">
        <f>SUM('31:4'!T271)</f>
        <v>0</v>
      </c>
      <c r="U271" s="93">
        <f>SUM('31:4'!U271)</f>
        <v>0</v>
      </c>
      <c r="V271" s="206">
        <f t="shared" si="96"/>
        <v>0</v>
      </c>
      <c r="W271" s="33" t="str">
        <f t="shared" si="97"/>
        <v/>
      </c>
      <c r="X271" s="93">
        <f>SUM('31:4'!X271)</f>
        <v>0</v>
      </c>
      <c r="Y271" s="93">
        <f>SUM('31:4'!Y271)</f>
        <v>0</v>
      </c>
      <c r="Z271" s="93">
        <f>SUM('31:4'!Z271)</f>
        <v>0</v>
      </c>
      <c r="AA271" s="93">
        <f>SUM('31:4'!AA271)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SUM('31:4'!G272)</f>
        <v>0</v>
      </c>
      <c r="H272" s="339">
        <f t="shared" si="93"/>
        <v>0</v>
      </c>
      <c r="I272" s="93">
        <f>SUM('31:4'!I272)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SUM('31:4'!O272)</f>
        <v>0</v>
      </c>
      <c r="P272" s="93">
        <f>SUM('31:4'!P272)</f>
        <v>0</v>
      </c>
      <c r="Q272" s="93">
        <f>SUM('31:4'!Q272)</f>
        <v>0</v>
      </c>
      <c r="R272" s="93">
        <f>SUM('31:4'!R272)</f>
        <v>0</v>
      </c>
      <c r="S272" s="93">
        <f>SUM('31:4'!S272)</f>
        <v>0</v>
      </c>
      <c r="T272" s="93">
        <f>SUM('31:4'!T272)</f>
        <v>0</v>
      </c>
      <c r="U272" s="93">
        <f>SUM('31:4'!U272)</f>
        <v>0</v>
      </c>
      <c r="V272" s="206">
        <f t="shared" si="96"/>
        <v>0</v>
      </c>
      <c r="W272" s="33" t="str">
        <f t="shared" si="97"/>
        <v/>
      </c>
      <c r="X272" s="93">
        <f>SUM('31:4'!X272)</f>
        <v>0</v>
      </c>
      <c r="Y272" s="93">
        <f>SUM('31:4'!Y272)</f>
        <v>0</v>
      </c>
      <c r="Z272" s="93">
        <f>SUM('31:4'!Z272)</f>
        <v>0</v>
      </c>
      <c r="AA272" s="93">
        <f>SUM('31:4'!AA272)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SUM('31:4'!G273)</f>
        <v>0</v>
      </c>
      <c r="H273" s="339">
        <f t="shared" si="93"/>
        <v>0</v>
      </c>
      <c r="I273" s="93">
        <f>SUM('31:4'!I273)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SUM('31:4'!O273)</f>
        <v>0</v>
      </c>
      <c r="P273" s="93">
        <f>SUM('31:4'!P273)</f>
        <v>0</v>
      </c>
      <c r="Q273" s="93">
        <f>SUM('31:4'!Q273)</f>
        <v>0</v>
      </c>
      <c r="R273" s="93">
        <f>SUM('31:4'!R273)</f>
        <v>0</v>
      </c>
      <c r="S273" s="93">
        <f>SUM('31:4'!S273)</f>
        <v>0</v>
      </c>
      <c r="T273" s="93">
        <f>SUM('31:4'!T273)</f>
        <v>0</v>
      </c>
      <c r="U273" s="93">
        <f>SUM('31:4'!U273)</f>
        <v>0</v>
      </c>
      <c r="V273" s="206">
        <f t="shared" si="96"/>
        <v>0</v>
      </c>
      <c r="W273" s="33" t="str">
        <f t="shared" si="97"/>
        <v/>
      </c>
      <c r="X273" s="93">
        <f>SUM('31:4'!X273)</f>
        <v>0</v>
      </c>
      <c r="Y273" s="93">
        <f>SUM('31:4'!Y273)</f>
        <v>0</v>
      </c>
      <c r="Z273" s="93">
        <f>SUM('31:4'!Z273)</f>
        <v>0</v>
      </c>
      <c r="AA273" s="93">
        <f>SUM('31:4'!AA273)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SUM('31:4'!G274)</f>
        <v>0</v>
      </c>
      <c r="H274" s="339">
        <f t="shared" si="93"/>
        <v>0</v>
      </c>
      <c r="I274" s="93">
        <f>SUM('31:4'!I274)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SUM('31:4'!O274)</f>
        <v>0</v>
      </c>
      <c r="P274" s="93">
        <f>SUM('31:4'!P274)</f>
        <v>0</v>
      </c>
      <c r="Q274" s="93">
        <f>SUM('31:4'!Q274)</f>
        <v>0</v>
      </c>
      <c r="R274" s="93">
        <f>SUM('31:4'!R274)</f>
        <v>0</v>
      </c>
      <c r="S274" s="93">
        <f>SUM('31:4'!S274)</f>
        <v>0</v>
      </c>
      <c r="T274" s="93">
        <f>SUM('31:4'!T274)</f>
        <v>0</v>
      </c>
      <c r="U274" s="93">
        <f>SUM('31:4'!U274)</f>
        <v>0</v>
      </c>
      <c r="V274" s="206">
        <f t="shared" si="96"/>
        <v>0</v>
      </c>
      <c r="W274" s="33" t="str">
        <f t="shared" si="97"/>
        <v/>
      </c>
      <c r="X274" s="93">
        <f>SUM('31:4'!X274)</f>
        <v>0</v>
      </c>
      <c r="Y274" s="93">
        <f>SUM('31:4'!Y274)</f>
        <v>0</v>
      </c>
      <c r="Z274" s="93">
        <f>SUM('31:4'!Z274)</f>
        <v>0</v>
      </c>
      <c r="AA274" s="93">
        <f>SUM('31:4'!AA274)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SUM('31:4'!G275)</f>
        <v>0</v>
      </c>
      <c r="H275" s="339">
        <f t="shared" si="93"/>
        <v>0</v>
      </c>
      <c r="I275" s="93">
        <f>SUM('31:4'!I275)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SUM('31:4'!O275)</f>
        <v>0</v>
      </c>
      <c r="P275" s="93">
        <f>SUM('31:4'!P275)</f>
        <v>0</v>
      </c>
      <c r="Q275" s="93">
        <f>SUM('31:4'!Q275)</f>
        <v>0</v>
      </c>
      <c r="R275" s="93">
        <f>SUM('31:4'!R275)</f>
        <v>0</v>
      </c>
      <c r="S275" s="93">
        <f>SUM('31:4'!S275)</f>
        <v>0</v>
      </c>
      <c r="T275" s="93">
        <f>SUM('31:4'!T275)</f>
        <v>0</v>
      </c>
      <c r="U275" s="93">
        <f>SUM('31:4'!U275)</f>
        <v>0</v>
      </c>
      <c r="V275" s="206">
        <f t="shared" si="96"/>
        <v>0</v>
      </c>
      <c r="W275" s="33" t="str">
        <f t="shared" si="97"/>
        <v/>
      </c>
      <c r="X275" s="93">
        <f>SUM('31:4'!X275)</f>
        <v>0</v>
      </c>
      <c r="Y275" s="93">
        <f>SUM('31:4'!Y275)</f>
        <v>0</v>
      </c>
      <c r="Z275" s="93">
        <f>SUM('31:4'!Z275)</f>
        <v>0</v>
      </c>
      <c r="AA275" s="93">
        <f>SUM('31:4'!AA275)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SUM('31:4'!G276)</f>
        <v>0</v>
      </c>
      <c r="H276" s="339">
        <f t="shared" si="93"/>
        <v>0</v>
      </c>
      <c r="I276" s="93">
        <f>SUM('31:4'!I276)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SUM('31:4'!O276)</f>
        <v>0</v>
      </c>
      <c r="P276" s="93">
        <f>SUM('31:4'!P276)</f>
        <v>0</v>
      </c>
      <c r="Q276" s="93">
        <f>SUM('31:4'!Q276)</f>
        <v>0</v>
      </c>
      <c r="R276" s="93">
        <f>SUM('31:4'!R276)</f>
        <v>0</v>
      </c>
      <c r="S276" s="93">
        <f>SUM('31:4'!S276)</f>
        <v>0</v>
      </c>
      <c r="T276" s="93">
        <f>SUM('31:4'!T276)</f>
        <v>0</v>
      </c>
      <c r="U276" s="93">
        <f>SUM('31:4'!U276)</f>
        <v>0</v>
      </c>
      <c r="V276" s="206">
        <f t="shared" si="96"/>
        <v>0</v>
      </c>
      <c r="W276" s="33" t="str">
        <f t="shared" si="97"/>
        <v/>
      </c>
      <c r="X276" s="93">
        <f>SUM('31:4'!X276)</f>
        <v>0</v>
      </c>
      <c r="Y276" s="93">
        <f>SUM('31:4'!Y276)</f>
        <v>0</v>
      </c>
      <c r="Z276" s="93">
        <f>SUM('31:4'!Z276)</f>
        <v>0</v>
      </c>
      <c r="AA276" s="93">
        <f>SUM('31:4'!AA276)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SUM('31:4'!G277)</f>
        <v>0</v>
      </c>
      <c r="H277" s="339">
        <f t="shared" si="93"/>
        <v>0</v>
      </c>
      <c r="I277" s="93">
        <f>SUM('31:4'!I277)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SUM('31:4'!O277)</f>
        <v>0</v>
      </c>
      <c r="P277" s="93">
        <f>SUM('31:4'!P277)</f>
        <v>0</v>
      </c>
      <c r="Q277" s="93">
        <f>SUM('31:4'!Q277)</f>
        <v>0</v>
      </c>
      <c r="R277" s="93">
        <f>SUM('31:4'!R277)</f>
        <v>0</v>
      </c>
      <c r="S277" s="93">
        <f>SUM('31:4'!S277)</f>
        <v>0</v>
      </c>
      <c r="T277" s="93">
        <f>SUM('31:4'!T277)</f>
        <v>0</v>
      </c>
      <c r="U277" s="93">
        <f>SUM('31:4'!U277)</f>
        <v>0</v>
      </c>
      <c r="V277" s="206"/>
      <c r="W277" s="33"/>
      <c r="X277" s="93">
        <f>SUM('31:4'!X277)</f>
        <v>0</v>
      </c>
      <c r="Y277" s="93">
        <f>SUM('31:4'!Y277)</f>
        <v>0</v>
      </c>
      <c r="Z277" s="93">
        <f>SUM('31:4'!Z277)</f>
        <v>0</v>
      </c>
      <c r="AA277" s="93">
        <f>SUM('31:4'!AA277)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SUM('31:4'!G278)</f>
        <v>531</v>
      </c>
      <c r="H278" s="339">
        <f t="shared" si="93"/>
        <v>2655</v>
      </c>
      <c r="I278" s="93">
        <f>SUM('31:4'!I278)</f>
        <v>72</v>
      </c>
      <c r="J278" s="31"/>
      <c r="K278" s="35">
        <f t="array" ref="K278">IF(ISERROR(G278/L278),"",G278/L278)</f>
        <v>106.2</v>
      </c>
      <c r="L278" s="87">
        <v>5</v>
      </c>
      <c r="M278" s="36">
        <f t="shared" si="94"/>
        <v>-34.200000000000003</v>
      </c>
      <c r="N278" s="31">
        <f t="shared" si="95"/>
        <v>0</v>
      </c>
      <c r="O278" s="93">
        <f>SUM('31:4'!O278)</f>
        <v>0</v>
      </c>
      <c r="P278" s="93">
        <f>SUM('31:4'!P278)</f>
        <v>0</v>
      </c>
      <c r="Q278" s="93">
        <f>SUM('31:4'!Q278)</f>
        <v>0</v>
      </c>
      <c r="R278" s="93">
        <f>SUM('31:4'!R278)</f>
        <v>0</v>
      </c>
      <c r="S278" s="93">
        <f>SUM('31:4'!S278)</f>
        <v>0</v>
      </c>
      <c r="T278" s="93">
        <f>SUM('31:4'!T278)</f>
        <v>0</v>
      </c>
      <c r="U278" s="93">
        <f>SUM('31:4'!U278)</f>
        <v>0</v>
      </c>
      <c r="V278" s="206"/>
      <c r="W278" s="33"/>
      <c r="X278" s="93">
        <f>SUM('31:4'!X278)</f>
        <v>0</v>
      </c>
      <c r="Y278" s="93">
        <f>SUM('31:4'!Y278)</f>
        <v>0</v>
      </c>
      <c r="Z278" s="93">
        <f>SUM('31:4'!Z278)</f>
        <v>0</v>
      </c>
      <c r="AA278" s="93">
        <f>SUM('31:4'!AA278)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SUM('31:4'!G279)</f>
        <v>0</v>
      </c>
      <c r="H279" s="339">
        <f t="shared" si="93"/>
        <v>0</v>
      </c>
      <c r="I279" s="93">
        <f>SUM('31:4'!I279)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SUM('31:4'!O279)</f>
        <v>0</v>
      </c>
      <c r="P279" s="93">
        <f>SUM('31:4'!P279)</f>
        <v>0</v>
      </c>
      <c r="Q279" s="93">
        <f>SUM('31:4'!Q279)</f>
        <v>0</v>
      </c>
      <c r="R279" s="93">
        <f>SUM('31:4'!R279)</f>
        <v>0</v>
      </c>
      <c r="S279" s="93">
        <f>SUM('31:4'!S279)</f>
        <v>0</v>
      </c>
      <c r="T279" s="93">
        <f>SUM('31:4'!T279)</f>
        <v>0</v>
      </c>
      <c r="U279" s="93">
        <f>SUM('31:4'!U279)</f>
        <v>0</v>
      </c>
      <c r="V279" s="206"/>
      <c r="W279" s="33"/>
      <c r="X279" s="93">
        <f>SUM('31:4'!X279)</f>
        <v>0</v>
      </c>
      <c r="Y279" s="93">
        <f>SUM('31:4'!Y279)</f>
        <v>0</v>
      </c>
      <c r="Z279" s="93">
        <f>SUM('31:4'!Z279)</f>
        <v>0</v>
      </c>
      <c r="AA279" s="93">
        <f>SUM('31:4'!AA279)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SUM('31:4'!G280)</f>
        <v>0</v>
      </c>
      <c r="H280" s="339">
        <f t="shared" si="93"/>
        <v>0</v>
      </c>
      <c r="I280" s="93">
        <f>SUM('31:4'!I280)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SUM('31:4'!O280)</f>
        <v>0</v>
      </c>
      <c r="P280" s="93">
        <f>SUM('31:4'!P280)</f>
        <v>0</v>
      </c>
      <c r="Q280" s="93">
        <f>SUM('31:4'!Q280)</f>
        <v>0</v>
      </c>
      <c r="R280" s="93">
        <f>SUM('31:4'!R280)</f>
        <v>0</v>
      </c>
      <c r="S280" s="93">
        <f>SUM('31:4'!S280)</f>
        <v>0</v>
      </c>
      <c r="T280" s="93">
        <f>SUM('31:4'!T280)</f>
        <v>0</v>
      </c>
      <c r="U280" s="93">
        <f>SUM('31:4'!U280)</f>
        <v>0</v>
      </c>
      <c r="V280" s="206"/>
      <c r="W280" s="33"/>
      <c r="X280" s="93">
        <f>SUM('31:4'!X280)</f>
        <v>0</v>
      </c>
      <c r="Y280" s="93">
        <f>SUM('31:4'!Y280)</f>
        <v>0</v>
      </c>
      <c r="Z280" s="93">
        <f>SUM('31:4'!Z280)</f>
        <v>0</v>
      </c>
      <c r="AA280" s="93">
        <f>SUM('31:4'!AA280)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SUM('31:4'!G281)</f>
        <v>0</v>
      </c>
      <c r="H281" s="339">
        <f t="shared" si="93"/>
        <v>0</v>
      </c>
      <c r="I281" s="93">
        <f>SUM('31:4'!I281)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SUM('31:4'!O281)</f>
        <v>0</v>
      </c>
      <c r="P281" s="93">
        <f>SUM('31:4'!P281)</f>
        <v>0</v>
      </c>
      <c r="Q281" s="93">
        <f>SUM('31:4'!Q281)</f>
        <v>0</v>
      </c>
      <c r="R281" s="93">
        <f>SUM('31:4'!R281)</f>
        <v>0</v>
      </c>
      <c r="S281" s="93">
        <f>SUM('31:4'!S281)</f>
        <v>0</v>
      </c>
      <c r="T281" s="93">
        <f>SUM('31:4'!T281)</f>
        <v>0</v>
      </c>
      <c r="U281" s="93">
        <f>SUM('31:4'!U281)</f>
        <v>0</v>
      </c>
      <c r="V281" s="206"/>
      <c r="W281" s="33"/>
      <c r="X281" s="93">
        <f>SUM('31:4'!X281)</f>
        <v>0</v>
      </c>
      <c r="Y281" s="93">
        <f>SUM('31:4'!Y281)</f>
        <v>0</v>
      </c>
      <c r="Z281" s="93">
        <f>SUM('31:4'!Z281)</f>
        <v>0</v>
      </c>
      <c r="AA281" s="93">
        <f>SUM('31:4'!AA281)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SUM('31:4'!G282)</f>
        <v>0</v>
      </c>
      <c r="H282" s="339">
        <f t="shared" si="93"/>
        <v>0</v>
      </c>
      <c r="I282" s="93">
        <f>SUM('31:4'!I282)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SUM('31:4'!O282)</f>
        <v>0</v>
      </c>
      <c r="P282" s="93">
        <f>SUM('31:4'!P282)</f>
        <v>0</v>
      </c>
      <c r="Q282" s="93">
        <f>SUM('31:4'!Q282)</f>
        <v>0</v>
      </c>
      <c r="R282" s="93">
        <f>SUM('31:4'!R282)</f>
        <v>0</v>
      </c>
      <c r="S282" s="93">
        <f>SUM('31:4'!S282)</f>
        <v>0</v>
      </c>
      <c r="T282" s="93">
        <f>SUM('31:4'!T282)</f>
        <v>0</v>
      </c>
      <c r="U282" s="93">
        <f>SUM('31:4'!U282)</f>
        <v>0</v>
      </c>
      <c r="V282" s="206"/>
      <c r="W282" s="33"/>
      <c r="X282" s="93">
        <f>SUM('31:4'!X282)</f>
        <v>0</v>
      </c>
      <c r="Y282" s="93">
        <f>SUM('31:4'!Y282)</f>
        <v>0</v>
      </c>
      <c r="Z282" s="93">
        <f>SUM('31:4'!Z282)</f>
        <v>0</v>
      </c>
      <c r="AA282" s="93">
        <f>SUM('31:4'!AA282)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SUM('31:4'!G283)</f>
        <v>0</v>
      </c>
      <c r="H283" s="339">
        <f t="shared" si="93"/>
        <v>0</v>
      </c>
      <c r="I283" s="93">
        <f>SUM('31:4'!I283)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4"/>
        <v>0</v>
      </c>
      <c r="N283" s="31">
        <f t="shared" si="95"/>
        <v>0</v>
      </c>
      <c r="O283" s="93">
        <f>SUM('31:4'!O283)</f>
        <v>0</v>
      </c>
      <c r="P283" s="93">
        <f>SUM('31:4'!P283)</f>
        <v>0</v>
      </c>
      <c r="Q283" s="93">
        <f>SUM('31:4'!Q283)</f>
        <v>0</v>
      </c>
      <c r="R283" s="93">
        <f>SUM('31:4'!R283)</f>
        <v>0</v>
      </c>
      <c r="S283" s="93">
        <f>SUM('31:4'!S283)</f>
        <v>0</v>
      </c>
      <c r="T283" s="93">
        <f>SUM('31:4'!T283)</f>
        <v>0</v>
      </c>
      <c r="U283" s="93">
        <f>SUM('31:4'!U283)</f>
        <v>0</v>
      </c>
      <c r="V283" s="206">
        <f t="shared" ref="V283:V284" si="98">SUM(X283:AA283)</f>
        <v>0</v>
      </c>
      <c r="W283" s="33" t="str">
        <f t="shared" ref="W283:W284" si="99">IF(ISERROR(V283/G283),"",V283/G283)</f>
        <v/>
      </c>
      <c r="X283" s="93">
        <f>SUM('31:4'!X283)</f>
        <v>0</v>
      </c>
      <c r="Y283" s="93">
        <f>SUM('31:4'!Y283)</f>
        <v>0</v>
      </c>
      <c r="Z283" s="93">
        <f>SUM('31:4'!Z283)</f>
        <v>0</v>
      </c>
      <c r="AA283" s="93">
        <f>SUM('31:4'!AA283)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SUM('31:4'!G284)</f>
        <v>0</v>
      </c>
      <c r="H284" s="339">
        <f t="shared" si="93"/>
        <v>0</v>
      </c>
      <c r="I284" s="93">
        <f>SUM('31:4'!I284)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SUM('31:4'!O284)</f>
        <v>0</v>
      </c>
      <c r="P284" s="93">
        <f>SUM('31:4'!P284)</f>
        <v>0</v>
      </c>
      <c r="Q284" s="93">
        <f>SUM('31:4'!Q284)</f>
        <v>0</v>
      </c>
      <c r="R284" s="93">
        <f>SUM('31:4'!R284)</f>
        <v>0</v>
      </c>
      <c r="S284" s="93">
        <f>SUM('31:4'!S284)</f>
        <v>0</v>
      </c>
      <c r="T284" s="93">
        <f>SUM('31:4'!T284)</f>
        <v>0</v>
      </c>
      <c r="U284" s="93">
        <f>SUM('31:4'!U284)</f>
        <v>0</v>
      </c>
      <c r="V284" s="206">
        <f t="shared" si="98"/>
        <v>0</v>
      </c>
      <c r="W284" s="33" t="str">
        <f t="shared" si="99"/>
        <v/>
      </c>
      <c r="X284" s="93">
        <f>SUM('31:4'!X284)</f>
        <v>0</v>
      </c>
      <c r="Y284" s="93">
        <f>SUM('31:4'!Y284)</f>
        <v>0</v>
      </c>
      <c r="Z284" s="93">
        <f>SUM('31:4'!Z284)</f>
        <v>0</v>
      </c>
      <c r="AA284" s="93">
        <f>SUM('31:4'!AA284)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SUM('31:4'!G285)</f>
        <v>327</v>
      </c>
      <c r="H285" s="339">
        <f t="shared" si="93"/>
        <v>0</v>
      </c>
      <c r="I285" s="93">
        <f>SUM('31:4'!I285)</f>
        <v>127.5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SUM('31:4'!G286)</f>
        <v>0</v>
      </c>
      <c r="H286" s="339">
        <f t="shared" si="93"/>
        <v>0</v>
      </c>
      <c r="I286" s="93">
        <f>SUM('31:4'!I286)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SUM('31:4'!G287)</f>
        <v>260</v>
      </c>
      <c r="H287" s="339">
        <f t="shared" si="93"/>
        <v>0</v>
      </c>
      <c r="I287" s="93">
        <f>SUM('31:4'!I287)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SUM('31:4'!G288)</f>
        <v>0</v>
      </c>
      <c r="H288" s="339">
        <f t="shared" si="93"/>
        <v>0</v>
      </c>
      <c r="I288" s="93">
        <f>SUM('31:4'!I288)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SUM('31:4'!O288)</f>
        <v>0</v>
      </c>
      <c r="P288" s="93">
        <f>SUM('31:4'!P288)</f>
        <v>0</v>
      </c>
      <c r="Q288" s="93">
        <f>SUM('31:4'!Q288)</f>
        <v>0</v>
      </c>
      <c r="R288" s="93">
        <f>SUM('31:4'!R288)</f>
        <v>0</v>
      </c>
      <c r="S288" s="93">
        <f>SUM('31:4'!S288)</f>
        <v>0</v>
      </c>
      <c r="T288" s="93">
        <f>SUM('31:4'!T288)</f>
        <v>0</v>
      </c>
      <c r="U288" s="93">
        <f>SUM('31:4'!U288)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SUM('31:4'!X288)</f>
        <v>0</v>
      </c>
      <c r="Y288" s="93">
        <f>SUM('31:4'!Y288)</f>
        <v>0</v>
      </c>
      <c r="Z288" s="93">
        <f>SUM('31:4'!Z288)</f>
        <v>0</v>
      </c>
      <c r="AA288" s="93">
        <f>SUM('31:4'!AA288)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SUM('31:4'!G289)</f>
        <v>0</v>
      </c>
      <c r="H289" s="339">
        <f t="shared" si="93"/>
        <v>0</v>
      </c>
      <c r="I289" s="93">
        <f>SUM('31:4'!I289)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SUM('31:4'!O289)</f>
        <v>0</v>
      </c>
      <c r="P289" s="93">
        <f>SUM('31:4'!P289)</f>
        <v>0</v>
      </c>
      <c r="Q289" s="93">
        <f>SUM('31:4'!Q289)</f>
        <v>0</v>
      </c>
      <c r="R289" s="93">
        <f>SUM('31:4'!R289)</f>
        <v>0</v>
      </c>
      <c r="S289" s="93">
        <f>SUM('31:4'!S289)</f>
        <v>0</v>
      </c>
      <c r="T289" s="93">
        <f>SUM('31:4'!T289)</f>
        <v>0</v>
      </c>
      <c r="U289" s="93">
        <f>SUM('31:4'!U289)</f>
        <v>0</v>
      </c>
      <c r="V289" s="206">
        <f t="shared" si="102"/>
        <v>0</v>
      </c>
      <c r="W289" s="33" t="str">
        <f t="shared" si="103"/>
        <v/>
      </c>
      <c r="X289" s="93">
        <f>SUM('31:4'!X289)</f>
        <v>0</v>
      </c>
      <c r="Y289" s="93">
        <f>SUM('31:4'!Y289)</f>
        <v>0</v>
      </c>
      <c r="Z289" s="93">
        <f>SUM('31:4'!Z289)</f>
        <v>0</v>
      </c>
      <c r="AA289" s="93">
        <f>SUM('31:4'!AA289)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SUM('31:4'!G290)</f>
        <v>0</v>
      </c>
      <c r="H290" s="339">
        <f t="shared" si="93"/>
        <v>0</v>
      </c>
      <c r="I290" s="93">
        <f>SUM('31:4'!I290)</f>
        <v>0</v>
      </c>
      <c r="J290" s="31" t="str">
        <f t="array" ref="J290">IF(ISERROR(G290/I290),"",G290/I290)</f>
        <v/>
      </c>
      <c r="K290" s="339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SUM('31:4'!O290)</f>
        <v>0</v>
      </c>
      <c r="P290" s="93">
        <f>SUM('31:4'!P290)</f>
        <v>0</v>
      </c>
      <c r="Q290" s="93">
        <f>SUM('31:4'!Q290)</f>
        <v>0</v>
      </c>
      <c r="R290" s="93">
        <f>SUM('31:4'!R290)</f>
        <v>0</v>
      </c>
      <c r="S290" s="93">
        <f>SUM('31:4'!S290)</f>
        <v>0</v>
      </c>
      <c r="T290" s="93">
        <f>SUM('31:4'!T290)</f>
        <v>0</v>
      </c>
      <c r="U290" s="93">
        <f>SUM('31:4'!U290)</f>
        <v>0</v>
      </c>
      <c r="V290" s="206">
        <f t="shared" si="102"/>
        <v>0</v>
      </c>
      <c r="W290" s="33" t="str">
        <f t="shared" si="103"/>
        <v/>
      </c>
      <c r="X290" s="93">
        <f>SUM('31:4'!X290)</f>
        <v>0</v>
      </c>
      <c r="Y290" s="93">
        <f>SUM('31:4'!Y290)</f>
        <v>0</v>
      </c>
      <c r="Z290" s="93">
        <f>SUM('31:4'!Z290)</f>
        <v>0</v>
      </c>
      <c r="AA290" s="93">
        <f>SUM('31:4'!AA290)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548" t="s">
        <v>92</v>
      </c>
      <c r="B291" s="549"/>
      <c r="C291" s="342" t="s">
        <v>71</v>
      </c>
      <c r="D291" s="20"/>
      <c r="E291" s="20"/>
      <c r="F291" s="32"/>
      <c r="G291" s="30">
        <f>SUM(G257:G290)</f>
        <v>1648</v>
      </c>
      <c r="H291" s="30">
        <f>SUM(H257:H290)</f>
        <v>5320.9</v>
      </c>
      <c r="I291" s="30">
        <f>SUM(I257:I290)</f>
        <v>328</v>
      </c>
      <c r="J291" s="31">
        <f t="array" ref="J291">IF(ISERROR(G291/I291),"",G291/I291)</f>
        <v>5.024390243902439</v>
      </c>
      <c r="K291" s="30">
        <f>SUM(K257:K290)</f>
        <v>163.18924731182796</v>
      </c>
      <c r="L291" s="98"/>
      <c r="M291" s="89">
        <f t="shared" ref="M291:V291" si="104">SUM(M257:M290)</f>
        <v>-10.689247311827955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SUM('31:4'!G292)</f>
        <v>0</v>
      </c>
      <c r="H292" s="339">
        <f>D292*G292</f>
        <v>0</v>
      </c>
      <c r="I292" s="93">
        <f>SUM('31:4'!I292)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SUM('31:4'!O292)</f>
        <v>0</v>
      </c>
      <c r="P292" s="93">
        <f>SUM('31:4'!P292)</f>
        <v>0</v>
      </c>
      <c r="Q292" s="93">
        <f>SUM('31:4'!Q292)</f>
        <v>0</v>
      </c>
      <c r="R292" s="93">
        <f>SUM('31:4'!R292)</f>
        <v>0</v>
      </c>
      <c r="S292" s="93">
        <f>SUM('31:4'!S292)</f>
        <v>0</v>
      </c>
      <c r="T292" s="93">
        <f>SUM('31:4'!T292)</f>
        <v>0</v>
      </c>
      <c r="U292" s="93">
        <f>SUM('31:4'!U292)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SUM('31:4'!X292)</f>
        <v>0</v>
      </c>
      <c r="Y292" s="93">
        <f>SUM('31:4'!Y292)</f>
        <v>0</v>
      </c>
      <c r="Z292" s="93">
        <f>SUM('31:4'!Z292)</f>
        <v>0</v>
      </c>
      <c r="AA292" s="93">
        <f>SUM('31:4'!AA292)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SUM('31:4'!G293)</f>
        <v>0</v>
      </c>
      <c r="H293" s="339">
        <f t="shared" ref="H293:H306" si="108">D293*G293</f>
        <v>0</v>
      </c>
      <c r="I293" s="93">
        <f>SUM('31:4'!I293)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SUM('31:4'!O293)</f>
        <v>0</v>
      </c>
      <c r="P293" s="93">
        <f>SUM('31:4'!P293)</f>
        <v>0</v>
      </c>
      <c r="Q293" s="93">
        <f>SUM('31:4'!Q293)</f>
        <v>0</v>
      </c>
      <c r="R293" s="93">
        <f>SUM('31:4'!R293)</f>
        <v>0</v>
      </c>
      <c r="S293" s="93">
        <f>SUM('31:4'!S293)</f>
        <v>0</v>
      </c>
      <c r="T293" s="93">
        <f>SUM('31:4'!T293)</f>
        <v>0</v>
      </c>
      <c r="U293" s="93">
        <f>SUM('31:4'!U293)</f>
        <v>0</v>
      </c>
      <c r="V293" s="206">
        <f t="shared" si="107"/>
        <v>0</v>
      </c>
      <c r="W293" s="33" t="str">
        <f t="shared" si="103"/>
        <v/>
      </c>
      <c r="X293" s="93">
        <f>SUM('31:4'!X293)</f>
        <v>0</v>
      </c>
      <c r="Y293" s="93">
        <f>SUM('31:4'!Y293)</f>
        <v>0</v>
      </c>
      <c r="Z293" s="93">
        <f>SUM('31:4'!Z293)</f>
        <v>0</v>
      </c>
      <c r="AA293" s="93">
        <f>SUM('31:4'!AA293)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SUM('31:4'!G294)</f>
        <v>463</v>
      </c>
      <c r="H294" s="339">
        <f t="shared" si="108"/>
        <v>2333.52</v>
      </c>
      <c r="I294" s="93">
        <f>SUM('31:4'!I294)</f>
        <v>38</v>
      </c>
      <c r="J294" s="31">
        <f t="array" ref="J294">IF(ISERROR(G294/I294),"",G294/I294)</f>
        <v>12.184210526315789</v>
      </c>
      <c r="K294" s="35">
        <f t="array" ref="K294">IF(ISERROR(G294/L294),"",G294/L294)</f>
        <v>23.15</v>
      </c>
      <c r="L294" s="87">
        <v>20</v>
      </c>
      <c r="M294" s="36">
        <f t="shared" si="105"/>
        <v>14.850000000000001</v>
      </c>
      <c r="N294" s="31">
        <f t="shared" si="106"/>
        <v>0</v>
      </c>
      <c r="O294" s="93">
        <f>SUM('31:4'!O294)</f>
        <v>0</v>
      </c>
      <c r="P294" s="93">
        <f>SUM('31:4'!P294)</f>
        <v>0</v>
      </c>
      <c r="Q294" s="93">
        <f>SUM('31:4'!Q294)</f>
        <v>0</v>
      </c>
      <c r="R294" s="93">
        <f>SUM('31:4'!R294)</f>
        <v>0</v>
      </c>
      <c r="S294" s="93">
        <f>SUM('31:4'!S294)</f>
        <v>0</v>
      </c>
      <c r="T294" s="93">
        <f>SUM('31:4'!T294)</f>
        <v>0</v>
      </c>
      <c r="U294" s="93">
        <f>SUM('31:4'!U294)</f>
        <v>0</v>
      </c>
      <c r="V294" s="206">
        <f t="shared" si="107"/>
        <v>0</v>
      </c>
      <c r="W294" s="33">
        <f t="shared" si="103"/>
        <v>0</v>
      </c>
      <c r="X294" s="93">
        <f>SUM('31:4'!X294)</f>
        <v>0</v>
      </c>
      <c r="Y294" s="93">
        <f>SUM('31:4'!Y294)</f>
        <v>0</v>
      </c>
      <c r="Z294" s="93">
        <f>SUM('31:4'!Z294)</f>
        <v>0</v>
      </c>
      <c r="AA294" s="93">
        <f>SUM('31:4'!AA294)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SUM('31:4'!G295)</f>
        <v>0</v>
      </c>
      <c r="H295" s="339">
        <f t="shared" si="108"/>
        <v>0</v>
      </c>
      <c r="I295" s="93">
        <f>SUM('31:4'!I295)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SUM('31:4'!O295)</f>
        <v>0</v>
      </c>
      <c r="P295" s="93">
        <f>SUM('31:4'!P295)</f>
        <v>0</v>
      </c>
      <c r="Q295" s="93">
        <f>SUM('31:4'!Q295)</f>
        <v>0</v>
      </c>
      <c r="R295" s="93">
        <f>SUM('31:4'!R295)</f>
        <v>0</v>
      </c>
      <c r="S295" s="93">
        <f>SUM('31:4'!S295)</f>
        <v>0</v>
      </c>
      <c r="T295" s="93">
        <f>SUM('31:4'!T295)</f>
        <v>0</v>
      </c>
      <c r="U295" s="93">
        <f>SUM('31:4'!U295)</f>
        <v>0</v>
      </c>
      <c r="V295" s="206">
        <f t="shared" si="107"/>
        <v>0</v>
      </c>
      <c r="W295" s="33" t="str">
        <f t="shared" si="103"/>
        <v/>
      </c>
      <c r="X295" s="93">
        <f>SUM('31:4'!X295)</f>
        <v>0</v>
      </c>
      <c r="Y295" s="93">
        <f>SUM('31:4'!Y295)</f>
        <v>0</v>
      </c>
      <c r="Z295" s="93">
        <f>SUM('31:4'!Z295)</f>
        <v>0</v>
      </c>
      <c r="AA295" s="93">
        <f>SUM('31:4'!AA295)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SUM('31:4'!G296)</f>
        <v>0</v>
      </c>
      <c r="H296" s="339">
        <f t="shared" si="108"/>
        <v>0</v>
      </c>
      <c r="I296" s="93">
        <f>SUM('31:4'!I296)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SUM('31:4'!O296)</f>
        <v>0</v>
      </c>
      <c r="P296" s="93">
        <f>SUM('31:4'!P296)</f>
        <v>0</v>
      </c>
      <c r="Q296" s="93">
        <f>SUM('31:4'!Q296)</f>
        <v>0</v>
      </c>
      <c r="R296" s="93">
        <f>SUM('31:4'!R296)</f>
        <v>0</v>
      </c>
      <c r="S296" s="93">
        <f>SUM('31:4'!S296)</f>
        <v>0</v>
      </c>
      <c r="T296" s="93">
        <f>SUM('31:4'!T296)</f>
        <v>0</v>
      </c>
      <c r="U296" s="93">
        <f>SUM('31:4'!U296)</f>
        <v>0</v>
      </c>
      <c r="V296" s="206">
        <f t="shared" si="107"/>
        <v>0</v>
      </c>
      <c r="W296" s="33" t="str">
        <f t="shared" si="103"/>
        <v/>
      </c>
      <c r="X296" s="93">
        <f>SUM('31:4'!X296)</f>
        <v>0</v>
      </c>
      <c r="Y296" s="93">
        <f>SUM('31:4'!Y296)</f>
        <v>0</v>
      </c>
      <c r="Z296" s="93">
        <f>SUM('31:4'!Z296)</f>
        <v>0</v>
      </c>
      <c r="AA296" s="93">
        <f>SUM('31:4'!AA296)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SUM('31:4'!G297)</f>
        <v>0</v>
      </c>
      <c r="H297" s="339">
        <f t="shared" si="108"/>
        <v>0</v>
      </c>
      <c r="I297" s="93">
        <f>SUM('31:4'!I297)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SUM('31:4'!O297)</f>
        <v>0</v>
      </c>
      <c r="P297" s="93">
        <f>SUM('31:4'!P297)</f>
        <v>0</v>
      </c>
      <c r="Q297" s="93">
        <f>SUM('31:4'!Q297)</f>
        <v>0</v>
      </c>
      <c r="R297" s="93">
        <f>SUM('31:4'!R297)</f>
        <v>0</v>
      </c>
      <c r="S297" s="93">
        <f>SUM('31:4'!S297)</f>
        <v>0</v>
      </c>
      <c r="T297" s="93">
        <f>SUM('31:4'!T297)</f>
        <v>0</v>
      </c>
      <c r="U297" s="93">
        <f>SUM('31:4'!U297)</f>
        <v>0</v>
      </c>
      <c r="V297" s="206">
        <f t="shared" si="107"/>
        <v>0</v>
      </c>
      <c r="W297" s="33" t="str">
        <f t="shared" si="103"/>
        <v/>
      </c>
      <c r="X297" s="93">
        <f>SUM('31:4'!X297)</f>
        <v>0</v>
      </c>
      <c r="Y297" s="93">
        <f>SUM('31:4'!Y297)</f>
        <v>0</v>
      </c>
      <c r="Z297" s="93">
        <f>SUM('31:4'!Z297)</f>
        <v>0</v>
      </c>
      <c r="AA297" s="93">
        <f>SUM('31:4'!AA297)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SUM('31:4'!G298)</f>
        <v>0</v>
      </c>
      <c r="H298" s="339">
        <f t="shared" si="108"/>
        <v>0</v>
      </c>
      <c r="I298" s="93">
        <f>SUM('31:4'!I298)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SUM('31:4'!O298)</f>
        <v>0</v>
      </c>
      <c r="P298" s="93">
        <f>SUM('31:4'!P298)</f>
        <v>0</v>
      </c>
      <c r="Q298" s="93">
        <f>SUM('31:4'!Q298)</f>
        <v>0</v>
      </c>
      <c r="R298" s="93">
        <f>SUM('31:4'!R298)</f>
        <v>0</v>
      </c>
      <c r="S298" s="93">
        <f>SUM('31:4'!S298)</f>
        <v>0</v>
      </c>
      <c r="T298" s="93">
        <f>SUM('31:4'!T298)</f>
        <v>0</v>
      </c>
      <c r="U298" s="93">
        <f>SUM('31:4'!U298)</f>
        <v>0</v>
      </c>
      <c r="V298" s="206">
        <f t="shared" si="107"/>
        <v>0</v>
      </c>
      <c r="W298" s="33" t="str">
        <f t="shared" si="103"/>
        <v/>
      </c>
      <c r="X298" s="93">
        <f>SUM('31:4'!X298)</f>
        <v>0</v>
      </c>
      <c r="Y298" s="93">
        <f>SUM('31:4'!Y298)</f>
        <v>0</v>
      </c>
      <c r="Z298" s="93">
        <f>SUM('31:4'!Z298)</f>
        <v>0</v>
      </c>
      <c r="AA298" s="93">
        <f>SUM('31:4'!AA298)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SUM('31:4'!G299)</f>
        <v>0</v>
      </c>
      <c r="H299" s="339">
        <f t="shared" si="108"/>
        <v>0</v>
      </c>
      <c r="I299" s="93">
        <f>SUM('31:4'!I299)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SUM('31:4'!O299)</f>
        <v>0</v>
      </c>
      <c r="P299" s="93">
        <f>SUM('31:4'!P299)</f>
        <v>0</v>
      </c>
      <c r="Q299" s="93">
        <f>SUM('31:4'!Q299)</f>
        <v>0</v>
      </c>
      <c r="R299" s="93">
        <f>SUM('31:4'!R299)</f>
        <v>0</v>
      </c>
      <c r="S299" s="93">
        <f>SUM('31:4'!S299)</f>
        <v>0</v>
      </c>
      <c r="T299" s="93">
        <f>SUM('31:4'!T299)</f>
        <v>0</v>
      </c>
      <c r="U299" s="93">
        <f>SUM('31:4'!U299)</f>
        <v>0</v>
      </c>
      <c r="V299" s="206">
        <f t="shared" si="107"/>
        <v>0</v>
      </c>
      <c r="W299" s="33" t="str">
        <f t="shared" si="103"/>
        <v/>
      </c>
      <c r="X299" s="93">
        <f>SUM('31:4'!X299)</f>
        <v>0</v>
      </c>
      <c r="Y299" s="93">
        <f>SUM('31:4'!Y299)</f>
        <v>0</v>
      </c>
      <c r="Z299" s="93">
        <f>SUM('31:4'!Z299)</f>
        <v>0</v>
      </c>
      <c r="AA299" s="93">
        <f>SUM('31:4'!AA299)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SUM('31:4'!G300)</f>
        <v>0</v>
      </c>
      <c r="H300" s="339">
        <f t="shared" si="108"/>
        <v>0</v>
      </c>
      <c r="I300" s="93">
        <f>SUM('31:4'!I300)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SUM('31:4'!O300)</f>
        <v>0</v>
      </c>
      <c r="P300" s="93">
        <f>SUM('31:4'!P300)</f>
        <v>0</v>
      </c>
      <c r="Q300" s="93">
        <f>SUM('31:4'!Q300)</f>
        <v>0</v>
      </c>
      <c r="R300" s="93">
        <f>SUM('31:4'!R300)</f>
        <v>0</v>
      </c>
      <c r="S300" s="93">
        <f>SUM('31:4'!S300)</f>
        <v>0</v>
      </c>
      <c r="T300" s="93">
        <f>SUM('31:4'!T300)</f>
        <v>0</v>
      </c>
      <c r="U300" s="93">
        <f>SUM('31:4'!U300)</f>
        <v>0</v>
      </c>
      <c r="V300" s="206">
        <f t="shared" si="107"/>
        <v>0</v>
      </c>
      <c r="W300" s="33" t="str">
        <f t="shared" si="103"/>
        <v/>
      </c>
      <c r="X300" s="93">
        <f>SUM('31:4'!X300)</f>
        <v>0</v>
      </c>
      <c r="Y300" s="93">
        <f>SUM('31:4'!Y300)</f>
        <v>0</v>
      </c>
      <c r="Z300" s="93">
        <f>SUM('31:4'!Z300)</f>
        <v>0</v>
      </c>
      <c r="AA300" s="93">
        <f>SUM('31:4'!AA300)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SUM('31:4'!G301)</f>
        <v>0</v>
      </c>
      <c r="H301" s="339">
        <f t="shared" si="108"/>
        <v>0</v>
      </c>
      <c r="I301" s="93">
        <f>SUM('31:4'!I301)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SUM('31:4'!O301)</f>
        <v>0</v>
      </c>
      <c r="P301" s="93">
        <f>SUM('31:4'!P301)</f>
        <v>0</v>
      </c>
      <c r="Q301" s="93">
        <f>SUM('31:4'!Q301)</f>
        <v>0</v>
      </c>
      <c r="R301" s="93">
        <f>SUM('31:4'!R301)</f>
        <v>0</v>
      </c>
      <c r="S301" s="93">
        <f>SUM('31:4'!S301)</f>
        <v>0</v>
      </c>
      <c r="T301" s="93">
        <f>SUM('31:4'!T301)</f>
        <v>0</v>
      </c>
      <c r="U301" s="93">
        <f>SUM('31:4'!U301)</f>
        <v>0</v>
      </c>
      <c r="V301" s="206">
        <f t="shared" si="107"/>
        <v>0</v>
      </c>
      <c r="W301" s="33" t="str">
        <f t="shared" si="103"/>
        <v/>
      </c>
      <c r="X301" s="93">
        <f>SUM('31:4'!X301)</f>
        <v>0</v>
      </c>
      <c r="Y301" s="93">
        <f>SUM('31:4'!Y301)</f>
        <v>0</v>
      </c>
      <c r="Z301" s="93">
        <f>SUM('31:4'!Z301)</f>
        <v>0</v>
      </c>
      <c r="AA301" s="93">
        <f>SUM('31:4'!AA301)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SUM('31:4'!G302)</f>
        <v>0</v>
      </c>
      <c r="H302" s="339">
        <f t="shared" si="108"/>
        <v>0</v>
      </c>
      <c r="I302" s="93">
        <f>SUM('31:4'!I302)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SUM('31:4'!O302)</f>
        <v>0</v>
      </c>
      <c r="P302" s="93">
        <f>SUM('31:4'!P302)</f>
        <v>0</v>
      </c>
      <c r="Q302" s="93">
        <f>SUM('31:4'!Q302)</f>
        <v>0</v>
      </c>
      <c r="R302" s="93">
        <f>SUM('31:4'!R302)</f>
        <v>0</v>
      </c>
      <c r="S302" s="93">
        <f>SUM('31:4'!S302)</f>
        <v>0</v>
      </c>
      <c r="T302" s="93">
        <f>SUM('31:4'!T302)</f>
        <v>0</v>
      </c>
      <c r="U302" s="93">
        <f>SUM('31:4'!U302)</f>
        <v>0</v>
      </c>
      <c r="V302" s="206">
        <f t="shared" si="107"/>
        <v>0</v>
      </c>
      <c r="W302" s="33" t="str">
        <f t="shared" si="103"/>
        <v/>
      </c>
      <c r="X302" s="93">
        <f>SUM('31:4'!X302)</f>
        <v>0</v>
      </c>
      <c r="Y302" s="93">
        <f>SUM('31:4'!Y302)</f>
        <v>0</v>
      </c>
      <c r="Z302" s="93">
        <f>SUM('31:4'!Z302)</f>
        <v>0</v>
      </c>
      <c r="AA302" s="93">
        <f>SUM('31:4'!AA302)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SUM('31:4'!G303)</f>
        <v>0</v>
      </c>
      <c r="H303" s="339">
        <f t="shared" si="108"/>
        <v>0</v>
      </c>
      <c r="I303" s="93">
        <f>SUM('31:4'!I303)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SUM('31:4'!O303)</f>
        <v>0</v>
      </c>
      <c r="P303" s="93">
        <f>SUM('31:4'!P303)</f>
        <v>0</v>
      </c>
      <c r="Q303" s="93">
        <f>SUM('31:4'!Q303)</f>
        <v>0</v>
      </c>
      <c r="R303" s="93">
        <f>SUM('31:4'!R303)</f>
        <v>0</v>
      </c>
      <c r="S303" s="93">
        <f>SUM('31:4'!S303)</f>
        <v>0</v>
      </c>
      <c r="T303" s="93">
        <f>SUM('31:4'!T303)</f>
        <v>0</v>
      </c>
      <c r="U303" s="93">
        <f>SUM('31:4'!U303)</f>
        <v>0</v>
      </c>
      <c r="V303" s="206">
        <f t="shared" si="107"/>
        <v>0</v>
      </c>
      <c r="W303" s="33" t="str">
        <f t="shared" si="103"/>
        <v/>
      </c>
      <c r="X303" s="93">
        <f>SUM('31:4'!X303)</f>
        <v>0</v>
      </c>
      <c r="Y303" s="93">
        <f>SUM('31:4'!Y303)</f>
        <v>0</v>
      </c>
      <c r="Z303" s="93">
        <f>SUM('31:4'!Z303)</f>
        <v>0</v>
      </c>
      <c r="AA303" s="93">
        <f>SUM('31:4'!AA303)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SUM('31:4'!G304)</f>
        <v>0</v>
      </c>
      <c r="H304" s="339">
        <f t="shared" si="108"/>
        <v>0</v>
      </c>
      <c r="I304" s="93">
        <f>SUM('31:4'!I304)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SUM('31:4'!O304)</f>
        <v>0</v>
      </c>
      <c r="P304" s="93">
        <f>SUM('31:4'!P304)</f>
        <v>0</v>
      </c>
      <c r="Q304" s="93">
        <f>SUM('31:4'!Q304)</f>
        <v>0</v>
      </c>
      <c r="R304" s="93">
        <f>SUM('31:4'!R304)</f>
        <v>0</v>
      </c>
      <c r="S304" s="93">
        <f>SUM('31:4'!S304)</f>
        <v>0</v>
      </c>
      <c r="T304" s="93">
        <f>SUM('31:4'!T304)</f>
        <v>0</v>
      </c>
      <c r="U304" s="93">
        <f>SUM('31:4'!U304)</f>
        <v>0</v>
      </c>
      <c r="V304" s="206">
        <f t="shared" si="107"/>
        <v>0</v>
      </c>
      <c r="W304" s="33" t="str">
        <f t="shared" si="103"/>
        <v/>
      </c>
      <c r="X304" s="93">
        <f>SUM('31:4'!X304)</f>
        <v>0</v>
      </c>
      <c r="Y304" s="93">
        <f>SUM('31:4'!Y304)</f>
        <v>0</v>
      </c>
      <c r="Z304" s="93">
        <f>SUM('31:4'!Z304)</f>
        <v>0</v>
      </c>
      <c r="AA304" s="93">
        <f>SUM('31:4'!AA304)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SUM('31:4'!G305)</f>
        <v>1307</v>
      </c>
      <c r="H305" s="339">
        <f t="shared" si="108"/>
        <v>6613.4199999999992</v>
      </c>
      <c r="I305" s="93">
        <f>SUM('31:4'!I305)</f>
        <v>74.5</v>
      </c>
      <c r="J305" s="31">
        <f t="array" ref="J305">IF(ISERROR(G305/I305),"",G305/I305)</f>
        <v>17.543624161073826</v>
      </c>
      <c r="K305" s="35">
        <f t="array" ref="K305">IF(ISERROR(G305/L305),"",G305/L305)</f>
        <v>52.28</v>
      </c>
      <c r="L305" s="87">
        <v>25</v>
      </c>
      <c r="M305" s="36">
        <f t="shared" si="105"/>
        <v>22.22</v>
      </c>
      <c r="N305" s="31">
        <f t="shared" si="106"/>
        <v>0</v>
      </c>
      <c r="O305" s="93">
        <f>SUM('31:4'!O305)</f>
        <v>0</v>
      </c>
      <c r="P305" s="93">
        <f>SUM('31:4'!P305)</f>
        <v>0</v>
      </c>
      <c r="Q305" s="93">
        <f>SUM('31:4'!Q305)</f>
        <v>0</v>
      </c>
      <c r="R305" s="93">
        <f>SUM('31:4'!R305)</f>
        <v>0</v>
      </c>
      <c r="S305" s="93">
        <f>SUM('31:4'!S305)</f>
        <v>0</v>
      </c>
      <c r="T305" s="93">
        <f>SUM('31:4'!T305)</f>
        <v>0</v>
      </c>
      <c r="U305" s="93">
        <f>SUM('31:4'!U305)</f>
        <v>0</v>
      </c>
      <c r="V305" s="206">
        <f t="shared" si="107"/>
        <v>0</v>
      </c>
      <c r="W305" s="33">
        <f t="shared" si="103"/>
        <v>0</v>
      </c>
      <c r="X305" s="93">
        <f>SUM('31:4'!X305)</f>
        <v>0</v>
      </c>
      <c r="Y305" s="93">
        <f>SUM('31:4'!Y305)</f>
        <v>0</v>
      </c>
      <c r="Z305" s="93">
        <f>SUM('31:4'!Z305)</f>
        <v>0</v>
      </c>
      <c r="AA305" s="93">
        <f>SUM('31:4'!AA305)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SUM('31:4'!G306)</f>
        <v>1081</v>
      </c>
      <c r="H306" s="339">
        <f t="shared" si="108"/>
        <v>5469.86</v>
      </c>
      <c r="I306" s="93">
        <f>SUM('31:4'!I306)</f>
        <v>52</v>
      </c>
      <c r="J306" s="31">
        <f t="array" ref="J306">IF(ISERROR(G306/I306),"",G306/I306)</f>
        <v>20.78846153846154</v>
      </c>
      <c r="K306" s="35">
        <f t="array" ref="K306">IF(ISERROR(G306/L306),"",G306/L306)</f>
        <v>43.24</v>
      </c>
      <c r="L306" s="87">
        <v>25</v>
      </c>
      <c r="M306" s="36">
        <f t="shared" si="105"/>
        <v>8.759999999999998</v>
      </c>
      <c r="N306" s="31">
        <f t="shared" si="106"/>
        <v>0</v>
      </c>
      <c r="O306" s="93">
        <f>SUM('31:4'!O306)</f>
        <v>0</v>
      </c>
      <c r="P306" s="93">
        <f>SUM('31:4'!P306)</f>
        <v>0</v>
      </c>
      <c r="Q306" s="93">
        <f>SUM('31:4'!Q306)</f>
        <v>0</v>
      </c>
      <c r="R306" s="93">
        <f>SUM('31:4'!R306)</f>
        <v>0</v>
      </c>
      <c r="S306" s="93">
        <f>SUM('31:4'!S306)</f>
        <v>0</v>
      </c>
      <c r="T306" s="93">
        <f>SUM('31:4'!T306)</f>
        <v>0</v>
      </c>
      <c r="U306" s="93">
        <f>SUM('31:4'!U306)</f>
        <v>0</v>
      </c>
      <c r="V306" s="206">
        <f t="shared" si="107"/>
        <v>0</v>
      </c>
      <c r="W306" s="33">
        <f t="shared" si="103"/>
        <v>0</v>
      </c>
      <c r="X306" s="93">
        <f>SUM('31:4'!X306)</f>
        <v>0</v>
      </c>
      <c r="Y306" s="93">
        <f>SUM('31:4'!Y306)</f>
        <v>0</v>
      </c>
      <c r="Z306" s="93">
        <f>SUM('31:4'!Z306)</f>
        <v>0</v>
      </c>
      <c r="AA306" s="93">
        <f>SUM('31:4'!AA306)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548" t="s">
        <v>99</v>
      </c>
      <c r="B307" s="549"/>
      <c r="C307" s="342" t="s">
        <v>71</v>
      </c>
      <c r="D307" s="20"/>
      <c r="E307" s="20"/>
      <c r="F307" s="32"/>
      <c r="G307" s="99">
        <f>SUM(G292:G306)</f>
        <v>2851</v>
      </c>
      <c r="H307" s="30">
        <f>SUM(H292:H306)</f>
        <v>14416.8</v>
      </c>
      <c r="I307" s="30">
        <f>SUM(I292:I306)</f>
        <v>164.5</v>
      </c>
      <c r="J307" s="31">
        <f t="array" ref="J307">IF(ISERROR(G307/I307),"",G307/I307)</f>
        <v>17.331306990881458</v>
      </c>
      <c r="K307" s="30">
        <f>SUM(K292:K306)</f>
        <v>118.67000000000002</v>
      </c>
      <c r="L307" s="30"/>
      <c r="M307" s="89">
        <f t="shared" ref="M307:V307" si="109">SUM(M292:M306)</f>
        <v>45.83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SUM('31:4'!G308)</f>
        <v>0</v>
      </c>
      <c r="H308" s="339">
        <f t="shared" ref="H308:H316" si="110">D308*G308</f>
        <v>0</v>
      </c>
      <c r="I308" s="93">
        <f>SUM('31:4'!I308)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2" si="111">IF(ISERROR(I308-K308),"",I308-K308)</f>
        <v>0</v>
      </c>
      <c r="N308" s="31">
        <f t="shared" ref="N308:N312" si="112">SUM(O308:U308)</f>
        <v>0</v>
      </c>
      <c r="O308" s="93">
        <f>SUM('31:4'!O308)</f>
        <v>0</v>
      </c>
      <c r="P308" s="93">
        <f>SUM('31:4'!P308)</f>
        <v>0</v>
      </c>
      <c r="Q308" s="93">
        <f>SUM('31:4'!Q308)</f>
        <v>0</v>
      </c>
      <c r="R308" s="93">
        <f>SUM('31:4'!R308)</f>
        <v>0</v>
      </c>
      <c r="S308" s="93">
        <f>SUM('31:4'!S308)</f>
        <v>0</v>
      </c>
      <c r="T308" s="93">
        <f>SUM('31:4'!T308)</f>
        <v>0</v>
      </c>
      <c r="U308" s="93">
        <f>SUM('31:4'!U308)</f>
        <v>0</v>
      </c>
      <c r="V308" s="206">
        <f t="shared" ref="V308:V312" si="113">SUM(X308:AA308)</f>
        <v>0</v>
      </c>
      <c r="W308" s="33" t="str">
        <f t="shared" si="103"/>
        <v/>
      </c>
      <c r="X308" s="93">
        <f>SUM('31:4'!X308)</f>
        <v>0</v>
      </c>
      <c r="Y308" s="93">
        <f>SUM('31:4'!Y308)</f>
        <v>0</v>
      </c>
      <c r="Z308" s="93">
        <f>SUM('31:4'!Z308)</f>
        <v>0</v>
      </c>
      <c r="AA308" s="93">
        <f>SUM('31:4'!AA308)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SUM('31:4'!G309)</f>
        <v>0</v>
      </c>
      <c r="H309" s="339">
        <f t="shared" si="110"/>
        <v>0</v>
      </c>
      <c r="I309" s="93">
        <f>SUM('31:4'!I309)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SUM('31:4'!O309)</f>
        <v>0</v>
      </c>
      <c r="P309" s="93">
        <f>SUM('31:4'!P309)</f>
        <v>0</v>
      </c>
      <c r="Q309" s="93">
        <f>SUM('31:4'!Q309)</f>
        <v>0</v>
      </c>
      <c r="R309" s="93">
        <f>SUM('31:4'!R309)</f>
        <v>0</v>
      </c>
      <c r="S309" s="93">
        <f>SUM('31:4'!S309)</f>
        <v>0</v>
      </c>
      <c r="T309" s="93">
        <f>SUM('31:4'!T309)</f>
        <v>0</v>
      </c>
      <c r="U309" s="93">
        <f>SUM('31:4'!U309)</f>
        <v>0</v>
      </c>
      <c r="V309" s="206">
        <f t="shared" si="113"/>
        <v>0</v>
      </c>
      <c r="W309" s="33" t="str">
        <f t="shared" si="103"/>
        <v/>
      </c>
      <c r="X309" s="93">
        <f>SUM('31:4'!X309)</f>
        <v>0</v>
      </c>
      <c r="Y309" s="93">
        <f>SUM('31:4'!Y309)</f>
        <v>0</v>
      </c>
      <c r="Z309" s="93">
        <f>SUM('31:4'!Z309)</f>
        <v>0</v>
      </c>
      <c r="AA309" s="93">
        <f>SUM('31:4'!AA309)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SUM('31:4'!G310)</f>
        <v>0</v>
      </c>
      <c r="H310" s="339">
        <f t="shared" si="110"/>
        <v>0</v>
      </c>
      <c r="I310" s="93">
        <f>SUM('31:4'!I310)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SUM('31:4'!O310)</f>
        <v>0</v>
      </c>
      <c r="P310" s="93">
        <f>SUM('31:4'!P310)</f>
        <v>0</v>
      </c>
      <c r="Q310" s="93">
        <f>SUM('31:4'!Q310)</f>
        <v>0</v>
      </c>
      <c r="R310" s="93">
        <f>SUM('31:4'!R310)</f>
        <v>0</v>
      </c>
      <c r="S310" s="93">
        <f>SUM('31:4'!S310)</f>
        <v>0</v>
      </c>
      <c r="T310" s="93">
        <f>SUM('31:4'!T310)</f>
        <v>0</v>
      </c>
      <c r="U310" s="93">
        <f>SUM('31:4'!U310)</f>
        <v>0</v>
      </c>
      <c r="V310" s="206">
        <f t="shared" si="113"/>
        <v>0</v>
      </c>
      <c r="W310" s="33" t="str">
        <f t="shared" si="103"/>
        <v/>
      </c>
      <c r="X310" s="93">
        <f>SUM('31:4'!X310)</f>
        <v>0</v>
      </c>
      <c r="Y310" s="93">
        <f>SUM('31:4'!Y310)</f>
        <v>0</v>
      </c>
      <c r="Z310" s="93">
        <f>SUM('31:4'!Z310)</f>
        <v>0</v>
      </c>
      <c r="AA310" s="93">
        <f>SUM('31:4'!AA310)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SUM('31:4'!G311)</f>
        <v>0</v>
      </c>
      <c r="H311" s="339">
        <f t="shared" si="110"/>
        <v>0</v>
      </c>
      <c r="I311" s="93">
        <f>SUM('31:4'!I311)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SUM('31:4'!O311)</f>
        <v>0</v>
      </c>
      <c r="P311" s="93">
        <f>SUM('31:4'!P311)</f>
        <v>0</v>
      </c>
      <c r="Q311" s="93">
        <f>SUM('31:4'!Q311)</f>
        <v>0</v>
      </c>
      <c r="R311" s="93">
        <f>SUM('31:4'!R311)</f>
        <v>0</v>
      </c>
      <c r="S311" s="93">
        <f>SUM('31:4'!S311)</f>
        <v>0</v>
      </c>
      <c r="T311" s="93">
        <f>SUM('31:4'!T311)</f>
        <v>0</v>
      </c>
      <c r="U311" s="93">
        <f>SUM('31:4'!U311)</f>
        <v>0</v>
      </c>
      <c r="V311" s="206">
        <f t="shared" si="113"/>
        <v>0</v>
      </c>
      <c r="W311" s="33" t="str">
        <f t="shared" si="103"/>
        <v/>
      </c>
      <c r="X311" s="93">
        <f>SUM('31:4'!X311)</f>
        <v>0</v>
      </c>
      <c r="Y311" s="93">
        <f>SUM('31:4'!Y311)</f>
        <v>0</v>
      </c>
      <c r="Z311" s="93">
        <f>SUM('31:4'!Z311)</f>
        <v>0</v>
      </c>
      <c r="AA311" s="93">
        <f>SUM('31:4'!AA311)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SUM('31:4'!G312)</f>
        <v>0</v>
      </c>
      <c r="H312" s="339">
        <f t="shared" si="110"/>
        <v>0</v>
      </c>
      <c r="I312" s="93">
        <f>SUM('31:4'!I312)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SUM('31:4'!O312)</f>
        <v>0</v>
      </c>
      <c r="P312" s="93">
        <f>SUM('31:4'!P312)</f>
        <v>0</v>
      </c>
      <c r="Q312" s="93">
        <f>SUM('31:4'!Q312)</f>
        <v>0</v>
      </c>
      <c r="R312" s="93">
        <f>SUM('31:4'!R312)</f>
        <v>0</v>
      </c>
      <c r="S312" s="93">
        <f>SUM('31:4'!S312)</f>
        <v>0</v>
      </c>
      <c r="T312" s="93">
        <f>SUM('31:4'!T312)</f>
        <v>0</v>
      </c>
      <c r="U312" s="93">
        <f>SUM('31:4'!U312)</f>
        <v>0</v>
      </c>
      <c r="V312" s="206">
        <f t="shared" si="113"/>
        <v>0</v>
      </c>
      <c r="W312" s="33" t="str">
        <f t="shared" si="103"/>
        <v/>
      </c>
      <c r="X312" s="93">
        <f>SUM('31:4'!X312)</f>
        <v>0</v>
      </c>
      <c r="Y312" s="93">
        <f>SUM('31:4'!Y312)</f>
        <v>0</v>
      </c>
      <c r="Z312" s="93">
        <f>SUM('31:4'!Z312)</f>
        <v>0</v>
      </c>
      <c r="AA312" s="93">
        <f>SUM('31:4'!AA312)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SUM('31:4'!G313)</f>
        <v>18</v>
      </c>
      <c r="H313" s="374">
        <f t="shared" si="110"/>
        <v>90.54</v>
      </c>
      <c r="I313" s="93">
        <f>SUM('31:4'!I313)</f>
        <v>2</v>
      </c>
      <c r="J313" s="31">
        <f t="array" ref="J313">IF(ISERROR(G313/I313),"",G313/I313)</f>
        <v>9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>
        <f>SUM('31:4'!G314)</f>
        <v>622</v>
      </c>
      <c r="H314" s="374">
        <f t="shared" si="110"/>
        <v>3128.6600000000003</v>
      </c>
      <c r="I314" s="93">
        <f>SUM('31:4'!I314)</f>
        <v>51</v>
      </c>
      <c r="J314" s="31">
        <f t="array" ref="J314">IF(ISERROR(G314/I314),"",G314/I314)</f>
        <v>12.196078431372548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>
        <f>SUM('31:4'!G315)</f>
        <v>595</v>
      </c>
      <c r="H315" s="378">
        <f t="shared" si="110"/>
        <v>2992.8500000000004</v>
      </c>
      <c r="I315" s="93">
        <f>SUM('31:4'!I315)</f>
        <v>57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SUM('31:4'!G316)</f>
        <v>0</v>
      </c>
      <c r="H316" s="339">
        <f t="shared" si="110"/>
        <v>0</v>
      </c>
      <c r="I316" s="93">
        <f>SUM('31:4'!I316)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ref="M316" si="114">IF(ISERROR(I316-K316),"",I316-K316)</f>
        <v>0</v>
      </c>
      <c r="N316" s="31">
        <f t="shared" ref="N316" si="115">SUM(O316:U316)</f>
        <v>0</v>
      </c>
      <c r="O316" s="93">
        <f>SUM('31:4'!O316)</f>
        <v>0</v>
      </c>
      <c r="P316" s="93">
        <f>SUM('31:4'!P316)</f>
        <v>0</v>
      </c>
      <c r="Q316" s="93">
        <f>SUM('31:4'!Q316)</f>
        <v>0</v>
      </c>
      <c r="R316" s="93">
        <f>SUM('31:4'!R316)</f>
        <v>0</v>
      </c>
      <c r="S316" s="93">
        <f>SUM('31:4'!S316)</f>
        <v>0</v>
      </c>
      <c r="T316" s="93">
        <f>SUM('31:4'!T316)</f>
        <v>0</v>
      </c>
      <c r="U316" s="93">
        <f>SUM('31:4'!U316)</f>
        <v>0</v>
      </c>
      <c r="V316" s="206">
        <f t="shared" ref="V316" si="116">SUM(X316:AA316)</f>
        <v>0</v>
      </c>
      <c r="W316" s="33" t="str">
        <f t="shared" ref="W316:W321" si="117">IF(ISERROR(V316/G316),"",V316/G316)</f>
        <v/>
      </c>
      <c r="X316" s="93">
        <f>SUM('31:4'!X316)</f>
        <v>0</v>
      </c>
      <c r="Y316" s="93">
        <f>SUM('31:4'!Y316)</f>
        <v>0</v>
      </c>
      <c r="Z316" s="93">
        <f>SUM('31:4'!Z316)</f>
        <v>0</v>
      </c>
      <c r="AA316" s="93">
        <f>SUM('31:4'!AA316)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548" t="s">
        <v>102</v>
      </c>
      <c r="B317" s="549"/>
      <c r="C317" s="342" t="s">
        <v>71</v>
      </c>
      <c r="D317" s="20"/>
      <c r="E317" s="20"/>
      <c r="F317" s="32"/>
      <c r="G317" s="103">
        <f>SUM(G308:G316)</f>
        <v>1235</v>
      </c>
      <c r="H317" s="30">
        <f>SUM(H308:H316)</f>
        <v>6212.0500000000011</v>
      </c>
      <c r="I317" s="30">
        <f>SUM(I308:I316)</f>
        <v>110</v>
      </c>
      <c r="J317" s="31">
        <f t="array" ref="J317">IF(ISERROR(G317/I317),"",G317/I317)</f>
        <v>11.227272727272727</v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SUM('31:4'!G318)</f>
        <v>0</v>
      </c>
      <c r="H318" s="339">
        <f>D318*G318</f>
        <v>0</v>
      </c>
      <c r="I318" s="93">
        <f>SUM('31:4'!I318)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SUM('31:4'!O318)</f>
        <v>0</v>
      </c>
      <c r="P318" s="93">
        <f>SUM('31:4'!P318)</f>
        <v>0</v>
      </c>
      <c r="Q318" s="93">
        <f>SUM('31:4'!Q318)</f>
        <v>0</v>
      </c>
      <c r="R318" s="93">
        <f>SUM('31:4'!R318)</f>
        <v>0</v>
      </c>
      <c r="S318" s="93">
        <f>SUM('31:4'!S318)</f>
        <v>0</v>
      </c>
      <c r="T318" s="93">
        <f>SUM('31:4'!T318)</f>
        <v>0</v>
      </c>
      <c r="U318" s="93">
        <f>SUM('31:4'!U318)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SUM('31:4'!X318)</f>
        <v>0</v>
      </c>
      <c r="Y318" s="93">
        <f>SUM('31:4'!Y318)</f>
        <v>0</v>
      </c>
      <c r="Z318" s="93">
        <f>SUM('31:4'!Z318)</f>
        <v>0</v>
      </c>
      <c r="AA318" s="93">
        <f>SUM('31:4'!AA318)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SUM('31:4'!G319)</f>
        <v>0</v>
      </c>
      <c r="H319" s="339">
        <f t="shared" ref="H319:H331" si="121">D319*G319</f>
        <v>0</v>
      </c>
      <c r="I319" s="93">
        <f>SUM('31:4'!I319)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SUM('31:4'!O319)</f>
        <v>0</v>
      </c>
      <c r="P319" s="93">
        <f>SUM('31:4'!P319)</f>
        <v>0</v>
      </c>
      <c r="Q319" s="93">
        <f>SUM('31:4'!Q319)</f>
        <v>0</v>
      </c>
      <c r="R319" s="93">
        <f>SUM('31:4'!R319)</f>
        <v>0</v>
      </c>
      <c r="S319" s="93">
        <f>SUM('31:4'!S319)</f>
        <v>0</v>
      </c>
      <c r="T319" s="93">
        <f>SUM('31:4'!T319)</f>
        <v>0</v>
      </c>
      <c r="U319" s="93">
        <f>SUM('31:4'!U319)</f>
        <v>0</v>
      </c>
      <c r="V319" s="206">
        <f t="shared" si="120"/>
        <v>0</v>
      </c>
      <c r="W319" s="33" t="str">
        <f t="shared" si="117"/>
        <v/>
      </c>
      <c r="X319" s="93">
        <f>SUM('31:4'!X319)</f>
        <v>0</v>
      </c>
      <c r="Y319" s="93">
        <f>SUM('31:4'!Y319)</f>
        <v>0</v>
      </c>
      <c r="Z319" s="93">
        <f>SUM('31:4'!Z319)</f>
        <v>0</v>
      </c>
      <c r="AA319" s="93">
        <f>SUM('31:4'!AA319)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SUM('31:4'!G320)</f>
        <v>96</v>
      </c>
      <c r="H320" s="339">
        <f t="shared" si="121"/>
        <v>748.8</v>
      </c>
      <c r="I320" s="93">
        <f>SUM('31:4'!I320)</f>
        <v>21</v>
      </c>
      <c r="J320" s="31">
        <f t="array" ref="J320">IF(ISERROR(G320/I320),"",G320/I320)</f>
        <v>4.5714285714285712</v>
      </c>
      <c r="K320" s="35">
        <f t="array" ref="K320">IF(ISERROR(G320/L320),"",G320/L320)</f>
        <v>20.869565217391305</v>
      </c>
      <c r="L320" s="87">
        <v>4.5999999999999996</v>
      </c>
      <c r="M320" s="36">
        <f t="shared" si="118"/>
        <v>0.13043478260869534</v>
      </c>
      <c r="N320" s="31">
        <f t="shared" si="119"/>
        <v>0</v>
      </c>
      <c r="O320" s="93">
        <f>SUM('31:4'!O320)</f>
        <v>0</v>
      </c>
      <c r="P320" s="93">
        <f>SUM('31:4'!P320)</f>
        <v>0</v>
      </c>
      <c r="Q320" s="93">
        <f>SUM('31:4'!Q320)</f>
        <v>0</v>
      </c>
      <c r="R320" s="93">
        <f>SUM('31:4'!R320)</f>
        <v>0</v>
      </c>
      <c r="S320" s="93">
        <f>SUM('31:4'!S320)</f>
        <v>0</v>
      </c>
      <c r="T320" s="93">
        <f>SUM('31:4'!T320)</f>
        <v>0</v>
      </c>
      <c r="U320" s="93">
        <f>SUM('31:4'!U320)</f>
        <v>0</v>
      </c>
      <c r="V320" s="206">
        <f t="shared" si="120"/>
        <v>0</v>
      </c>
      <c r="W320" s="33">
        <f t="shared" si="117"/>
        <v>0</v>
      </c>
      <c r="X320" s="93">
        <f>SUM('31:4'!X320)</f>
        <v>0</v>
      </c>
      <c r="Y320" s="93">
        <f>SUM('31:4'!Y320)</f>
        <v>0</v>
      </c>
      <c r="Z320" s="93">
        <f>SUM('31:4'!Z320)</f>
        <v>0</v>
      </c>
      <c r="AA320" s="93">
        <f>SUM('31:4'!AA320)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SUM('31:4'!G321)</f>
        <v>0</v>
      </c>
      <c r="H321" s="339">
        <f t="shared" si="121"/>
        <v>0</v>
      </c>
      <c r="I321" s="93">
        <f>SUM('31:4'!I321)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8"/>
        <v>0</v>
      </c>
      <c r="N321" s="31">
        <f t="shared" si="119"/>
        <v>0</v>
      </c>
      <c r="O321" s="93">
        <f>SUM('31:4'!O321)</f>
        <v>0</v>
      </c>
      <c r="P321" s="93">
        <f>SUM('31:4'!P321)</f>
        <v>0</v>
      </c>
      <c r="Q321" s="93">
        <f>SUM('31:4'!Q321)</f>
        <v>0</v>
      </c>
      <c r="R321" s="93">
        <f>SUM('31:4'!R321)</f>
        <v>0</v>
      </c>
      <c r="S321" s="93">
        <f>SUM('31:4'!S321)</f>
        <v>0</v>
      </c>
      <c r="T321" s="93">
        <f>SUM('31:4'!T321)</f>
        <v>0</v>
      </c>
      <c r="U321" s="93">
        <f>SUM('31:4'!U321)</f>
        <v>0</v>
      </c>
      <c r="V321" s="206">
        <f t="shared" si="120"/>
        <v>0</v>
      </c>
      <c r="W321" s="33" t="str">
        <f t="shared" si="117"/>
        <v/>
      </c>
      <c r="X321" s="93">
        <f>SUM('31:4'!X321)</f>
        <v>0</v>
      </c>
      <c r="Y321" s="93">
        <f>SUM('31:4'!Y321)</f>
        <v>0</v>
      </c>
      <c r="Z321" s="93">
        <f>SUM('31:4'!Z321)</f>
        <v>0</v>
      </c>
      <c r="AA321" s="93">
        <f>SUM('31:4'!AA321)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SUM('31:4'!G322)</f>
        <v>0</v>
      </c>
      <c r="H322" s="339">
        <f t="shared" si="121"/>
        <v>0</v>
      </c>
      <c r="I322" s="93">
        <f>SUM('31:4'!I322)</f>
        <v>0</v>
      </c>
      <c r="J322" s="31"/>
      <c r="K322" s="35"/>
      <c r="L322" s="87">
        <v>6</v>
      </c>
      <c r="M322" s="36"/>
      <c r="N322" s="31"/>
      <c r="O322" s="93">
        <f>SUM('31:4'!O322)</f>
        <v>0</v>
      </c>
      <c r="P322" s="93">
        <f>SUM('31:4'!P322)</f>
        <v>0</v>
      </c>
      <c r="Q322" s="93">
        <f>SUM('31:4'!Q322)</f>
        <v>0</v>
      </c>
      <c r="R322" s="93">
        <f>SUM('31:4'!R322)</f>
        <v>0</v>
      </c>
      <c r="S322" s="93">
        <f>SUM('31:4'!S322)</f>
        <v>0</v>
      </c>
      <c r="T322" s="93">
        <f>SUM('31:4'!T322)</f>
        <v>0</v>
      </c>
      <c r="U322" s="93">
        <f>SUM('31:4'!U322)</f>
        <v>0</v>
      </c>
      <c r="V322" s="206"/>
      <c r="W322" s="33"/>
      <c r="X322" s="93">
        <f>SUM('31:4'!X322)</f>
        <v>0</v>
      </c>
      <c r="Y322" s="93">
        <f>SUM('31:4'!Y322)</f>
        <v>0</v>
      </c>
      <c r="Z322" s="93">
        <f>SUM('31:4'!Z322)</f>
        <v>0</v>
      </c>
      <c r="AA322" s="93">
        <f>SUM('31:4'!AA322)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SUM('31:4'!G323)</f>
        <v>0</v>
      </c>
      <c r="H323" s="339">
        <f t="shared" si="121"/>
        <v>0</v>
      </c>
      <c r="I323" s="93">
        <f>SUM('31:4'!I323)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SUM('31:4'!O323)</f>
        <v>0</v>
      </c>
      <c r="P323" s="93">
        <f>SUM('31:4'!P323)</f>
        <v>0</v>
      </c>
      <c r="Q323" s="93">
        <f>SUM('31:4'!Q323)</f>
        <v>0</v>
      </c>
      <c r="R323" s="93">
        <f>SUM('31:4'!R323)</f>
        <v>0</v>
      </c>
      <c r="S323" s="93">
        <f>SUM('31:4'!S323)</f>
        <v>0</v>
      </c>
      <c r="T323" s="93">
        <f>SUM('31:4'!T323)</f>
        <v>0</v>
      </c>
      <c r="U323" s="93">
        <f>SUM('31:4'!U323)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SUM('31:4'!X323)</f>
        <v>0</v>
      </c>
      <c r="Y323" s="93">
        <f>SUM('31:4'!Y323)</f>
        <v>0</v>
      </c>
      <c r="Z323" s="93">
        <f>SUM('31:4'!Z323)</f>
        <v>0</v>
      </c>
      <c r="AA323" s="93">
        <f>SUM('31:4'!AA323)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SUM('31:4'!G324)</f>
        <v>0</v>
      </c>
      <c r="H324" s="339">
        <f t="shared" si="121"/>
        <v>0</v>
      </c>
      <c r="I324" s="93">
        <f>SUM('31:4'!I324)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SUM('31:4'!O324)</f>
        <v>0</v>
      </c>
      <c r="P324" s="93">
        <f>SUM('31:4'!P324)</f>
        <v>0</v>
      </c>
      <c r="Q324" s="93">
        <f>SUM('31:4'!Q324)</f>
        <v>0</v>
      </c>
      <c r="R324" s="93">
        <f>SUM('31:4'!R324)</f>
        <v>0</v>
      </c>
      <c r="S324" s="93">
        <f>SUM('31:4'!S324)</f>
        <v>0</v>
      </c>
      <c r="T324" s="93">
        <f>SUM('31:4'!T324)</f>
        <v>0</v>
      </c>
      <c r="U324" s="93">
        <f>SUM('31:4'!U324)</f>
        <v>0</v>
      </c>
      <c r="V324" s="206">
        <f t="shared" si="124"/>
        <v>0</v>
      </c>
      <c r="W324" s="33" t="str">
        <f t="shared" si="125"/>
        <v/>
      </c>
      <c r="X324" s="93">
        <f>SUM('31:4'!X324)</f>
        <v>0</v>
      </c>
      <c r="Y324" s="93">
        <f>SUM('31:4'!Y324)</f>
        <v>0</v>
      </c>
      <c r="Z324" s="93">
        <f>SUM('31:4'!Z324)</f>
        <v>0</v>
      </c>
      <c r="AA324" s="93">
        <f>SUM('31:4'!AA324)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SUM('31:4'!G325)</f>
        <v>0</v>
      </c>
      <c r="H325" s="339">
        <f t="shared" si="121"/>
        <v>0</v>
      </c>
      <c r="I325" s="93">
        <f>SUM('31:4'!I325)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SUM('31:4'!G326)</f>
        <v>0</v>
      </c>
      <c r="H326" s="339">
        <f t="shared" si="121"/>
        <v>0</v>
      </c>
      <c r="I326" s="93">
        <f>SUM('31:4'!I326)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SUM('31:4'!O326)</f>
        <v>0</v>
      </c>
      <c r="P326" s="93">
        <f>SUM('31:4'!P326)</f>
        <v>0</v>
      </c>
      <c r="Q326" s="93">
        <f>SUM('31:4'!Q326)</f>
        <v>0</v>
      </c>
      <c r="R326" s="93">
        <f>SUM('31:4'!R326)</f>
        <v>0</v>
      </c>
      <c r="S326" s="93">
        <f>SUM('31:4'!S326)</f>
        <v>0</v>
      </c>
      <c r="T326" s="93">
        <f>SUM('31:4'!T326)</f>
        <v>0</v>
      </c>
      <c r="U326" s="93">
        <f>SUM('31:4'!U326)</f>
        <v>0</v>
      </c>
      <c r="V326" s="206"/>
      <c r="W326" s="33"/>
      <c r="X326" s="93">
        <f>SUM('31:4'!X326)</f>
        <v>0</v>
      </c>
      <c r="Y326" s="93">
        <f>SUM('31:4'!Y326)</f>
        <v>0</v>
      </c>
      <c r="Z326" s="93">
        <f>SUM('31:4'!Z326)</f>
        <v>0</v>
      </c>
      <c r="AA326" s="93">
        <f>SUM('31:4'!AA326)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SUM('31:4'!G328)</f>
        <v>0</v>
      </c>
      <c r="H328" s="339">
        <f t="shared" si="121"/>
        <v>0</v>
      </c>
      <c r="I328" s="93">
        <f>SUM('31:4'!I328)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SUM('31:4'!O328)</f>
        <v>0</v>
      </c>
      <c r="P328" s="93">
        <f>SUM('31:4'!P328)</f>
        <v>0</v>
      </c>
      <c r="Q328" s="93">
        <f>SUM('31:4'!Q328)</f>
        <v>0</v>
      </c>
      <c r="R328" s="93">
        <f>SUM('31:4'!R328)</f>
        <v>0</v>
      </c>
      <c r="S328" s="93">
        <f>SUM('31:4'!S328)</f>
        <v>0</v>
      </c>
      <c r="T328" s="93">
        <f>SUM('31:4'!T328)</f>
        <v>0</v>
      </c>
      <c r="U328" s="93">
        <f>SUM('31:4'!U328)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SUM('31:4'!X328)</f>
        <v>0</v>
      </c>
      <c r="Y328" s="93">
        <f>SUM('31:4'!Y328)</f>
        <v>0</v>
      </c>
      <c r="Z328" s="93">
        <f>SUM('31:4'!Z328)</f>
        <v>0</v>
      </c>
      <c r="AA328" s="93">
        <f>SUM('31:4'!AA328)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SUM('31:4'!G329)</f>
        <v>0</v>
      </c>
      <c r="H329" s="339">
        <f t="shared" si="121"/>
        <v>0</v>
      </c>
      <c r="I329" s="93">
        <f>SUM('31:4'!I329)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SUM('31:4'!O329)</f>
        <v>0</v>
      </c>
      <c r="P329" s="93">
        <f>SUM('31:4'!P329)</f>
        <v>0</v>
      </c>
      <c r="Q329" s="93">
        <f>SUM('31:4'!Q329)</f>
        <v>0</v>
      </c>
      <c r="R329" s="93">
        <f>SUM('31:4'!R329)</f>
        <v>0</v>
      </c>
      <c r="S329" s="93">
        <f>SUM('31:4'!S329)</f>
        <v>0</v>
      </c>
      <c r="T329" s="93">
        <f>SUM('31:4'!T329)</f>
        <v>0</v>
      </c>
      <c r="U329" s="93">
        <f>SUM('31:4'!U329)</f>
        <v>0</v>
      </c>
      <c r="V329" s="206"/>
      <c r="W329" s="33"/>
      <c r="X329" s="93">
        <f>SUM('31:4'!X329)</f>
        <v>0</v>
      </c>
      <c r="Y329" s="93">
        <f>SUM('31:4'!Y329)</f>
        <v>0</v>
      </c>
      <c r="Z329" s="93">
        <f>SUM('31:4'!Z329)</f>
        <v>0</v>
      </c>
      <c r="AA329" s="93">
        <f>SUM('31:4'!AA329)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SUM('31:4'!G330)</f>
        <v>0</v>
      </c>
      <c r="H330" s="339">
        <f t="shared" si="121"/>
        <v>0</v>
      </c>
      <c r="I330" s="93">
        <f>SUM('31:4'!I330)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SUM('31:4'!O330)</f>
        <v>0</v>
      </c>
      <c r="P330" s="93">
        <f>SUM('31:4'!P330)</f>
        <v>0</v>
      </c>
      <c r="Q330" s="93">
        <f>SUM('31:4'!Q330)</f>
        <v>0</v>
      </c>
      <c r="R330" s="93">
        <f>SUM('31:4'!R330)</f>
        <v>0</v>
      </c>
      <c r="S330" s="93">
        <f>SUM('31:4'!S330)</f>
        <v>0</v>
      </c>
      <c r="T330" s="93">
        <f>SUM('31:4'!T330)</f>
        <v>0</v>
      </c>
      <c r="U330" s="93">
        <f>SUM('31:4'!U330)</f>
        <v>0</v>
      </c>
      <c r="V330" s="206"/>
      <c r="W330" s="33"/>
      <c r="X330" s="93">
        <f>SUM('31:4'!X330)</f>
        <v>0</v>
      </c>
      <c r="Y330" s="93">
        <f>SUM('31:4'!Y330)</f>
        <v>0</v>
      </c>
      <c r="Z330" s="93">
        <f>SUM('31:4'!Z330)</f>
        <v>0</v>
      </c>
      <c r="AA330" s="93">
        <f>SUM('31:4'!AA330)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SUM('31:4'!G331)</f>
        <v>0</v>
      </c>
      <c r="H331" s="339">
        <f t="shared" si="121"/>
        <v>0</v>
      </c>
      <c r="I331" s="93">
        <f>SUM('31:4'!I331)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SUM('31:4'!O331)</f>
        <v>0</v>
      </c>
      <c r="P331" s="93">
        <f>SUM('31:4'!P331)</f>
        <v>0</v>
      </c>
      <c r="Q331" s="93">
        <f>SUM('31:4'!Q331)</f>
        <v>0</v>
      </c>
      <c r="R331" s="93">
        <f>SUM('31:4'!R331)</f>
        <v>0</v>
      </c>
      <c r="S331" s="93">
        <f>SUM('31:4'!S331)</f>
        <v>0</v>
      </c>
      <c r="T331" s="93">
        <f>SUM('31:4'!T331)</f>
        <v>0</v>
      </c>
      <c r="U331" s="93">
        <f>SUM('31:4'!U331)</f>
        <v>0</v>
      </c>
      <c r="V331" s="206"/>
      <c r="W331" s="33"/>
      <c r="X331" s="93">
        <f>SUM('31:4'!X331)</f>
        <v>0</v>
      </c>
      <c r="Y331" s="93">
        <f>SUM('31:4'!Y331)</f>
        <v>0</v>
      </c>
      <c r="Z331" s="93">
        <f>SUM('31:4'!Z331)</f>
        <v>0</v>
      </c>
      <c r="AA331" s="93">
        <f>SUM('31:4'!AA331)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548" t="s">
        <v>106</v>
      </c>
      <c r="B332" s="549"/>
      <c r="C332" s="342" t="s">
        <v>71</v>
      </c>
      <c r="D332" s="20"/>
      <c r="E332" s="20"/>
      <c r="F332" s="32"/>
      <c r="G332" s="94">
        <f>SUM(G318:G331)</f>
        <v>96</v>
      </c>
      <c r="H332" s="30">
        <f>SUM(H318:H331)</f>
        <v>748.8</v>
      </c>
      <c r="I332" s="30">
        <f>SUM(I318:I331)</f>
        <v>21</v>
      </c>
      <c r="J332" s="31">
        <f t="array" ref="J332">IF(ISERROR(G332/I332),"",G332/I332)</f>
        <v>4.5714285714285712</v>
      </c>
      <c r="K332" s="30">
        <f>SUM(K318:K328)</f>
        <v>20.869565217391305</v>
      </c>
      <c r="L332" s="98"/>
      <c r="M332" s="89">
        <f t="shared" ref="M332:V332" si="130">SUM(M318:M328)</f>
        <v>0.13043478260869534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559" t="s">
        <v>108</v>
      </c>
      <c r="B333" s="560"/>
      <c r="C333" s="560"/>
      <c r="D333" s="560"/>
      <c r="E333" s="560"/>
      <c r="F333" s="561"/>
      <c r="G333" s="193">
        <f>SUM(G198,G256,G291,G307,G317,G332)</f>
        <v>26134</v>
      </c>
      <c r="H333" s="193">
        <f>SUM(H198,H256,H291,H307,H317,H332)</f>
        <v>129113.87999999999</v>
      </c>
      <c r="I333" s="193">
        <f>SUM(I198,I256,I291,I307,I317,I332)</f>
        <v>1587.23</v>
      </c>
      <c r="J333" s="52">
        <f t="array" ref="J333">IF(ISERROR(G333/I333),"",G333/I333)</f>
        <v>16.465162578832306</v>
      </c>
      <c r="K333" s="193">
        <f>SUM(K198,K256,K291,K307,K317,K332)</f>
        <v>1014.6309491739082</v>
      </c>
      <c r="L333" s="52">
        <f>IF(ISERROR(G333/K333),"",G333/K333)</f>
        <v>25.757148469872487</v>
      </c>
      <c r="M333" s="193">
        <f t="shared" ref="M333:AA333" si="132">SUM(M198,M256,M291,M307,M317,M332)</f>
        <v>268.09905082609185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576"/>
      <c r="AM333" s="576"/>
      <c r="AN333" s="576"/>
      <c r="AO333" s="576"/>
      <c r="AP333" s="576"/>
      <c r="AQ333" s="576"/>
      <c r="AR333" s="576"/>
      <c r="AS333" s="576"/>
      <c r="AT333" s="576"/>
      <c r="AU333" s="576"/>
      <c r="AV333" s="576"/>
      <c r="AW333" s="576"/>
      <c r="AX333" s="576"/>
      <c r="AY333" s="576"/>
      <c r="AZ333" s="576"/>
      <c r="BA333" s="576"/>
    </row>
    <row r="334" spans="1:53" ht="15.75" customHeight="1">
      <c r="A334" s="480" t="s">
        <v>503</v>
      </c>
      <c r="B334" s="337" t="s">
        <v>110</v>
      </c>
      <c r="C334" s="562" t="s">
        <v>111</v>
      </c>
      <c r="D334" s="562"/>
      <c r="E334" s="541" t="s">
        <v>112</v>
      </c>
      <c r="F334" s="541"/>
      <c r="G334" s="552" t="s">
        <v>113</v>
      </c>
      <c r="H334" s="552"/>
      <c r="I334" s="541" t="s">
        <v>114</v>
      </c>
      <c r="J334" s="541"/>
      <c r="K334" s="541" t="s">
        <v>36</v>
      </c>
      <c r="L334" s="541"/>
      <c r="M334" s="541" t="s">
        <v>115</v>
      </c>
      <c r="N334" s="541"/>
      <c r="O334" s="541" t="s">
        <v>116</v>
      </c>
      <c r="P334" s="552" t="s">
        <v>117</v>
      </c>
      <c r="Q334" s="552"/>
      <c r="R334" s="552" t="s">
        <v>36</v>
      </c>
      <c r="S334" s="552"/>
      <c r="T334" s="552" t="s">
        <v>118</v>
      </c>
      <c r="U334" s="552"/>
      <c r="V334" s="552" t="s">
        <v>119</v>
      </c>
      <c r="W334" s="552"/>
      <c r="X334" s="552" t="s">
        <v>36</v>
      </c>
      <c r="Y334" s="552"/>
      <c r="Z334" s="552" t="s">
        <v>118</v>
      </c>
      <c r="AA334" s="552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481"/>
      <c r="B335" s="337" t="s">
        <v>120</v>
      </c>
      <c r="C335" s="563">
        <f>SUM('31:4'!C335)</f>
        <v>5</v>
      </c>
      <c r="D335" s="564"/>
      <c r="E335" s="565">
        <f>D335*11</f>
        <v>0</v>
      </c>
      <c r="F335" s="565"/>
      <c r="G335" s="563">
        <f>SUM('31:4'!G335)</f>
        <v>5</v>
      </c>
      <c r="H335" s="564"/>
      <c r="I335" s="541">
        <f>G335*11</f>
        <v>55</v>
      </c>
      <c r="J335" s="541"/>
      <c r="K335" s="541">
        <f>E335-I335</f>
        <v>-55</v>
      </c>
      <c r="L335" s="541"/>
      <c r="M335" s="566" t="str">
        <f>IF(ISERROR(K335/E335),"",K335/E335)</f>
        <v/>
      </c>
      <c r="N335" s="566"/>
      <c r="O335" s="541"/>
      <c r="P335" s="552" t="s">
        <v>70</v>
      </c>
      <c r="Q335" s="552"/>
      <c r="R335" s="567">
        <f>SUM(O198:U198)</f>
        <v>0</v>
      </c>
      <c r="S335" s="567"/>
      <c r="T335" s="568" t="str">
        <f t="array" ref="T335">IF(ISERROR(R335/R342),"",R335/R342)</f>
        <v/>
      </c>
      <c r="U335" s="568"/>
      <c r="V335" s="552" t="s">
        <v>41</v>
      </c>
      <c r="W335" s="552"/>
      <c r="X335" s="577">
        <f>SUM(P197,P255,P290,P306,P316,P331)</f>
        <v>0</v>
      </c>
      <c r="Y335" s="578"/>
      <c r="Z335" s="568" t="str">
        <f t="array" ref="Z335">IF(ISERROR(X335/X342),"",X335/X342)</f>
        <v/>
      </c>
      <c r="AA335" s="568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481"/>
      <c r="B336" s="337" t="s">
        <v>121</v>
      </c>
      <c r="C336" s="563">
        <f>SUM('31:4'!C336)</f>
        <v>0</v>
      </c>
      <c r="D336" s="564"/>
      <c r="E336" s="565">
        <f>D336*11</f>
        <v>0</v>
      </c>
      <c r="F336" s="565"/>
      <c r="G336" s="563">
        <f>SUM('31:4'!G336)</f>
        <v>0</v>
      </c>
      <c r="H336" s="564"/>
      <c r="I336" s="541">
        <f>G336*11</f>
        <v>0</v>
      </c>
      <c r="J336" s="541"/>
      <c r="K336" s="541">
        <f>E336-I336</f>
        <v>0</v>
      </c>
      <c r="L336" s="541"/>
      <c r="M336" s="566" t="str">
        <f>IF(ISERROR(K336/E336),"",K336/E336)</f>
        <v/>
      </c>
      <c r="N336" s="566"/>
      <c r="O336" s="541"/>
      <c r="P336" s="552" t="s">
        <v>86</v>
      </c>
      <c r="Q336" s="552"/>
      <c r="R336" s="567">
        <f>SUM(O256:U256)</f>
        <v>0</v>
      </c>
      <c r="S336" s="567"/>
      <c r="T336" s="568" t="str">
        <f>IF(ISERROR(R336/R342),"",R336/R342)</f>
        <v/>
      </c>
      <c r="U336" s="568"/>
      <c r="V336" s="552" t="s">
        <v>42</v>
      </c>
      <c r="W336" s="552"/>
      <c r="X336" s="577">
        <f>SUM(P198,P256,P291,P307,P317,P332)</f>
        <v>0</v>
      </c>
      <c r="Y336" s="578"/>
      <c r="Z336" s="568" t="str">
        <f>IF(ISERROR(X336/X342),"",X336/X342)</f>
        <v/>
      </c>
      <c r="AA336" s="568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481"/>
      <c r="B337" s="337" t="s">
        <v>122</v>
      </c>
      <c r="C337" s="563">
        <f>SUM('31:4'!C337)</f>
        <v>0</v>
      </c>
      <c r="D337" s="564"/>
      <c r="E337" s="565">
        <f>D337*11</f>
        <v>0</v>
      </c>
      <c r="F337" s="565"/>
      <c r="G337" s="563">
        <f>SUM('31:4'!G337)</f>
        <v>5</v>
      </c>
      <c r="H337" s="564"/>
      <c r="I337" s="541">
        <f>G337*8</f>
        <v>40</v>
      </c>
      <c r="J337" s="541"/>
      <c r="K337" s="541">
        <f>E337-I337</f>
        <v>-40</v>
      </c>
      <c r="L337" s="541"/>
      <c r="M337" s="566" t="str">
        <f>IF(ISERROR(K337/E337),"",K337/E337)</f>
        <v/>
      </c>
      <c r="N337" s="566"/>
      <c r="O337" s="541"/>
      <c r="P337" s="552" t="s">
        <v>92</v>
      </c>
      <c r="Q337" s="552"/>
      <c r="R337" s="567">
        <f>SUM(O291:U291)</f>
        <v>0</v>
      </c>
      <c r="S337" s="567"/>
      <c r="T337" s="568" t="str">
        <f>IF(ISERROR(R337/R342),"",R337/R342)</f>
        <v/>
      </c>
      <c r="U337" s="568"/>
      <c r="V337" s="552" t="s">
        <v>43</v>
      </c>
      <c r="W337" s="552"/>
      <c r="X337" s="577">
        <f>SUM(P199,P257,P292,P308,P318,P333)</f>
        <v>0</v>
      </c>
      <c r="Y337" s="578"/>
      <c r="Z337" s="568" t="str">
        <f>IF(ISERROR(X337/X342),"",X337/X342)</f>
        <v/>
      </c>
      <c r="AA337" s="568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81"/>
      <c r="B338" s="337" t="s">
        <v>47</v>
      </c>
      <c r="C338" s="563">
        <f>SUM('31:4'!C338)</f>
        <v>5</v>
      </c>
      <c r="D338" s="564"/>
      <c r="E338" s="565">
        <f>D338*11</f>
        <v>0</v>
      </c>
      <c r="F338" s="565"/>
      <c r="G338" s="563">
        <f>SUM('31:4'!G338)</f>
        <v>5</v>
      </c>
      <c r="H338" s="564"/>
      <c r="I338" s="541">
        <f>G338*11</f>
        <v>55</v>
      </c>
      <c r="J338" s="541"/>
      <c r="K338" s="541">
        <f>E338-I338</f>
        <v>-55</v>
      </c>
      <c r="L338" s="541"/>
      <c r="M338" s="566" t="str">
        <f>IF(ISERROR(K338/E338),"",K338/E338)</f>
        <v/>
      </c>
      <c r="N338" s="566"/>
      <c r="O338" s="541"/>
      <c r="P338" s="552" t="s">
        <v>99</v>
      </c>
      <c r="Q338" s="552"/>
      <c r="R338" s="567">
        <f>SUM(O307:U307)</f>
        <v>0</v>
      </c>
      <c r="S338" s="567"/>
      <c r="T338" s="568" t="str">
        <f>IF(ISERROR(R338/R342),"",R338/R342)</f>
        <v/>
      </c>
      <c r="U338" s="568"/>
      <c r="V338" s="552" t="s">
        <v>44</v>
      </c>
      <c r="W338" s="552"/>
      <c r="X338" s="577">
        <f>SUM(P201,P258,P293,P309,P319,P334)</f>
        <v>0</v>
      </c>
      <c r="Y338" s="578"/>
      <c r="Z338" s="568" t="str">
        <f>IF(ISERROR(X338/X342),"",X338/X342)</f>
        <v/>
      </c>
      <c r="AA338" s="568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82"/>
      <c r="B339" s="337" t="s">
        <v>123</v>
      </c>
      <c r="C339" s="570">
        <f>SUM(C335:D338)</f>
        <v>10</v>
      </c>
      <c r="D339" s="541"/>
      <c r="E339" s="565">
        <f>SUM(F335:F338)</f>
        <v>0</v>
      </c>
      <c r="F339" s="541"/>
      <c r="G339" s="570">
        <f>SUM(G335:H338)</f>
        <v>15</v>
      </c>
      <c r="H339" s="541"/>
      <c r="I339" s="541">
        <f>SUM(I335:J338)</f>
        <v>150</v>
      </c>
      <c r="J339" s="541"/>
      <c r="K339" s="541">
        <f>SUM(K335:L338)</f>
        <v>-150</v>
      </c>
      <c r="L339" s="541"/>
      <c r="M339" s="566" t="str">
        <f>IF(ISERROR(K339/E339),"",K339/E339)</f>
        <v/>
      </c>
      <c r="N339" s="566"/>
      <c r="O339" s="541"/>
      <c r="P339" s="552" t="s">
        <v>102</v>
      </c>
      <c r="Q339" s="552"/>
      <c r="R339" s="567">
        <f>SUM(O317:U317)</f>
        <v>0</v>
      </c>
      <c r="S339" s="567"/>
      <c r="T339" s="568" t="str">
        <f>IF(ISERROR(R339/R342),"",R339/R342)</f>
        <v/>
      </c>
      <c r="U339" s="568"/>
      <c r="V339" s="552" t="s">
        <v>45</v>
      </c>
      <c r="W339" s="552"/>
      <c r="X339" s="577">
        <f>SUM(P202,P259,P294,P310,P320,P335)</f>
        <v>0</v>
      </c>
      <c r="Y339" s="578"/>
      <c r="Z339" s="568" t="str">
        <f>IF(ISERROR(X339/X342),"",X339/X342)</f>
        <v/>
      </c>
      <c r="AA339" s="568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26134</v>
      </c>
      <c r="C340" s="567" t="s">
        <v>155</v>
      </c>
      <c r="D340" s="567"/>
      <c r="E340" s="552">
        <f>H333</f>
        <v>129113.87999999999</v>
      </c>
      <c r="F340" s="552"/>
      <c r="G340" s="552" t="s">
        <v>34</v>
      </c>
      <c r="H340" s="552"/>
      <c r="I340" s="569">
        <f>L333</f>
        <v>25.757148469872487</v>
      </c>
      <c r="J340" s="569"/>
      <c r="K340" s="541" t="s">
        <v>32</v>
      </c>
      <c r="L340" s="541"/>
      <c r="M340" s="569">
        <f>J333</f>
        <v>16.465162578832306</v>
      </c>
      <c r="N340" s="569"/>
      <c r="O340" s="541"/>
      <c r="P340" s="552" t="s">
        <v>106</v>
      </c>
      <c r="Q340" s="552"/>
      <c r="R340" s="567">
        <f>SUM(O332:U332)</f>
        <v>0</v>
      </c>
      <c r="S340" s="567"/>
      <c r="T340" s="568" t="str">
        <f>IF(ISERROR(R340/R342),"",R340/R342)</f>
        <v/>
      </c>
      <c r="U340" s="568"/>
      <c r="V340" s="552" t="s">
        <v>46</v>
      </c>
      <c r="W340" s="552"/>
      <c r="X340" s="577">
        <f>SUM(P203,P260,P295,P311,P321,P336)</f>
        <v>0</v>
      </c>
      <c r="Y340" s="578"/>
      <c r="Z340" s="568" t="str">
        <f>IF(ISERROR(X340/X342),"",X340/X342)</f>
        <v/>
      </c>
      <c r="AA340" s="568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1597.23</v>
      </c>
      <c r="C341" s="552" t="s">
        <v>114</v>
      </c>
      <c r="D341" s="552"/>
      <c r="E341" s="562">
        <f>K333+I339</f>
        <v>1164.6309491739082</v>
      </c>
      <c r="F341" s="562"/>
      <c r="G341" s="552" t="s">
        <v>150</v>
      </c>
      <c r="H341" s="552"/>
      <c r="I341" s="569">
        <f>B341-E341</f>
        <v>432.5990508260918</v>
      </c>
      <c r="J341" s="569"/>
      <c r="K341" s="541" t="s">
        <v>151</v>
      </c>
      <c r="L341" s="541"/>
      <c r="M341" s="566">
        <f>IF(ISERROR(I341/B341),"",I341/B341)</f>
        <v>0.27084330423676728</v>
      </c>
      <c r="N341" s="566"/>
      <c r="O341" s="541"/>
      <c r="P341" s="552" t="s">
        <v>107</v>
      </c>
      <c r="Q341" s="552"/>
      <c r="R341" s="567"/>
      <c r="S341" s="567"/>
      <c r="T341" s="568" t="str">
        <f>IF(ISERROR(R341/R342),"",R341/R342)</f>
        <v/>
      </c>
      <c r="U341" s="568"/>
      <c r="V341" s="552" t="s">
        <v>47</v>
      </c>
      <c r="W341" s="552"/>
      <c r="X341" s="577">
        <f>SUM(P204,P261,P296,P312,P322,P337)</f>
        <v>0</v>
      </c>
      <c r="Y341" s="578"/>
      <c r="Z341" s="568" t="str">
        <f>IF(ISERROR(X341/X342),"",X341/X342)</f>
        <v/>
      </c>
      <c r="AA341" s="568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552" t="s">
        <v>149</v>
      </c>
      <c r="D342" s="552"/>
      <c r="E342" s="568">
        <f>IF(ISERROR(B342/B341),"",B342/B341)</f>
        <v>0</v>
      </c>
      <c r="F342" s="568"/>
      <c r="G342" s="552" t="s">
        <v>158</v>
      </c>
      <c r="H342" s="552"/>
      <c r="I342" s="541">
        <f>V333</f>
        <v>0</v>
      </c>
      <c r="J342" s="541"/>
      <c r="K342" s="541" t="s">
        <v>156</v>
      </c>
      <c r="L342" s="541"/>
      <c r="M342" s="566">
        <f t="array" ref="M342">IF(ISERROR(I342/B340),"",I342/B340)</f>
        <v>0</v>
      </c>
      <c r="N342" s="566"/>
      <c r="O342" s="541"/>
      <c r="P342" s="552" t="s">
        <v>123</v>
      </c>
      <c r="Q342" s="552"/>
      <c r="R342" s="567">
        <f>SUM(R335:S341)</f>
        <v>0</v>
      </c>
      <c r="S342" s="567"/>
      <c r="T342" s="568">
        <f>SUM(T335:U341)</f>
        <v>0</v>
      </c>
      <c r="U342" s="568"/>
      <c r="V342" s="552" t="s">
        <v>123</v>
      </c>
      <c r="W342" s="552"/>
      <c r="X342" s="567">
        <f>SUM(X335:Y341)</f>
        <v>0</v>
      </c>
      <c r="Y342" s="567"/>
      <c r="Z342" s="568">
        <f>SUM(Z335:AA341)</f>
        <v>0</v>
      </c>
      <c r="AA342" s="568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571" t="s">
        <v>129</v>
      </c>
      <c r="B343" s="571"/>
      <c r="C343" s="571"/>
      <c r="D343" s="571"/>
      <c r="E343" s="571"/>
      <c r="F343" s="571"/>
      <c r="G343" s="571"/>
      <c r="H343" s="571"/>
      <c r="I343" s="571"/>
      <c r="J343" s="571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</row>
    <row r="344" spans="1:53">
      <c r="A344" s="491" t="s">
        <v>502</v>
      </c>
      <c r="B344" s="532" t="s">
        <v>25</v>
      </c>
      <c r="C344" s="532" t="s">
        <v>26</v>
      </c>
      <c r="D344" s="532" t="s">
        <v>27</v>
      </c>
      <c r="E344" s="535" t="s">
        <v>28</v>
      </c>
      <c r="F344" s="538" t="s">
        <v>29</v>
      </c>
      <c r="G344" s="541" t="s">
        <v>30</v>
      </c>
      <c r="H344" s="541"/>
      <c r="I344" s="532" t="s">
        <v>31</v>
      </c>
      <c r="J344" s="542" t="s">
        <v>32</v>
      </c>
      <c r="K344" s="553" t="s">
        <v>33</v>
      </c>
      <c r="L344" s="532" t="s">
        <v>34</v>
      </c>
      <c r="M344" s="556" t="s">
        <v>35</v>
      </c>
      <c r="N344" s="550" t="s">
        <v>36</v>
      </c>
      <c r="O344" s="541" t="s">
        <v>37</v>
      </c>
      <c r="P344" s="541"/>
      <c r="Q344" s="541"/>
      <c r="R344" s="541"/>
      <c r="S344" s="541"/>
      <c r="T344" s="541"/>
      <c r="U344" s="541"/>
      <c r="V344" s="558" t="s">
        <v>38</v>
      </c>
      <c r="W344" s="550" t="s">
        <v>39</v>
      </c>
      <c r="X344" s="541" t="s">
        <v>40</v>
      </c>
      <c r="Y344" s="541"/>
      <c r="Z344" s="541"/>
      <c r="AA344" s="541"/>
      <c r="AB344" s="21"/>
      <c r="AC344" s="21"/>
      <c r="AD344" s="21"/>
      <c r="AE344" s="21"/>
      <c r="AF344" s="21"/>
      <c r="AG344" s="21"/>
      <c r="AH344" s="21"/>
      <c r="AI344" s="575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</row>
    <row r="345" spans="1:53">
      <c r="A345" s="492"/>
      <c r="B345" s="533"/>
      <c r="C345" s="533"/>
      <c r="D345" s="533"/>
      <c r="E345" s="536"/>
      <c r="F345" s="539"/>
      <c r="G345" s="541"/>
      <c r="H345" s="541"/>
      <c r="I345" s="533"/>
      <c r="J345" s="543"/>
      <c r="K345" s="554"/>
      <c r="L345" s="533"/>
      <c r="M345" s="557"/>
      <c r="N345" s="550"/>
      <c r="O345" s="541" t="s">
        <v>41</v>
      </c>
      <c r="P345" s="541" t="s">
        <v>42</v>
      </c>
      <c r="Q345" s="541" t="s">
        <v>43</v>
      </c>
      <c r="R345" s="551" t="s">
        <v>44</v>
      </c>
      <c r="S345" s="552" t="s">
        <v>45</v>
      </c>
      <c r="T345" s="541" t="s">
        <v>46</v>
      </c>
      <c r="U345" s="541" t="s">
        <v>47</v>
      </c>
      <c r="V345" s="558"/>
      <c r="W345" s="550"/>
      <c r="X345" s="541" t="s">
        <v>13</v>
      </c>
      <c r="Y345" s="541" t="s">
        <v>48</v>
      </c>
      <c r="Z345" s="541" t="s">
        <v>49</v>
      </c>
      <c r="AA345" s="541" t="s">
        <v>47</v>
      </c>
      <c r="AB345" s="21"/>
      <c r="AC345" s="21"/>
      <c r="AD345" s="21"/>
      <c r="AE345" s="21"/>
      <c r="AF345" s="21"/>
      <c r="AG345" s="21"/>
      <c r="AH345" s="21"/>
      <c r="AI345" s="575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4"/>
      <c r="AT345" s="574"/>
      <c r="AU345" s="574"/>
      <c r="AV345" s="574"/>
      <c r="AW345" s="574"/>
      <c r="AX345" s="574"/>
      <c r="AY345" s="574"/>
      <c r="AZ345" s="574"/>
      <c r="BA345" s="574"/>
    </row>
    <row r="346" spans="1:53" ht="15.75" customHeight="1">
      <c r="A346" s="493"/>
      <c r="B346" s="534"/>
      <c r="C346" s="534"/>
      <c r="D346" s="534"/>
      <c r="E346" s="537"/>
      <c r="F346" s="540"/>
      <c r="G346" s="335" t="s">
        <v>50</v>
      </c>
      <c r="H346" s="335" t="s">
        <v>51</v>
      </c>
      <c r="I346" s="534"/>
      <c r="J346" s="544"/>
      <c r="K346" s="555"/>
      <c r="L346" s="534"/>
      <c r="M346" s="557"/>
      <c r="N346" s="550"/>
      <c r="O346" s="541"/>
      <c r="P346" s="541"/>
      <c r="Q346" s="541"/>
      <c r="R346" s="551"/>
      <c r="S346" s="552"/>
      <c r="T346" s="541"/>
      <c r="U346" s="541"/>
      <c r="V346" s="558"/>
      <c r="W346" s="550"/>
      <c r="X346" s="541"/>
      <c r="Y346" s="541"/>
      <c r="Z346" s="541"/>
      <c r="AA346" s="541"/>
      <c r="AB346" s="21"/>
      <c r="AC346" s="21"/>
      <c r="AD346" s="21"/>
      <c r="AE346" s="21"/>
      <c r="AF346" s="21"/>
      <c r="AG346" s="21"/>
      <c r="AH346" s="21"/>
      <c r="AI346" s="575"/>
      <c r="AJ346" s="573"/>
      <c r="AK346" s="573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SUM('31:4'!G347)</f>
        <v>0</v>
      </c>
      <c r="H347" s="95">
        <f t="shared" ref="H347:H367" si="133">D347*G347</f>
        <v>0</v>
      </c>
      <c r="I347" s="93">
        <f>SUM('31:4'!I347)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SUM('31:4'!O347)</f>
        <v>0</v>
      </c>
      <c r="P347" s="93">
        <f>SUM('31:4'!P347)</f>
        <v>0</v>
      </c>
      <c r="Q347" s="93">
        <f>SUM('31:4'!Q347)</f>
        <v>0</v>
      </c>
      <c r="R347" s="93">
        <f>SUM('31:4'!R347)</f>
        <v>0</v>
      </c>
      <c r="S347" s="93">
        <f>SUM('31:4'!S347)</f>
        <v>0</v>
      </c>
      <c r="T347" s="93">
        <f>SUM('31:4'!T347)</f>
        <v>0</v>
      </c>
      <c r="U347" s="93">
        <f>SUM('31:4'!U347)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SUM('31:4'!X347)</f>
        <v>0</v>
      </c>
      <c r="Y347" s="93">
        <f>SUM('31:4'!Y347)</f>
        <v>0</v>
      </c>
      <c r="Z347" s="93">
        <f>SUM('31:4'!Z347)</f>
        <v>0</v>
      </c>
      <c r="AA347" s="93">
        <f>SUM('31:4'!AA347)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SUM('31:4'!G348)</f>
        <v>0</v>
      </c>
      <c r="H348" s="95">
        <f t="shared" si="133"/>
        <v>0</v>
      </c>
      <c r="I348" s="93">
        <f>SUM('31:4'!I348)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SUM('31:4'!O348)</f>
        <v>0</v>
      </c>
      <c r="P348" s="93">
        <f>SUM('31:4'!P348)</f>
        <v>0</v>
      </c>
      <c r="Q348" s="93">
        <f>SUM('31:4'!Q348)</f>
        <v>0</v>
      </c>
      <c r="R348" s="93">
        <f>SUM('31:4'!R348)</f>
        <v>0</v>
      </c>
      <c r="S348" s="93">
        <f>SUM('31:4'!S348)</f>
        <v>0</v>
      </c>
      <c r="T348" s="93">
        <f>SUM('31:4'!T348)</f>
        <v>0</v>
      </c>
      <c r="U348" s="93">
        <f>SUM('31:4'!U348)</f>
        <v>0</v>
      </c>
      <c r="V348" s="206">
        <f t="shared" si="135"/>
        <v>0</v>
      </c>
      <c r="W348" s="33" t="str">
        <f t="shared" si="136"/>
        <v/>
      </c>
      <c r="X348" s="93">
        <f>SUM('31:4'!X348)</f>
        <v>0</v>
      </c>
      <c r="Y348" s="93">
        <f>SUM('31:4'!Y348)</f>
        <v>0</v>
      </c>
      <c r="Z348" s="93">
        <f>SUM('31:4'!Z348)</f>
        <v>0</v>
      </c>
      <c r="AA348" s="93">
        <f>SUM('31:4'!AA348)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SUM('31:4'!G349)</f>
        <v>0</v>
      </c>
      <c r="H349" s="95">
        <f t="shared" si="133"/>
        <v>0</v>
      </c>
      <c r="I349" s="93">
        <f>SUM('31:4'!I349)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SUM('31:4'!O349)</f>
        <v>0</v>
      </c>
      <c r="P349" s="93">
        <f>SUM('31:4'!P349)</f>
        <v>0</v>
      </c>
      <c r="Q349" s="93">
        <f>SUM('31:4'!Q349)</f>
        <v>0</v>
      </c>
      <c r="R349" s="93">
        <f>SUM('31:4'!R349)</f>
        <v>0</v>
      </c>
      <c r="S349" s="93">
        <f>SUM('31:4'!S349)</f>
        <v>0</v>
      </c>
      <c r="T349" s="93">
        <f>SUM('31:4'!T349)</f>
        <v>0</v>
      </c>
      <c r="U349" s="93">
        <f>SUM('31:4'!U349)</f>
        <v>0</v>
      </c>
      <c r="V349" s="206">
        <f t="shared" si="135"/>
        <v>0</v>
      </c>
      <c r="W349" s="33" t="str">
        <f t="shared" si="136"/>
        <v/>
      </c>
      <c r="X349" s="93">
        <f>SUM('31:4'!X349)</f>
        <v>0</v>
      </c>
      <c r="Y349" s="93">
        <f>SUM('31:4'!Y349)</f>
        <v>0</v>
      </c>
      <c r="Z349" s="93">
        <f>SUM('31:4'!Z349)</f>
        <v>0</v>
      </c>
      <c r="AA349" s="93">
        <f>SUM('31:4'!AA349)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SUM('31:4'!G350)</f>
        <v>0</v>
      </c>
      <c r="H350" s="95">
        <f t="shared" si="133"/>
        <v>0</v>
      </c>
      <c r="I350" s="93">
        <f>SUM('31:4'!I350)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SUM('31:4'!O350)</f>
        <v>0</v>
      </c>
      <c r="P350" s="93">
        <f>SUM('31:4'!P350)</f>
        <v>0</v>
      </c>
      <c r="Q350" s="93">
        <f>SUM('31:4'!Q350)</f>
        <v>0</v>
      </c>
      <c r="R350" s="93">
        <f>SUM('31:4'!R350)</f>
        <v>0</v>
      </c>
      <c r="S350" s="93">
        <f>SUM('31:4'!S350)</f>
        <v>0</v>
      </c>
      <c r="T350" s="93">
        <f>SUM('31:4'!T350)</f>
        <v>0</v>
      </c>
      <c r="U350" s="93">
        <f>SUM('31:4'!U350)</f>
        <v>0</v>
      </c>
      <c r="V350" s="206">
        <f t="shared" si="135"/>
        <v>0</v>
      </c>
      <c r="W350" s="33" t="str">
        <f t="shared" si="136"/>
        <v/>
      </c>
      <c r="X350" s="93">
        <f>SUM('31:4'!X350)</f>
        <v>0</v>
      </c>
      <c r="Y350" s="93">
        <f>SUM('31:4'!Y350)</f>
        <v>0</v>
      </c>
      <c r="Z350" s="93">
        <f>SUM('31:4'!Z350)</f>
        <v>0</v>
      </c>
      <c r="AA350" s="93">
        <f>SUM('31:4'!AA350)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SUM('31:4'!G351)</f>
        <v>0</v>
      </c>
      <c r="H351" s="95">
        <f t="shared" si="133"/>
        <v>0</v>
      </c>
      <c r="I351" s="93">
        <f>SUM('31:4'!I351)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SUM('31:4'!O351)</f>
        <v>0</v>
      </c>
      <c r="P351" s="93">
        <f>SUM('31:4'!P351)</f>
        <v>0</v>
      </c>
      <c r="Q351" s="93">
        <f>SUM('31:4'!Q351)</f>
        <v>0</v>
      </c>
      <c r="R351" s="93">
        <f>SUM('31:4'!R351)</f>
        <v>0</v>
      </c>
      <c r="S351" s="93">
        <f>SUM('31:4'!S351)</f>
        <v>0</v>
      </c>
      <c r="T351" s="93">
        <f>SUM('31:4'!T351)</f>
        <v>0</v>
      </c>
      <c r="U351" s="93">
        <f>SUM('31:4'!U351)</f>
        <v>0</v>
      </c>
      <c r="V351" s="206">
        <f t="shared" si="135"/>
        <v>0</v>
      </c>
      <c r="W351" s="33" t="str">
        <f t="shared" si="136"/>
        <v/>
      </c>
      <c r="X351" s="93">
        <f>SUM('31:4'!X351)</f>
        <v>0</v>
      </c>
      <c r="Y351" s="93">
        <f>SUM('31:4'!Y351)</f>
        <v>0</v>
      </c>
      <c r="Z351" s="93">
        <f>SUM('31:4'!Z351)</f>
        <v>0</v>
      </c>
      <c r="AA351" s="93">
        <f>SUM('31:4'!AA351)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SUM('31:4'!G352)</f>
        <v>0</v>
      </c>
      <c r="H352" s="95">
        <f t="shared" si="133"/>
        <v>0</v>
      </c>
      <c r="I352" s="93">
        <f>SUM('31:4'!I352)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SUM('31:4'!O352)</f>
        <v>0</v>
      </c>
      <c r="P352" s="93">
        <f>SUM('31:4'!P352)</f>
        <v>0</v>
      </c>
      <c r="Q352" s="93">
        <f>SUM('31:4'!Q352)</f>
        <v>0</v>
      </c>
      <c r="R352" s="93">
        <f>SUM('31:4'!R352)</f>
        <v>0</v>
      </c>
      <c r="S352" s="93">
        <f>SUM('31:4'!S352)</f>
        <v>0</v>
      </c>
      <c r="T352" s="93">
        <f>SUM('31:4'!T352)</f>
        <v>0</v>
      </c>
      <c r="U352" s="93">
        <f>SUM('31:4'!U352)</f>
        <v>0</v>
      </c>
      <c r="V352" s="206">
        <f t="shared" si="135"/>
        <v>0</v>
      </c>
      <c r="W352" s="33" t="str">
        <f t="shared" si="136"/>
        <v/>
      </c>
      <c r="X352" s="93">
        <f>SUM('31:4'!X352)</f>
        <v>0</v>
      </c>
      <c r="Y352" s="93">
        <f>SUM('31:4'!Y352)</f>
        <v>0</v>
      </c>
      <c r="Z352" s="93">
        <f>SUM('31:4'!Z352)</f>
        <v>0</v>
      </c>
      <c r="AA352" s="93">
        <f>SUM('31:4'!AA352)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SUM('31:4'!G353)</f>
        <v>0</v>
      </c>
      <c r="H353" s="95">
        <f t="shared" si="133"/>
        <v>0</v>
      </c>
      <c r="I353" s="93">
        <f>SUM('31:4'!I353)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SUM('31:4'!O353)</f>
        <v>0</v>
      </c>
      <c r="P353" s="93">
        <f>SUM('31:4'!P353)</f>
        <v>0</v>
      </c>
      <c r="Q353" s="93">
        <f>SUM('31:4'!Q353)</f>
        <v>0</v>
      </c>
      <c r="R353" s="93">
        <f>SUM('31:4'!R353)</f>
        <v>0</v>
      </c>
      <c r="S353" s="93">
        <f>SUM('31:4'!S353)</f>
        <v>0</v>
      </c>
      <c r="T353" s="93">
        <f>SUM('31:4'!T353)</f>
        <v>0</v>
      </c>
      <c r="U353" s="93">
        <f>SUM('31:4'!U353)</f>
        <v>0</v>
      </c>
      <c r="V353" s="206">
        <f t="shared" si="135"/>
        <v>0</v>
      </c>
      <c r="W353" s="33" t="str">
        <f t="shared" si="136"/>
        <v/>
      </c>
      <c r="X353" s="93">
        <f>SUM('31:4'!X353)</f>
        <v>0</v>
      </c>
      <c r="Y353" s="93">
        <f>SUM('31:4'!Y353)</f>
        <v>0</v>
      </c>
      <c r="Z353" s="93">
        <f>SUM('31:4'!Z353)</f>
        <v>0</v>
      </c>
      <c r="AA353" s="93">
        <f>SUM('31:4'!AA353)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SUM('31:4'!G354)</f>
        <v>0</v>
      </c>
      <c r="H354" s="95">
        <f t="shared" si="133"/>
        <v>0</v>
      </c>
      <c r="I354" s="93">
        <f>SUM('31:4'!I354)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SUM('31:4'!O354)</f>
        <v>0</v>
      </c>
      <c r="P354" s="93">
        <f>SUM('31:4'!P354)</f>
        <v>0</v>
      </c>
      <c r="Q354" s="93">
        <f>SUM('31:4'!Q354)</f>
        <v>0</v>
      </c>
      <c r="R354" s="93">
        <f>SUM('31:4'!R354)</f>
        <v>0</v>
      </c>
      <c r="S354" s="93">
        <f>SUM('31:4'!S354)</f>
        <v>0</v>
      </c>
      <c r="T354" s="93">
        <f>SUM('31:4'!T354)</f>
        <v>0</v>
      </c>
      <c r="U354" s="93">
        <f>SUM('31:4'!U354)</f>
        <v>0</v>
      </c>
      <c r="V354" s="206">
        <f t="shared" si="135"/>
        <v>0</v>
      </c>
      <c r="W354" s="33" t="str">
        <f t="shared" si="136"/>
        <v/>
      </c>
      <c r="X354" s="93">
        <f>SUM('31:4'!X354)</f>
        <v>0</v>
      </c>
      <c r="Y354" s="93">
        <f>SUM('31:4'!Y354)</f>
        <v>0</v>
      </c>
      <c r="Z354" s="93">
        <f>SUM('31:4'!Z354)</f>
        <v>0</v>
      </c>
      <c r="AA354" s="93">
        <f>SUM('31:4'!AA354)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SUM('31:4'!G355)</f>
        <v>0</v>
      </c>
      <c r="H355" s="95">
        <f t="shared" si="133"/>
        <v>0</v>
      </c>
      <c r="I355" s="93">
        <f>SUM('31:4'!I355)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SUM('31:4'!O355)</f>
        <v>0</v>
      </c>
      <c r="P355" s="93">
        <f>SUM('31:4'!P355)</f>
        <v>0</v>
      </c>
      <c r="Q355" s="93">
        <f>SUM('31:4'!Q355)</f>
        <v>0</v>
      </c>
      <c r="R355" s="93">
        <f>SUM('31:4'!R355)</f>
        <v>0</v>
      </c>
      <c r="S355" s="93">
        <f>SUM('31:4'!S355)</f>
        <v>0</v>
      </c>
      <c r="T355" s="93">
        <f>SUM('31:4'!T355)</f>
        <v>0</v>
      </c>
      <c r="U355" s="93">
        <f>SUM('31:4'!U355)</f>
        <v>0</v>
      </c>
      <c r="V355" s="206">
        <f t="shared" si="135"/>
        <v>0</v>
      </c>
      <c r="W355" s="33" t="str">
        <f t="shared" si="136"/>
        <v/>
      </c>
      <c r="X355" s="93">
        <f>SUM('31:4'!X355)</f>
        <v>0</v>
      </c>
      <c r="Y355" s="93">
        <f>SUM('31:4'!Y355)</f>
        <v>0</v>
      </c>
      <c r="Z355" s="93">
        <f>SUM('31:4'!Z355)</f>
        <v>0</v>
      </c>
      <c r="AA355" s="93">
        <f>SUM('31:4'!AA355)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SUM('31:4'!G356)</f>
        <v>0</v>
      </c>
      <c r="H356" s="95">
        <f t="shared" si="133"/>
        <v>0</v>
      </c>
      <c r="I356" s="93">
        <f>SUM('31:4'!I356)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SUM('31:4'!O356)</f>
        <v>0</v>
      </c>
      <c r="P356" s="93">
        <f>SUM('31:4'!P356)</f>
        <v>0</v>
      </c>
      <c r="Q356" s="93">
        <f>SUM('31:4'!Q356)</f>
        <v>0</v>
      </c>
      <c r="R356" s="93">
        <f>SUM('31:4'!R356)</f>
        <v>0</v>
      </c>
      <c r="S356" s="93">
        <f>SUM('31:4'!S356)</f>
        <v>0</v>
      </c>
      <c r="T356" s="93">
        <f>SUM('31:4'!T356)</f>
        <v>0</v>
      </c>
      <c r="U356" s="93">
        <f>SUM('31:4'!U356)</f>
        <v>0</v>
      </c>
      <c r="V356" s="206">
        <f t="shared" si="135"/>
        <v>0</v>
      </c>
      <c r="W356" s="33" t="str">
        <f t="shared" si="136"/>
        <v/>
      </c>
      <c r="X356" s="93">
        <f>SUM('31:4'!X356)</f>
        <v>0</v>
      </c>
      <c r="Y356" s="93">
        <f>SUM('31:4'!Y356)</f>
        <v>0</v>
      </c>
      <c r="Z356" s="93">
        <f>SUM('31:4'!Z356)</f>
        <v>0</v>
      </c>
      <c r="AA356" s="93">
        <f>SUM('31:4'!AA356)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SUM('31:4'!G357)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SUM('31:4'!G358)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SUM('31:4'!G359)</f>
        <v>0</v>
      </c>
      <c r="H359" s="95">
        <f t="shared" si="133"/>
        <v>0</v>
      </c>
      <c r="I359" s="93">
        <f>SUM('31:4'!I359)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SUM('31:4'!O359)</f>
        <v>0</v>
      </c>
      <c r="P359" s="93">
        <f>SUM('31:4'!P359)</f>
        <v>0</v>
      </c>
      <c r="Q359" s="93">
        <f>SUM('31:4'!Q359)</f>
        <v>0</v>
      </c>
      <c r="R359" s="93">
        <f>SUM('31:4'!R359)</f>
        <v>0</v>
      </c>
      <c r="S359" s="93">
        <f>SUM('31:4'!S359)</f>
        <v>0</v>
      </c>
      <c r="T359" s="93">
        <f>SUM('31:4'!T359)</f>
        <v>0</v>
      </c>
      <c r="U359" s="93">
        <f>SUM('31:4'!U359)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SUM('31:4'!X359)</f>
        <v>0</v>
      </c>
      <c r="Y359" s="93">
        <f>SUM('31:4'!Y359)</f>
        <v>0</v>
      </c>
      <c r="Z359" s="93">
        <f>SUM('31:4'!Z359)</f>
        <v>0</v>
      </c>
      <c r="AA359" s="93">
        <f>SUM('31:4'!AA359)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SUM('31:4'!G360)</f>
        <v>0</v>
      </c>
      <c r="H360" s="95">
        <f t="shared" si="133"/>
        <v>0</v>
      </c>
      <c r="I360" s="93">
        <f>SUM('31:4'!I360)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SUM('31:4'!O360)</f>
        <v>0</v>
      </c>
      <c r="P360" s="93">
        <f>SUM('31:4'!P360)</f>
        <v>0</v>
      </c>
      <c r="Q360" s="93">
        <f>SUM('31:4'!Q360)</f>
        <v>0</v>
      </c>
      <c r="R360" s="93">
        <f>SUM('31:4'!R360)</f>
        <v>0</v>
      </c>
      <c r="S360" s="93">
        <f>SUM('31:4'!S360)</f>
        <v>0</v>
      </c>
      <c r="T360" s="93">
        <f>SUM('31:4'!T360)</f>
        <v>0</v>
      </c>
      <c r="U360" s="93">
        <f>SUM('31:4'!U360)</f>
        <v>0</v>
      </c>
      <c r="V360" s="206">
        <f t="shared" si="140"/>
        <v>0</v>
      </c>
      <c r="W360" s="33" t="str">
        <f t="shared" si="141"/>
        <v/>
      </c>
      <c r="X360" s="93">
        <f>SUM('31:4'!X360)</f>
        <v>0</v>
      </c>
      <c r="Y360" s="93">
        <f>SUM('31:4'!Y360)</f>
        <v>0</v>
      </c>
      <c r="Z360" s="93">
        <f>SUM('31:4'!Z360)</f>
        <v>0</v>
      </c>
      <c r="AA360" s="93">
        <f>SUM('31:4'!AA360)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SUM('31:4'!G361)</f>
        <v>0</v>
      </c>
      <c r="H361" s="95">
        <f t="shared" si="133"/>
        <v>0</v>
      </c>
      <c r="I361" s="93">
        <f>SUM('31:4'!I361)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SUM('31:4'!O361)</f>
        <v>0</v>
      </c>
      <c r="P361" s="93">
        <f>SUM('31:4'!P361)</f>
        <v>0</v>
      </c>
      <c r="Q361" s="93">
        <f>SUM('31:4'!Q361)</f>
        <v>0</v>
      </c>
      <c r="R361" s="93">
        <f>SUM('31:4'!R361)</f>
        <v>0</v>
      </c>
      <c r="S361" s="93">
        <f>SUM('31:4'!S361)</f>
        <v>0</v>
      </c>
      <c r="T361" s="93">
        <f>SUM('31:4'!T361)</f>
        <v>0</v>
      </c>
      <c r="U361" s="93">
        <f>SUM('31:4'!U361)</f>
        <v>0</v>
      </c>
      <c r="V361" s="206">
        <f t="shared" si="140"/>
        <v>0</v>
      </c>
      <c r="W361" s="33" t="str">
        <f t="shared" si="141"/>
        <v/>
      </c>
      <c r="X361" s="93">
        <f>SUM('31:4'!X361)</f>
        <v>0</v>
      </c>
      <c r="Y361" s="93">
        <f>SUM('31:4'!Y361)</f>
        <v>0</v>
      </c>
      <c r="Z361" s="93">
        <f>SUM('31:4'!Z361)</f>
        <v>0</v>
      </c>
      <c r="AA361" s="93">
        <f>SUM('31:4'!AA361)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SUM('31:4'!G362)</f>
        <v>0</v>
      </c>
      <c r="H362" s="95">
        <f t="shared" si="133"/>
        <v>0</v>
      </c>
      <c r="I362" s="93">
        <f>SUM('31:4'!I362)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SUM('31:4'!O362)</f>
        <v>0</v>
      </c>
      <c r="P362" s="93">
        <f>SUM('31:4'!P362)</f>
        <v>0</v>
      </c>
      <c r="Q362" s="93">
        <f>SUM('31:4'!Q362)</f>
        <v>0</v>
      </c>
      <c r="R362" s="93">
        <f>SUM('31:4'!R362)</f>
        <v>0</v>
      </c>
      <c r="S362" s="93">
        <f>SUM('31:4'!S362)</f>
        <v>0</v>
      </c>
      <c r="T362" s="93">
        <f>SUM('31:4'!T362)</f>
        <v>0</v>
      </c>
      <c r="U362" s="93">
        <f>SUM('31:4'!U362)</f>
        <v>0</v>
      </c>
      <c r="V362" s="206">
        <f t="shared" si="140"/>
        <v>0</v>
      </c>
      <c r="W362" s="33" t="str">
        <f t="shared" si="141"/>
        <v/>
      </c>
      <c r="X362" s="93">
        <f>SUM('31:4'!X362)</f>
        <v>0</v>
      </c>
      <c r="Y362" s="93">
        <f>SUM('31:4'!Y362)</f>
        <v>0</v>
      </c>
      <c r="Z362" s="93">
        <f>SUM('31:4'!Z362)</f>
        <v>0</v>
      </c>
      <c r="AA362" s="93">
        <f>SUM('31:4'!AA362)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SUM('31:4'!G363)</f>
        <v>0</v>
      </c>
      <c r="H363" s="95">
        <f t="shared" si="133"/>
        <v>0</v>
      </c>
      <c r="I363" s="93">
        <f>SUM('31:4'!I363)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SUM('31:4'!O363)</f>
        <v>0</v>
      </c>
      <c r="P363" s="93">
        <f>SUM('31:4'!P363)</f>
        <v>0</v>
      </c>
      <c r="Q363" s="93">
        <f>SUM('31:4'!Q363)</f>
        <v>0</v>
      </c>
      <c r="R363" s="93">
        <f>SUM('31:4'!R363)</f>
        <v>0</v>
      </c>
      <c r="S363" s="93">
        <f>SUM('31:4'!S363)</f>
        <v>0</v>
      </c>
      <c r="T363" s="93">
        <f>SUM('31:4'!T363)</f>
        <v>0</v>
      </c>
      <c r="U363" s="93">
        <f>SUM('31:4'!U363)</f>
        <v>0</v>
      </c>
      <c r="V363" s="206"/>
      <c r="W363" s="33"/>
      <c r="X363" s="93">
        <f>SUM('31:4'!X363)</f>
        <v>0</v>
      </c>
      <c r="Y363" s="93">
        <f>SUM('31:4'!Y363)</f>
        <v>0</v>
      </c>
      <c r="Z363" s="93">
        <f>SUM('31:4'!Z363)</f>
        <v>0</v>
      </c>
      <c r="AA363" s="93">
        <f>SUM('31:4'!AA363)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SUM('31:4'!G364)</f>
        <v>0</v>
      </c>
      <c r="H364" s="95">
        <f t="shared" si="133"/>
        <v>0</v>
      </c>
      <c r="I364" s="93">
        <f>SUM('31:4'!I364)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SUM('31:4'!O364)</f>
        <v>0</v>
      </c>
      <c r="P364" s="93">
        <f>SUM('31:4'!P364)</f>
        <v>0</v>
      </c>
      <c r="Q364" s="93">
        <f>SUM('31:4'!Q364)</f>
        <v>0</v>
      </c>
      <c r="R364" s="93">
        <f>SUM('31:4'!R364)</f>
        <v>0</v>
      </c>
      <c r="S364" s="93">
        <f>SUM('31:4'!S364)</f>
        <v>0</v>
      </c>
      <c r="T364" s="93">
        <f>SUM('31:4'!T364)</f>
        <v>0</v>
      </c>
      <c r="U364" s="93">
        <f>SUM('31:4'!U364)</f>
        <v>0</v>
      </c>
      <c r="V364" s="206"/>
      <c r="W364" s="33"/>
      <c r="X364" s="93">
        <f>SUM('31:4'!X364)</f>
        <v>0</v>
      </c>
      <c r="Y364" s="93">
        <f>SUM('31:4'!Y364)</f>
        <v>0</v>
      </c>
      <c r="Z364" s="93">
        <f>SUM('31:4'!Z364)</f>
        <v>0</v>
      </c>
      <c r="AA364" s="93">
        <f>SUM('31:4'!AA364)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SUM('31:4'!G365)</f>
        <v>0</v>
      </c>
      <c r="H365" s="95">
        <f t="shared" si="133"/>
        <v>0</v>
      </c>
      <c r="I365" s="93">
        <f>SUM('31:4'!I365)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SUM('31:4'!O365)</f>
        <v>0</v>
      </c>
      <c r="P365" s="93">
        <f>SUM('31:4'!P365)</f>
        <v>0</v>
      </c>
      <c r="Q365" s="93">
        <f>SUM('31:4'!Q365)</f>
        <v>0</v>
      </c>
      <c r="R365" s="93">
        <f>SUM('31:4'!R365)</f>
        <v>0</v>
      </c>
      <c r="S365" s="93">
        <f>SUM('31:4'!S365)</f>
        <v>0</v>
      </c>
      <c r="T365" s="93">
        <f>SUM('31:4'!T365)</f>
        <v>0</v>
      </c>
      <c r="U365" s="93">
        <f>SUM('31:4'!U365)</f>
        <v>0</v>
      </c>
      <c r="V365" s="206"/>
      <c r="W365" s="33"/>
      <c r="X365" s="93">
        <f>SUM('31:4'!X365)</f>
        <v>0</v>
      </c>
      <c r="Y365" s="93">
        <f>SUM('31:4'!Y365)</f>
        <v>0</v>
      </c>
      <c r="Z365" s="93">
        <f>SUM('31:4'!Z365)</f>
        <v>0</v>
      </c>
      <c r="AA365" s="93">
        <f>SUM('31:4'!AA365)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SUM('31:4'!G366)</f>
        <v>0</v>
      </c>
      <c r="H366" s="95">
        <f t="shared" si="133"/>
        <v>0</v>
      </c>
      <c r="I366" s="93">
        <f>SUM('31:4'!I366)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SUM('31:4'!O366)</f>
        <v>0</v>
      </c>
      <c r="P366" s="93">
        <f>SUM('31:4'!P366)</f>
        <v>0</v>
      </c>
      <c r="Q366" s="93">
        <f>SUM('31:4'!Q366)</f>
        <v>0</v>
      </c>
      <c r="R366" s="93">
        <f>SUM('31:4'!R366)</f>
        <v>0</v>
      </c>
      <c r="S366" s="93">
        <f>SUM('31:4'!S366)</f>
        <v>0</v>
      </c>
      <c r="T366" s="93">
        <f>SUM('31:4'!T366)</f>
        <v>0</v>
      </c>
      <c r="U366" s="93">
        <f>SUM('31:4'!U366)</f>
        <v>0</v>
      </c>
      <c r="V366" s="206"/>
      <c r="W366" s="33"/>
      <c r="X366" s="93">
        <f>SUM('31:4'!X366)</f>
        <v>0</v>
      </c>
      <c r="Y366" s="93">
        <f>SUM('31:4'!Y366)</f>
        <v>0</v>
      </c>
      <c r="Z366" s="93">
        <f>SUM('31:4'!Z366)</f>
        <v>0</v>
      </c>
      <c r="AA366" s="93">
        <f>SUM('31:4'!AA366)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SUM('31:4'!G367)</f>
        <v>0</v>
      </c>
      <c r="H367" s="95">
        <f t="shared" si="133"/>
        <v>0</v>
      </c>
      <c r="I367" s="93">
        <f>SUM('31:4'!I367)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SUM('31:4'!O367)</f>
        <v>0</v>
      </c>
      <c r="P367" s="93">
        <f>SUM('31:4'!P367)</f>
        <v>0</v>
      </c>
      <c r="Q367" s="93">
        <f>SUM('31:4'!Q367)</f>
        <v>0</v>
      </c>
      <c r="R367" s="93">
        <f>SUM('31:4'!R367)</f>
        <v>0</v>
      </c>
      <c r="S367" s="93">
        <f>SUM('31:4'!S367)</f>
        <v>0</v>
      </c>
      <c r="T367" s="93">
        <f>SUM('31:4'!T367)</f>
        <v>0</v>
      </c>
      <c r="U367" s="93">
        <f>SUM('31:4'!U367)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SUM('31:4'!X367)</f>
        <v>0</v>
      </c>
      <c r="Y367" s="93">
        <f>SUM('31:4'!Y367)</f>
        <v>0</v>
      </c>
      <c r="Z367" s="93">
        <f>SUM('31:4'!Z367)</f>
        <v>0</v>
      </c>
      <c r="AA367" s="93">
        <f>SUM('31:4'!AA367)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545" t="s">
        <v>70</v>
      </c>
      <c r="B368" s="546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SUM('31:4'!G369)</f>
        <v>0</v>
      </c>
      <c r="H369" s="339">
        <f t="shared" ref="H369:H425" si="147">D369*G369</f>
        <v>0</v>
      </c>
      <c r="I369" s="93">
        <f>SUM('31:4'!I369)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SUM('31:4'!O369)</f>
        <v>0</v>
      </c>
      <c r="P369" s="93">
        <f>SUM('31:4'!P369)</f>
        <v>0</v>
      </c>
      <c r="Q369" s="93">
        <f>SUM('31:4'!Q369)</f>
        <v>0</v>
      </c>
      <c r="R369" s="93">
        <f>SUM('31:4'!R369)</f>
        <v>0</v>
      </c>
      <c r="S369" s="93">
        <f>SUM('31:4'!S369)</f>
        <v>0</v>
      </c>
      <c r="T369" s="93">
        <f>SUM('31:4'!T369)</f>
        <v>0</v>
      </c>
      <c r="U369" s="93">
        <f>SUM('31:4'!U369)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SUM('31:4'!X369)</f>
        <v>0</v>
      </c>
      <c r="Y369" s="93">
        <f>SUM('31:4'!Y369)</f>
        <v>0</v>
      </c>
      <c r="Z369" s="93">
        <f>SUM('31:4'!Z369)</f>
        <v>0</v>
      </c>
      <c r="AA369" s="93">
        <f>SUM('31:4'!AA369)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SUM('31:4'!G370)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SUM('31:4'!G371)</f>
        <v>0</v>
      </c>
      <c r="H371" s="339">
        <f t="shared" si="147"/>
        <v>0</v>
      </c>
      <c r="I371" s="93">
        <f>SUM('31:4'!I371)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SUM('31:4'!O371)</f>
        <v>0</v>
      </c>
      <c r="P371" s="93">
        <f>SUM('31:4'!P371)</f>
        <v>0</v>
      </c>
      <c r="Q371" s="93">
        <f>SUM('31:4'!Q371)</f>
        <v>0</v>
      </c>
      <c r="R371" s="93">
        <f>SUM('31:4'!R371)</f>
        <v>0</v>
      </c>
      <c r="S371" s="93">
        <f>SUM('31:4'!S371)</f>
        <v>0</v>
      </c>
      <c r="T371" s="93">
        <f>SUM('31:4'!T371)</f>
        <v>0</v>
      </c>
      <c r="U371" s="93">
        <f>SUM('31:4'!U371)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SUM('31:4'!X371)</f>
        <v>0</v>
      </c>
      <c r="Y371" s="93">
        <f>SUM('31:4'!Y371)</f>
        <v>0</v>
      </c>
      <c r="Z371" s="93">
        <f>SUM('31:4'!Z371)</f>
        <v>0</v>
      </c>
      <c r="AA371" s="93">
        <f>SUM('31:4'!AA371)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SUM('31:4'!G372)</f>
        <v>0</v>
      </c>
      <c r="H372" s="339">
        <f t="shared" si="147"/>
        <v>0</v>
      </c>
      <c r="I372" s="93">
        <f>SUM('31:4'!I372)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SUM('31:4'!O372)</f>
        <v>0</v>
      </c>
      <c r="P372" s="93">
        <f>SUM('31:4'!P372)</f>
        <v>0</v>
      </c>
      <c r="Q372" s="93">
        <f>SUM('31:4'!Q372)</f>
        <v>0</v>
      </c>
      <c r="R372" s="93">
        <f>SUM('31:4'!R372)</f>
        <v>0</v>
      </c>
      <c r="S372" s="93">
        <f>SUM('31:4'!S372)</f>
        <v>0</v>
      </c>
      <c r="T372" s="93">
        <f>SUM('31:4'!T372)</f>
        <v>0</v>
      </c>
      <c r="U372" s="93">
        <f>SUM('31:4'!U372)</f>
        <v>0</v>
      </c>
      <c r="V372" s="206">
        <f t="shared" si="154"/>
        <v>0</v>
      </c>
      <c r="W372" s="33" t="str">
        <f t="shared" si="155"/>
        <v/>
      </c>
      <c r="X372" s="93">
        <f>SUM('31:4'!X372)</f>
        <v>0</v>
      </c>
      <c r="Y372" s="93">
        <f>SUM('31:4'!Y372)</f>
        <v>0</v>
      </c>
      <c r="Z372" s="93">
        <f>SUM('31:4'!Z372)</f>
        <v>0</v>
      </c>
      <c r="AA372" s="93">
        <f>SUM('31:4'!AA372)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SUM('31:4'!G373)</f>
        <v>0</v>
      </c>
      <c r="H373" s="339">
        <f t="shared" si="147"/>
        <v>0</v>
      </c>
      <c r="I373" s="93">
        <f>SUM('31:4'!I373)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SUM('31:4'!O373)</f>
        <v>0</v>
      </c>
      <c r="P373" s="93">
        <f>SUM('31:4'!P373)</f>
        <v>0</v>
      </c>
      <c r="Q373" s="93">
        <f>SUM('31:4'!Q373)</f>
        <v>0</v>
      </c>
      <c r="R373" s="93">
        <f>SUM('31:4'!R373)</f>
        <v>0</v>
      </c>
      <c r="S373" s="93">
        <f>SUM('31:4'!S373)</f>
        <v>0</v>
      </c>
      <c r="T373" s="93">
        <f>SUM('31:4'!T373)</f>
        <v>0</v>
      </c>
      <c r="U373" s="93">
        <f>SUM('31:4'!U373)</f>
        <v>0</v>
      </c>
      <c r="V373" s="206">
        <f t="shared" si="154"/>
        <v>0</v>
      </c>
      <c r="W373" s="33" t="str">
        <f t="shared" si="155"/>
        <v/>
      </c>
      <c r="X373" s="93">
        <f>SUM('31:4'!X373)</f>
        <v>0</v>
      </c>
      <c r="Y373" s="93">
        <f>SUM('31:4'!Y373)</f>
        <v>0</v>
      </c>
      <c r="Z373" s="93">
        <f>SUM('31:4'!Z373)</f>
        <v>0</v>
      </c>
      <c r="AA373" s="93">
        <f>SUM('31:4'!AA373)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SUM('31:4'!G374)</f>
        <v>0</v>
      </c>
      <c r="H374" s="339">
        <f t="shared" si="147"/>
        <v>0</v>
      </c>
      <c r="I374" s="93">
        <f>SUM('31:4'!I374)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SUM('31:4'!G375)</f>
        <v>0</v>
      </c>
      <c r="H375" s="339">
        <f t="shared" si="147"/>
        <v>0</v>
      </c>
      <c r="I375" s="93">
        <f>SUM('31:4'!I375)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SUM('31:4'!G376)</f>
        <v>0</v>
      </c>
      <c r="H376" s="339">
        <f t="shared" si="147"/>
        <v>0</v>
      </c>
      <c r="I376" s="93">
        <f>SUM('31:4'!I376)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SUM('31:4'!G377)</f>
        <v>0</v>
      </c>
      <c r="H377" s="339">
        <f t="shared" si="147"/>
        <v>0</v>
      </c>
      <c r="I377" s="93">
        <f>SUM('31:4'!I377)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SUM('31:4'!O377)</f>
        <v>0</v>
      </c>
      <c r="P377" s="93">
        <f>SUM('31:4'!P377)</f>
        <v>0</v>
      </c>
      <c r="Q377" s="93">
        <f>SUM('31:4'!Q377)</f>
        <v>0</v>
      </c>
      <c r="R377" s="93">
        <f>SUM('31:4'!R377)</f>
        <v>0</v>
      </c>
      <c r="S377" s="93">
        <f>SUM('31:4'!S377)</f>
        <v>0</v>
      </c>
      <c r="T377" s="93">
        <f>SUM('31:4'!T377)</f>
        <v>0</v>
      </c>
      <c r="U377" s="93">
        <f>SUM('31:4'!U377)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SUM('31:4'!X377)</f>
        <v>0</v>
      </c>
      <c r="Y377" s="93">
        <f>SUM('31:4'!Y377)</f>
        <v>0</v>
      </c>
      <c r="Z377" s="93">
        <f>SUM('31:4'!Z377)</f>
        <v>0</v>
      </c>
      <c r="AA377" s="93">
        <f>SUM('31:4'!AA377)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SUM('31:4'!G378)</f>
        <v>0</v>
      </c>
      <c r="H378" s="339">
        <f t="shared" si="147"/>
        <v>0</v>
      </c>
      <c r="I378" s="93">
        <f>SUM('31:4'!I378)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SUM('31:4'!O378)</f>
        <v>0</v>
      </c>
      <c r="P378" s="93">
        <f>SUM('31:4'!P378)</f>
        <v>0</v>
      </c>
      <c r="Q378" s="93">
        <f>SUM('31:4'!Q378)</f>
        <v>0</v>
      </c>
      <c r="R378" s="93">
        <f>SUM('31:4'!R378)</f>
        <v>0</v>
      </c>
      <c r="S378" s="93">
        <f>SUM('31:4'!S378)</f>
        <v>0</v>
      </c>
      <c r="T378" s="93">
        <f>SUM('31:4'!T378)</f>
        <v>0</v>
      </c>
      <c r="U378" s="93">
        <f>SUM('31:4'!U378)</f>
        <v>0</v>
      </c>
      <c r="V378" s="206">
        <f t="shared" si="157"/>
        <v>0</v>
      </c>
      <c r="W378" s="33" t="str">
        <f t="shared" si="158"/>
        <v/>
      </c>
      <c r="X378" s="93">
        <f>SUM('31:4'!X378)</f>
        <v>0</v>
      </c>
      <c r="Y378" s="93">
        <f>SUM('31:4'!Y378)</f>
        <v>0</v>
      </c>
      <c r="Z378" s="93">
        <f>SUM('31:4'!Z378)</f>
        <v>0</v>
      </c>
      <c r="AA378" s="93">
        <f>SUM('31:4'!AA378)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SUM('31:4'!G379)</f>
        <v>0</v>
      </c>
      <c r="H379" s="339">
        <f t="shared" si="147"/>
        <v>0</v>
      </c>
      <c r="I379" s="93">
        <f>SUM('31:4'!I379)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SUM('31:4'!O379)</f>
        <v>0</v>
      </c>
      <c r="P379" s="93">
        <f>SUM('31:4'!P379)</f>
        <v>0</v>
      </c>
      <c r="Q379" s="93">
        <f>SUM('31:4'!Q379)</f>
        <v>0</v>
      </c>
      <c r="R379" s="93">
        <f>SUM('31:4'!R379)</f>
        <v>0</v>
      </c>
      <c r="S379" s="93">
        <f>SUM('31:4'!S379)</f>
        <v>0</v>
      </c>
      <c r="T379" s="93">
        <f>SUM('31:4'!T379)</f>
        <v>0</v>
      </c>
      <c r="U379" s="93">
        <f>SUM('31:4'!U379)</f>
        <v>0</v>
      </c>
      <c r="V379" s="206">
        <f t="shared" si="157"/>
        <v>0</v>
      </c>
      <c r="W379" s="33" t="str">
        <f t="shared" si="158"/>
        <v/>
      </c>
      <c r="X379" s="93">
        <f>SUM('31:4'!X379)</f>
        <v>0</v>
      </c>
      <c r="Y379" s="93">
        <f>SUM('31:4'!Y379)</f>
        <v>0</v>
      </c>
      <c r="Z379" s="93">
        <f>SUM('31:4'!Z379)</f>
        <v>0</v>
      </c>
      <c r="AA379" s="93">
        <f>SUM('31:4'!AA379)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SUM('31:4'!G380)</f>
        <v>0</v>
      </c>
      <c r="H380" s="339">
        <f t="shared" si="147"/>
        <v>0</v>
      </c>
      <c r="I380" s="93">
        <f>SUM('31:4'!I380)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SUM('31:4'!O380)</f>
        <v>0</v>
      </c>
      <c r="P380" s="93">
        <f>SUM('31:4'!P380)</f>
        <v>0</v>
      </c>
      <c r="Q380" s="93">
        <f>SUM('31:4'!Q380)</f>
        <v>0</v>
      </c>
      <c r="R380" s="93">
        <f>SUM('31:4'!R380)</f>
        <v>0</v>
      </c>
      <c r="S380" s="93">
        <f>SUM('31:4'!S380)</f>
        <v>0</v>
      </c>
      <c r="T380" s="93">
        <f>SUM('31:4'!T380)</f>
        <v>0</v>
      </c>
      <c r="U380" s="93">
        <f>SUM('31:4'!U380)</f>
        <v>0</v>
      </c>
      <c r="V380" s="206">
        <f t="shared" si="157"/>
        <v>0</v>
      </c>
      <c r="W380" s="33" t="str">
        <f t="shared" si="158"/>
        <v/>
      </c>
      <c r="X380" s="93">
        <f>SUM('31:4'!X380)</f>
        <v>0</v>
      </c>
      <c r="Y380" s="93">
        <f>SUM('31:4'!Y380)</f>
        <v>0</v>
      </c>
      <c r="Z380" s="93">
        <f>SUM('31:4'!Z380)</f>
        <v>0</v>
      </c>
      <c r="AA380" s="93">
        <f>SUM('31:4'!AA380)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SUM('31:4'!G381)</f>
        <v>0</v>
      </c>
      <c r="H381" s="339">
        <f t="shared" si="147"/>
        <v>0</v>
      </c>
      <c r="I381" s="93">
        <f>SUM('31:4'!I381)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SUM('31:4'!O381)</f>
        <v>0</v>
      </c>
      <c r="P381" s="93">
        <f>SUM('31:4'!P381)</f>
        <v>0</v>
      </c>
      <c r="Q381" s="93">
        <f>SUM('31:4'!Q381)</f>
        <v>0</v>
      </c>
      <c r="R381" s="93">
        <f>SUM('31:4'!R381)</f>
        <v>0</v>
      </c>
      <c r="S381" s="93">
        <f>SUM('31:4'!S381)</f>
        <v>0</v>
      </c>
      <c r="T381" s="93">
        <f>SUM('31:4'!T381)</f>
        <v>0</v>
      </c>
      <c r="U381" s="93">
        <f>SUM('31:4'!U381)</f>
        <v>0</v>
      </c>
      <c r="V381" s="206">
        <f t="shared" si="157"/>
        <v>0</v>
      </c>
      <c r="W381" s="33" t="str">
        <f t="shared" si="158"/>
        <v/>
      </c>
      <c r="X381" s="93">
        <f>SUM('31:4'!X381)</f>
        <v>0</v>
      </c>
      <c r="Y381" s="93">
        <f>SUM('31:4'!Y381)</f>
        <v>0</v>
      </c>
      <c r="Z381" s="93">
        <f>SUM('31:4'!Z381)</f>
        <v>0</v>
      </c>
      <c r="AA381" s="93">
        <f>SUM('31:4'!AA381)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SUM('31:4'!G382)</f>
        <v>0</v>
      </c>
      <c r="H382" s="339">
        <f t="shared" si="147"/>
        <v>0</v>
      </c>
      <c r="I382" s="93">
        <f>SUM('31:4'!I382)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SUM('31:4'!O382)</f>
        <v>0</v>
      </c>
      <c r="P382" s="93">
        <f>SUM('31:4'!P382)</f>
        <v>0</v>
      </c>
      <c r="Q382" s="93">
        <f>SUM('31:4'!Q382)</f>
        <v>0</v>
      </c>
      <c r="R382" s="93">
        <f>SUM('31:4'!R382)</f>
        <v>0</v>
      </c>
      <c r="S382" s="93">
        <f>SUM('31:4'!S382)</f>
        <v>0</v>
      </c>
      <c r="T382" s="93">
        <f>SUM('31:4'!T382)</f>
        <v>0</v>
      </c>
      <c r="U382" s="93">
        <f>SUM('31:4'!U382)</f>
        <v>0</v>
      </c>
      <c r="V382" s="206">
        <f t="shared" si="157"/>
        <v>0</v>
      </c>
      <c r="W382" s="33" t="str">
        <f t="shared" si="158"/>
        <v/>
      </c>
      <c r="X382" s="93">
        <f>SUM('31:4'!X382)</f>
        <v>0</v>
      </c>
      <c r="Y382" s="93">
        <f>SUM('31:4'!Y382)</f>
        <v>0</v>
      </c>
      <c r="Z382" s="93">
        <f>SUM('31:4'!Z382)</f>
        <v>0</v>
      </c>
      <c r="AA382" s="93">
        <f>SUM('31:4'!AA382)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SUM('31:4'!G383)</f>
        <v>0</v>
      </c>
      <c r="H383" s="339">
        <f t="shared" si="147"/>
        <v>0</v>
      </c>
      <c r="I383" s="93">
        <f>SUM('31:4'!I383)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SUM('31:4'!O383)</f>
        <v>0</v>
      </c>
      <c r="P383" s="93">
        <f>SUM('31:4'!P383)</f>
        <v>0</v>
      </c>
      <c r="Q383" s="93">
        <f>SUM('31:4'!Q383)</f>
        <v>0</v>
      </c>
      <c r="R383" s="93">
        <f>SUM('31:4'!R383)</f>
        <v>0</v>
      </c>
      <c r="S383" s="93">
        <f>SUM('31:4'!S383)</f>
        <v>0</v>
      </c>
      <c r="T383" s="93">
        <f>SUM('31:4'!T383)</f>
        <v>0</v>
      </c>
      <c r="U383" s="93">
        <f>SUM('31:4'!U383)</f>
        <v>0</v>
      </c>
      <c r="V383" s="206">
        <f t="shared" si="157"/>
        <v>0</v>
      </c>
      <c r="W383" s="33" t="str">
        <f t="shared" si="158"/>
        <v/>
      </c>
      <c r="X383" s="93">
        <f>SUM('31:4'!X383)</f>
        <v>0</v>
      </c>
      <c r="Y383" s="93">
        <f>SUM('31:4'!Y383)</f>
        <v>0</v>
      </c>
      <c r="Z383" s="93">
        <f>SUM('31:4'!Z383)</f>
        <v>0</v>
      </c>
      <c r="AA383" s="93">
        <f>SUM('31:4'!AA383)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SUM('31:4'!G384)</f>
        <v>0</v>
      </c>
      <c r="H384" s="339">
        <f t="shared" si="147"/>
        <v>0</v>
      </c>
      <c r="I384" s="93">
        <f>SUM('31:4'!I384)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SUM('31:4'!O384)</f>
        <v>0</v>
      </c>
      <c r="P384" s="93">
        <f>SUM('31:4'!P384)</f>
        <v>0</v>
      </c>
      <c r="Q384" s="93">
        <f>SUM('31:4'!Q384)</f>
        <v>0</v>
      </c>
      <c r="R384" s="93">
        <f>SUM('31:4'!R384)</f>
        <v>0</v>
      </c>
      <c r="S384" s="93">
        <f>SUM('31:4'!S384)</f>
        <v>0</v>
      </c>
      <c r="T384" s="93">
        <f>SUM('31:4'!T384)</f>
        <v>0</v>
      </c>
      <c r="U384" s="93">
        <f>SUM('31:4'!U384)</f>
        <v>0</v>
      </c>
      <c r="V384" s="206">
        <f t="shared" si="157"/>
        <v>0</v>
      </c>
      <c r="W384" s="33" t="str">
        <f t="shared" si="158"/>
        <v/>
      </c>
      <c r="X384" s="93">
        <f>SUM('31:4'!X384)</f>
        <v>0</v>
      </c>
      <c r="Y384" s="93">
        <f>SUM('31:4'!Y384)</f>
        <v>0</v>
      </c>
      <c r="Z384" s="93">
        <f>SUM('31:4'!Z384)</f>
        <v>0</v>
      </c>
      <c r="AA384" s="93">
        <f>SUM('31:4'!AA384)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SUM('31:4'!G385)</f>
        <v>0</v>
      </c>
      <c r="H385" s="339">
        <f t="shared" si="147"/>
        <v>0</v>
      </c>
      <c r="I385" s="93">
        <f>SUM('31:4'!I385)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SUM('31:4'!O385)</f>
        <v>0</v>
      </c>
      <c r="P385" s="93">
        <f>SUM('31:4'!P385)</f>
        <v>0</v>
      </c>
      <c r="Q385" s="93">
        <f>SUM('31:4'!Q385)</f>
        <v>0</v>
      </c>
      <c r="R385" s="93">
        <f>SUM('31:4'!R385)</f>
        <v>0</v>
      </c>
      <c r="S385" s="93">
        <f>SUM('31:4'!S385)</f>
        <v>0</v>
      </c>
      <c r="T385" s="93">
        <f>SUM('31:4'!T385)</f>
        <v>0</v>
      </c>
      <c r="U385" s="93">
        <f>SUM('31:4'!U385)</f>
        <v>0</v>
      </c>
      <c r="V385" s="206">
        <f t="shared" si="157"/>
        <v>0</v>
      </c>
      <c r="W385" s="33" t="str">
        <f t="shared" si="158"/>
        <v/>
      </c>
      <c r="X385" s="93">
        <f>SUM('31:4'!X385)</f>
        <v>0</v>
      </c>
      <c r="Y385" s="93">
        <f>SUM('31:4'!Y385)</f>
        <v>0</v>
      </c>
      <c r="Z385" s="93">
        <f>SUM('31:4'!Z385)</f>
        <v>0</v>
      </c>
      <c r="AA385" s="93">
        <f>SUM('31:4'!AA385)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SUM('31:4'!G386)</f>
        <v>0</v>
      </c>
      <c r="H386" s="339">
        <f t="shared" si="147"/>
        <v>0</v>
      </c>
      <c r="I386" s="93">
        <f>SUM('31:4'!I386)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SUM('31:4'!O386)</f>
        <v>0</v>
      </c>
      <c r="P386" s="93">
        <f>SUM('31:4'!P386)</f>
        <v>0</v>
      </c>
      <c r="Q386" s="93">
        <f>SUM('31:4'!Q386)</f>
        <v>0</v>
      </c>
      <c r="R386" s="93">
        <f>SUM('31:4'!R386)</f>
        <v>0</v>
      </c>
      <c r="S386" s="93">
        <f>SUM('31:4'!S386)</f>
        <v>0</v>
      </c>
      <c r="T386" s="93">
        <f>SUM('31:4'!T386)</f>
        <v>0</v>
      </c>
      <c r="U386" s="93">
        <f>SUM('31:4'!U386)</f>
        <v>0</v>
      </c>
      <c r="V386" s="206">
        <f t="shared" si="157"/>
        <v>0</v>
      </c>
      <c r="W386" s="33" t="str">
        <f t="shared" si="158"/>
        <v/>
      </c>
      <c r="X386" s="93">
        <f>SUM('31:4'!X386)</f>
        <v>0</v>
      </c>
      <c r="Y386" s="93">
        <f>SUM('31:4'!Y386)</f>
        <v>0</v>
      </c>
      <c r="Z386" s="93">
        <f>SUM('31:4'!Z386)</f>
        <v>0</v>
      </c>
      <c r="AA386" s="93">
        <f>SUM('31:4'!AA386)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SUM('31:4'!G387)</f>
        <v>0</v>
      </c>
      <c r="H387" s="339">
        <f t="shared" si="147"/>
        <v>0</v>
      </c>
      <c r="I387" s="93">
        <f>SUM('31:4'!I387)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SUM('31:4'!O387)</f>
        <v>0</v>
      </c>
      <c r="P387" s="93">
        <f>SUM('31:4'!P387)</f>
        <v>0</v>
      </c>
      <c r="Q387" s="93">
        <f>SUM('31:4'!Q387)</f>
        <v>0</v>
      </c>
      <c r="R387" s="93">
        <f>SUM('31:4'!R387)</f>
        <v>0</v>
      </c>
      <c r="S387" s="93">
        <f>SUM('31:4'!S387)</f>
        <v>0</v>
      </c>
      <c r="T387" s="93">
        <f>SUM('31:4'!T387)</f>
        <v>0</v>
      </c>
      <c r="U387" s="93">
        <f>SUM('31:4'!U387)</f>
        <v>0</v>
      </c>
      <c r="V387" s="206">
        <f t="shared" si="157"/>
        <v>0</v>
      </c>
      <c r="W387" s="33" t="str">
        <f t="shared" si="158"/>
        <v/>
      </c>
      <c r="X387" s="93">
        <f>SUM('31:4'!X387)</f>
        <v>0</v>
      </c>
      <c r="Y387" s="93">
        <f>SUM('31:4'!Y387)</f>
        <v>0</v>
      </c>
      <c r="Z387" s="93">
        <f>SUM('31:4'!Z387)</f>
        <v>0</v>
      </c>
      <c r="AA387" s="93">
        <f>SUM('31:4'!AA387)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SUM('31:4'!G388)</f>
        <v>0</v>
      </c>
      <c r="H388" s="339">
        <f t="shared" si="147"/>
        <v>0</v>
      </c>
      <c r="I388" s="93">
        <f>SUM('31:4'!I388)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SUM('31:4'!O388)</f>
        <v>0</v>
      </c>
      <c r="P388" s="93">
        <f>SUM('31:4'!P388)</f>
        <v>0</v>
      </c>
      <c r="Q388" s="93">
        <f>SUM('31:4'!Q388)</f>
        <v>0</v>
      </c>
      <c r="R388" s="93">
        <f>SUM('31:4'!R388)</f>
        <v>0</v>
      </c>
      <c r="S388" s="93">
        <f>SUM('31:4'!S388)</f>
        <v>0</v>
      </c>
      <c r="T388" s="93">
        <f>SUM('31:4'!T388)</f>
        <v>0</v>
      </c>
      <c r="U388" s="93">
        <f>SUM('31:4'!U388)</f>
        <v>0</v>
      </c>
      <c r="V388" s="206">
        <f t="shared" si="157"/>
        <v>0</v>
      </c>
      <c r="W388" s="33" t="str">
        <f t="shared" si="158"/>
        <v/>
      </c>
      <c r="X388" s="93">
        <f>SUM('31:4'!X388)</f>
        <v>0</v>
      </c>
      <c r="Y388" s="93">
        <f>SUM('31:4'!Y388)</f>
        <v>0</v>
      </c>
      <c r="Z388" s="93">
        <f>SUM('31:4'!Z388)</f>
        <v>0</v>
      </c>
      <c r="AA388" s="93">
        <f>SUM('31:4'!AA388)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SUM('31:4'!G389)</f>
        <v>0</v>
      </c>
      <c r="H389" s="339">
        <f t="shared" si="147"/>
        <v>0</v>
      </c>
      <c r="I389" s="93">
        <f>SUM('31:4'!I389)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SUM('31:4'!O389)</f>
        <v>0</v>
      </c>
      <c r="P389" s="93">
        <f>SUM('31:4'!P389)</f>
        <v>0</v>
      </c>
      <c r="Q389" s="93">
        <f>SUM('31:4'!Q389)</f>
        <v>0</v>
      </c>
      <c r="R389" s="93">
        <f>SUM('31:4'!R389)</f>
        <v>0</v>
      </c>
      <c r="S389" s="93">
        <f>SUM('31:4'!S389)</f>
        <v>0</v>
      </c>
      <c r="T389" s="93">
        <f>SUM('31:4'!T389)</f>
        <v>0</v>
      </c>
      <c r="U389" s="93">
        <f>SUM('31:4'!U389)</f>
        <v>0</v>
      </c>
      <c r="V389" s="206"/>
      <c r="W389" s="33"/>
      <c r="X389" s="93">
        <f>SUM('31:4'!X389)</f>
        <v>0</v>
      </c>
      <c r="Y389" s="93">
        <f>SUM('31:4'!Y389)</f>
        <v>0</v>
      </c>
      <c r="Z389" s="93">
        <f>SUM('31:4'!Z389)</f>
        <v>0</v>
      </c>
      <c r="AA389" s="93">
        <f>SUM('31:4'!AA389)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SUM('31:4'!G390)</f>
        <v>0</v>
      </c>
      <c r="H390" s="339">
        <f t="shared" si="147"/>
        <v>0</v>
      </c>
      <c r="I390" s="93">
        <f>SUM('31:4'!I390)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SUM('31:4'!O390)</f>
        <v>0</v>
      </c>
      <c r="P390" s="93">
        <f>SUM('31:4'!P390)</f>
        <v>0</v>
      </c>
      <c r="Q390" s="93">
        <f>SUM('31:4'!Q390)</f>
        <v>0</v>
      </c>
      <c r="R390" s="93">
        <f>SUM('31:4'!R390)</f>
        <v>0</v>
      </c>
      <c r="S390" s="93">
        <f>SUM('31:4'!S390)</f>
        <v>0</v>
      </c>
      <c r="T390" s="93">
        <f>SUM('31:4'!T390)</f>
        <v>0</v>
      </c>
      <c r="U390" s="93">
        <f>SUM('31:4'!U390)</f>
        <v>0</v>
      </c>
      <c r="V390" s="206"/>
      <c r="W390" s="33"/>
      <c r="X390" s="93">
        <f>SUM('31:4'!X390)</f>
        <v>0</v>
      </c>
      <c r="Y390" s="93">
        <f>SUM('31:4'!Y390)</f>
        <v>0</v>
      </c>
      <c r="Z390" s="93">
        <f>SUM('31:4'!Z390)</f>
        <v>0</v>
      </c>
      <c r="AA390" s="93">
        <f>SUM('31:4'!AA390)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SUM('31:4'!G391)</f>
        <v>0</v>
      </c>
      <c r="H391" s="339">
        <f t="shared" si="147"/>
        <v>0</v>
      </c>
      <c r="I391" s="93">
        <f>SUM('31:4'!I391)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SUM('31:4'!O391)</f>
        <v>0</v>
      </c>
      <c r="P391" s="93">
        <f>SUM('31:4'!P391)</f>
        <v>0</v>
      </c>
      <c r="Q391" s="93">
        <f>SUM('31:4'!Q391)</f>
        <v>0</v>
      </c>
      <c r="R391" s="93">
        <f>SUM('31:4'!R391)</f>
        <v>0</v>
      </c>
      <c r="S391" s="93">
        <f>SUM('31:4'!S391)</f>
        <v>0</v>
      </c>
      <c r="T391" s="93">
        <f>SUM('31:4'!T391)</f>
        <v>0</v>
      </c>
      <c r="U391" s="93">
        <f>SUM('31:4'!U391)</f>
        <v>0</v>
      </c>
      <c r="V391" s="206"/>
      <c r="W391" s="33"/>
      <c r="X391" s="93">
        <f>SUM('31:4'!X391)</f>
        <v>0</v>
      </c>
      <c r="Y391" s="93">
        <f>SUM('31:4'!Y391)</f>
        <v>0</v>
      </c>
      <c r="Z391" s="93">
        <f>SUM('31:4'!Z391)</f>
        <v>0</v>
      </c>
      <c r="AA391" s="93">
        <f>SUM('31:4'!AA391)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SUM('31:4'!G392)</f>
        <v>0</v>
      </c>
      <c r="H392" s="339">
        <f t="shared" si="147"/>
        <v>0</v>
      </c>
      <c r="I392" s="93">
        <f>SUM('31:4'!I392)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SUM('31:4'!O392)</f>
        <v>0</v>
      </c>
      <c r="P392" s="93">
        <f>SUM('31:4'!P392)</f>
        <v>0</v>
      </c>
      <c r="Q392" s="93">
        <f>SUM('31:4'!Q392)</f>
        <v>0</v>
      </c>
      <c r="R392" s="93">
        <f>SUM('31:4'!R392)</f>
        <v>0</v>
      </c>
      <c r="S392" s="93">
        <f>SUM('31:4'!S392)</f>
        <v>0</v>
      </c>
      <c r="T392" s="93">
        <f>SUM('31:4'!T392)</f>
        <v>0</v>
      </c>
      <c r="U392" s="93">
        <f>SUM('31:4'!U392)</f>
        <v>0</v>
      </c>
      <c r="V392" s="206"/>
      <c r="W392" s="33"/>
      <c r="X392" s="93">
        <f>SUM('31:4'!X392)</f>
        <v>0</v>
      </c>
      <c r="Y392" s="93">
        <f>SUM('31:4'!Y392)</f>
        <v>0</v>
      </c>
      <c r="Z392" s="93">
        <f>SUM('31:4'!Z392)</f>
        <v>0</v>
      </c>
      <c r="AA392" s="93">
        <f>SUM('31:4'!AA392)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SUM('31:4'!G393)</f>
        <v>0</v>
      </c>
      <c r="H393" s="339">
        <f t="shared" si="147"/>
        <v>0</v>
      </c>
      <c r="I393" s="93">
        <f>SUM('31:4'!I393)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SUM('31:4'!O393)</f>
        <v>0</v>
      </c>
      <c r="P393" s="93">
        <f>SUM('31:4'!P393)</f>
        <v>0</v>
      </c>
      <c r="Q393" s="93">
        <f>SUM('31:4'!Q393)</f>
        <v>0</v>
      </c>
      <c r="R393" s="93">
        <f>SUM('31:4'!R393)</f>
        <v>0</v>
      </c>
      <c r="S393" s="93">
        <f>SUM('31:4'!S393)</f>
        <v>0</v>
      </c>
      <c r="T393" s="93">
        <f>SUM('31:4'!T393)</f>
        <v>0</v>
      </c>
      <c r="U393" s="93">
        <f>SUM('31:4'!U393)</f>
        <v>0</v>
      </c>
      <c r="V393" s="206"/>
      <c r="W393" s="33"/>
      <c r="X393" s="93">
        <f>SUM('31:4'!X393)</f>
        <v>0</v>
      </c>
      <c r="Y393" s="93">
        <f>SUM('31:4'!Y393)</f>
        <v>0</v>
      </c>
      <c r="Z393" s="93">
        <f>SUM('31:4'!Z393)</f>
        <v>0</v>
      </c>
      <c r="AA393" s="93">
        <f>SUM('31:4'!AA393)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SUM('31:4'!G394)</f>
        <v>0</v>
      </c>
      <c r="H394" s="339">
        <f t="shared" si="147"/>
        <v>0</v>
      </c>
      <c r="I394" s="93">
        <f>SUM('31:4'!I394)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SUM('31:4'!O394)</f>
        <v>0</v>
      </c>
      <c r="P394" s="93">
        <f>SUM('31:4'!P394)</f>
        <v>0</v>
      </c>
      <c r="Q394" s="93">
        <f>SUM('31:4'!Q394)</f>
        <v>0</v>
      </c>
      <c r="R394" s="93">
        <f>SUM('31:4'!R394)</f>
        <v>0</v>
      </c>
      <c r="S394" s="93">
        <f>SUM('31:4'!S394)</f>
        <v>0</v>
      </c>
      <c r="T394" s="93">
        <f>SUM('31:4'!T394)</f>
        <v>0</v>
      </c>
      <c r="U394" s="93">
        <f>SUM('31:4'!U394)</f>
        <v>0</v>
      </c>
      <c r="V394" s="206"/>
      <c r="W394" s="33"/>
      <c r="X394" s="93">
        <f>SUM('31:4'!X394)</f>
        <v>0</v>
      </c>
      <c r="Y394" s="93">
        <f>SUM('31:4'!Y394)</f>
        <v>0</v>
      </c>
      <c r="Z394" s="93">
        <f>SUM('31:4'!Z394)</f>
        <v>0</v>
      </c>
      <c r="AA394" s="93">
        <f>SUM('31:4'!AA394)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SUM('31:4'!G395)</f>
        <v>0</v>
      </c>
      <c r="H395" s="339">
        <f t="shared" si="147"/>
        <v>0</v>
      </c>
      <c r="I395" s="93">
        <f>SUM('31:4'!I395)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SUM('31:4'!O395)</f>
        <v>0</v>
      </c>
      <c r="P395" s="93">
        <f>SUM('31:4'!P395)</f>
        <v>0</v>
      </c>
      <c r="Q395" s="93">
        <f>SUM('31:4'!Q395)</f>
        <v>0</v>
      </c>
      <c r="R395" s="93">
        <f>SUM('31:4'!R395)</f>
        <v>0</v>
      </c>
      <c r="S395" s="93">
        <f>SUM('31:4'!S395)</f>
        <v>0</v>
      </c>
      <c r="T395" s="93">
        <f>SUM('31:4'!T395)</f>
        <v>0</v>
      </c>
      <c r="U395" s="93">
        <f>SUM('31:4'!U395)</f>
        <v>0</v>
      </c>
      <c r="V395" s="206"/>
      <c r="W395" s="33"/>
      <c r="X395" s="93">
        <f>SUM('31:4'!X395)</f>
        <v>0</v>
      </c>
      <c r="Y395" s="93">
        <f>SUM('31:4'!Y395)</f>
        <v>0</v>
      </c>
      <c r="Z395" s="93">
        <f>SUM('31:4'!Z395)</f>
        <v>0</v>
      </c>
      <c r="AA395" s="93">
        <f>SUM('31:4'!AA395)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SUM('31:4'!G396)</f>
        <v>0</v>
      </c>
      <c r="H396" s="339">
        <f t="shared" si="147"/>
        <v>0</v>
      </c>
      <c r="I396" s="93">
        <f>SUM('31:4'!I396)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SUM('31:4'!O396)</f>
        <v>0</v>
      </c>
      <c r="P396" s="93">
        <f>SUM('31:4'!P396)</f>
        <v>0</v>
      </c>
      <c r="Q396" s="93">
        <f>SUM('31:4'!Q396)</f>
        <v>0</v>
      </c>
      <c r="R396" s="93">
        <f>SUM('31:4'!R396)</f>
        <v>0</v>
      </c>
      <c r="S396" s="93">
        <f>SUM('31:4'!S396)</f>
        <v>0</v>
      </c>
      <c r="T396" s="93">
        <f>SUM('31:4'!T396)</f>
        <v>0</v>
      </c>
      <c r="U396" s="93">
        <f>SUM('31:4'!U396)</f>
        <v>0</v>
      </c>
      <c r="V396" s="206"/>
      <c r="W396" s="33"/>
      <c r="X396" s="93">
        <f>SUM('31:4'!X396)</f>
        <v>0</v>
      </c>
      <c r="Y396" s="93">
        <f>SUM('31:4'!Y396)</f>
        <v>0</v>
      </c>
      <c r="Z396" s="93">
        <f>SUM('31:4'!Z396)</f>
        <v>0</v>
      </c>
      <c r="AA396" s="93">
        <f>SUM('31:4'!AA396)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SUM('31:4'!G397)</f>
        <v>0</v>
      </c>
      <c r="H397" s="339">
        <f t="shared" si="147"/>
        <v>0</v>
      </c>
      <c r="I397" s="93">
        <f>SUM('31:4'!I397)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SUM('31:4'!O397)</f>
        <v>0</v>
      </c>
      <c r="P397" s="93">
        <f>SUM('31:4'!P397)</f>
        <v>0</v>
      </c>
      <c r="Q397" s="93">
        <f>SUM('31:4'!Q397)</f>
        <v>0</v>
      </c>
      <c r="R397" s="93">
        <f>SUM('31:4'!R397)</f>
        <v>0</v>
      </c>
      <c r="S397" s="93">
        <f>SUM('31:4'!S397)</f>
        <v>0</v>
      </c>
      <c r="T397" s="93">
        <f>SUM('31:4'!T397)</f>
        <v>0</v>
      </c>
      <c r="U397" s="93">
        <f>SUM('31:4'!U397)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SUM('31:4'!X397)</f>
        <v>0</v>
      </c>
      <c r="Y397" s="93">
        <f>SUM('31:4'!Y397)</f>
        <v>0</v>
      </c>
      <c r="Z397" s="93">
        <f>SUM('31:4'!Z397)</f>
        <v>0</v>
      </c>
      <c r="AA397" s="93">
        <f>SUM('31:4'!AA397)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SUM('31:4'!G398)</f>
        <v>0</v>
      </c>
      <c r="H398" s="339">
        <f t="shared" si="147"/>
        <v>0</v>
      </c>
      <c r="I398" s="93">
        <f>SUM('31:4'!I398)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SUM('31:4'!O398)</f>
        <v>0</v>
      </c>
      <c r="P398" s="93">
        <f>SUM('31:4'!P398)</f>
        <v>0</v>
      </c>
      <c r="Q398" s="93">
        <f>SUM('31:4'!Q398)</f>
        <v>0</v>
      </c>
      <c r="R398" s="93">
        <f>SUM('31:4'!R398)</f>
        <v>0</v>
      </c>
      <c r="S398" s="93">
        <f>SUM('31:4'!S398)</f>
        <v>0</v>
      </c>
      <c r="T398" s="93">
        <f>SUM('31:4'!T398)</f>
        <v>0</v>
      </c>
      <c r="U398" s="93">
        <f>SUM('31:4'!U398)</f>
        <v>0</v>
      </c>
      <c r="V398" s="206">
        <f t="shared" si="160"/>
        <v>0</v>
      </c>
      <c r="W398" s="33" t="str">
        <f t="shared" si="161"/>
        <v/>
      </c>
      <c r="X398" s="93">
        <f>SUM('31:4'!X398)</f>
        <v>0</v>
      </c>
      <c r="Y398" s="93">
        <f>SUM('31:4'!Y398)</f>
        <v>0</v>
      </c>
      <c r="Z398" s="93">
        <f>SUM('31:4'!Z398)</f>
        <v>0</v>
      </c>
      <c r="AA398" s="93">
        <f>SUM('31:4'!AA398)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SUM('31:4'!G399)</f>
        <v>0</v>
      </c>
      <c r="H399" s="339">
        <f t="shared" si="147"/>
        <v>0</v>
      </c>
      <c r="I399" s="93">
        <f>SUM('31:4'!I399)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SUM('31:4'!O399)</f>
        <v>0</v>
      </c>
      <c r="P399" s="93">
        <f>SUM('31:4'!P399)</f>
        <v>0</v>
      </c>
      <c r="Q399" s="93">
        <f>SUM('31:4'!Q399)</f>
        <v>0</v>
      </c>
      <c r="R399" s="93">
        <f>SUM('31:4'!R399)</f>
        <v>0</v>
      </c>
      <c r="S399" s="93">
        <f>SUM('31:4'!S399)</f>
        <v>0</v>
      </c>
      <c r="T399" s="93">
        <f>SUM('31:4'!T399)</f>
        <v>0</v>
      </c>
      <c r="U399" s="93">
        <f>SUM('31:4'!U399)</f>
        <v>0</v>
      </c>
      <c r="V399" s="206">
        <f t="shared" si="160"/>
        <v>0</v>
      </c>
      <c r="W399" s="33" t="str">
        <f t="shared" si="161"/>
        <v/>
      </c>
      <c r="X399" s="93">
        <f>SUM('31:4'!X399)</f>
        <v>0</v>
      </c>
      <c r="Y399" s="93">
        <f>SUM('31:4'!Y399)</f>
        <v>0</v>
      </c>
      <c r="Z399" s="93">
        <f>SUM('31:4'!Z399)</f>
        <v>0</v>
      </c>
      <c r="AA399" s="93">
        <f>SUM('31:4'!AA399)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SUM('31:4'!G400)</f>
        <v>0</v>
      </c>
      <c r="H400" s="339">
        <f t="shared" si="147"/>
        <v>0</v>
      </c>
      <c r="I400" s="93">
        <f>SUM('31:4'!I400)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SUM('31:4'!O400)</f>
        <v>0</v>
      </c>
      <c r="P400" s="93">
        <f>SUM('31:4'!P400)</f>
        <v>0</v>
      </c>
      <c r="Q400" s="93">
        <f>SUM('31:4'!Q400)</f>
        <v>0</v>
      </c>
      <c r="R400" s="93">
        <f>SUM('31:4'!R400)</f>
        <v>0</v>
      </c>
      <c r="S400" s="93">
        <f>SUM('31:4'!S400)</f>
        <v>0</v>
      </c>
      <c r="T400" s="93">
        <f>SUM('31:4'!T400)</f>
        <v>0</v>
      </c>
      <c r="U400" s="93">
        <f>SUM('31:4'!U400)</f>
        <v>0</v>
      </c>
      <c r="V400" s="206">
        <f t="shared" si="160"/>
        <v>0</v>
      </c>
      <c r="W400" s="33" t="str">
        <f t="shared" si="161"/>
        <v/>
      </c>
      <c r="X400" s="93">
        <f>SUM('31:4'!X400)</f>
        <v>0</v>
      </c>
      <c r="Y400" s="93">
        <f>SUM('31:4'!Y400)</f>
        <v>0</v>
      </c>
      <c r="Z400" s="93">
        <f>SUM('31:4'!Z400)</f>
        <v>0</v>
      </c>
      <c r="AA400" s="93">
        <f>SUM('31:4'!AA400)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SUM('31:4'!G401)</f>
        <v>0</v>
      </c>
      <c r="H401" s="339">
        <f t="shared" si="147"/>
        <v>0</v>
      </c>
      <c r="I401" s="93">
        <f>SUM('31:4'!I401)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SUM('31:4'!O401)</f>
        <v>0</v>
      </c>
      <c r="P401" s="93">
        <f>SUM('31:4'!P401)</f>
        <v>0</v>
      </c>
      <c r="Q401" s="93">
        <f>SUM('31:4'!Q401)</f>
        <v>0</v>
      </c>
      <c r="R401" s="93">
        <f>SUM('31:4'!R401)</f>
        <v>0</v>
      </c>
      <c r="S401" s="93">
        <f>SUM('31:4'!S401)</f>
        <v>0</v>
      </c>
      <c r="T401" s="93">
        <f>SUM('31:4'!T401)</f>
        <v>0</v>
      </c>
      <c r="U401" s="93">
        <f>SUM('31:4'!U401)</f>
        <v>0</v>
      </c>
      <c r="V401" s="206">
        <f t="shared" si="160"/>
        <v>0</v>
      </c>
      <c r="W401" s="33" t="str">
        <f t="shared" si="161"/>
        <v/>
      </c>
      <c r="X401" s="93">
        <f>SUM('31:4'!X401)</f>
        <v>0</v>
      </c>
      <c r="Y401" s="93">
        <f>SUM('31:4'!Y401)</f>
        <v>0</v>
      </c>
      <c r="Z401" s="93">
        <f>SUM('31:4'!Z401)</f>
        <v>0</v>
      </c>
      <c r="AA401" s="93">
        <f>SUM('31:4'!AA401)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SUM('31:4'!G402)</f>
        <v>0</v>
      </c>
      <c r="H402" s="339">
        <f t="shared" si="147"/>
        <v>0</v>
      </c>
      <c r="I402" s="93">
        <f>SUM('31:4'!I402)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SUM('31:4'!O402)</f>
        <v>0</v>
      </c>
      <c r="P402" s="93">
        <f>SUM('31:4'!P402)</f>
        <v>0</v>
      </c>
      <c r="Q402" s="93">
        <f>SUM('31:4'!Q402)</f>
        <v>0</v>
      </c>
      <c r="R402" s="93">
        <f>SUM('31:4'!R402)</f>
        <v>0</v>
      </c>
      <c r="S402" s="93">
        <f>SUM('31:4'!S402)</f>
        <v>0</v>
      </c>
      <c r="T402" s="93">
        <f>SUM('31:4'!T402)</f>
        <v>0</v>
      </c>
      <c r="U402" s="93">
        <f>SUM('31:4'!U402)</f>
        <v>0</v>
      </c>
      <c r="V402" s="206">
        <f t="shared" si="160"/>
        <v>0</v>
      </c>
      <c r="W402" s="33" t="str">
        <f t="shared" si="161"/>
        <v/>
      </c>
      <c r="X402" s="93">
        <f>SUM('31:4'!X402)</f>
        <v>0</v>
      </c>
      <c r="Y402" s="93">
        <f>SUM('31:4'!Y402)</f>
        <v>0</v>
      </c>
      <c r="Z402" s="93">
        <f>SUM('31:4'!Z402)</f>
        <v>0</v>
      </c>
      <c r="AA402" s="93">
        <f>SUM('31:4'!AA402)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SUM('31:4'!G403)</f>
        <v>0</v>
      </c>
      <c r="H403" s="339">
        <f t="shared" si="147"/>
        <v>0</v>
      </c>
      <c r="I403" s="93">
        <f>SUM('31:4'!I403)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SUM('31:4'!O403)</f>
        <v>0</v>
      </c>
      <c r="P403" s="93">
        <f>SUM('31:4'!P403)</f>
        <v>0</v>
      </c>
      <c r="Q403" s="93">
        <f>SUM('31:4'!Q403)</f>
        <v>0</v>
      </c>
      <c r="R403" s="93">
        <f>SUM('31:4'!R403)</f>
        <v>0</v>
      </c>
      <c r="S403" s="93">
        <f>SUM('31:4'!S403)</f>
        <v>0</v>
      </c>
      <c r="T403" s="93">
        <f>SUM('31:4'!T403)</f>
        <v>0</v>
      </c>
      <c r="U403" s="93">
        <f>SUM('31:4'!U403)</f>
        <v>0</v>
      </c>
      <c r="V403" s="206">
        <f t="shared" si="160"/>
        <v>0</v>
      </c>
      <c r="W403" s="33" t="str">
        <f t="shared" si="161"/>
        <v/>
      </c>
      <c r="X403" s="93">
        <f>SUM('31:4'!X403)</f>
        <v>0</v>
      </c>
      <c r="Y403" s="93">
        <f>SUM('31:4'!Y403)</f>
        <v>0</v>
      </c>
      <c r="Z403" s="93">
        <f>SUM('31:4'!Z403)</f>
        <v>0</v>
      </c>
      <c r="AA403" s="93">
        <f>SUM('31:4'!AA403)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SUM('31:4'!G404)</f>
        <v>0</v>
      </c>
      <c r="H404" s="339">
        <f t="shared" si="147"/>
        <v>0</v>
      </c>
      <c r="I404" s="93">
        <f>SUM('31:4'!I404)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SUM('31:4'!O404)</f>
        <v>0</v>
      </c>
      <c r="P404" s="93">
        <f>SUM('31:4'!P404)</f>
        <v>0</v>
      </c>
      <c r="Q404" s="93">
        <f>SUM('31:4'!Q404)</f>
        <v>0</v>
      </c>
      <c r="R404" s="93">
        <f>SUM('31:4'!R404)</f>
        <v>0</v>
      </c>
      <c r="S404" s="93">
        <f>SUM('31:4'!S404)</f>
        <v>0</v>
      </c>
      <c r="T404" s="93">
        <f>SUM('31:4'!T404)</f>
        <v>0</v>
      </c>
      <c r="U404" s="93">
        <f>SUM('31:4'!U404)</f>
        <v>0</v>
      </c>
      <c r="V404" s="206">
        <f t="shared" si="160"/>
        <v>0</v>
      </c>
      <c r="W404" s="33" t="str">
        <f t="shared" si="161"/>
        <v/>
      </c>
      <c r="X404" s="93">
        <f>SUM('31:4'!X404)</f>
        <v>0</v>
      </c>
      <c r="Y404" s="93">
        <f>SUM('31:4'!Y404)</f>
        <v>0</v>
      </c>
      <c r="Z404" s="93">
        <f>SUM('31:4'!Z404)</f>
        <v>0</v>
      </c>
      <c r="AA404" s="93">
        <f>SUM('31:4'!AA404)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SUM('31:4'!G405)</f>
        <v>0</v>
      </c>
      <c r="H405" s="339">
        <f t="shared" si="147"/>
        <v>0</v>
      </c>
      <c r="I405" s="93">
        <f>SUM('31:4'!I405)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SUM('31:4'!O405)</f>
        <v>0</v>
      </c>
      <c r="P405" s="93">
        <f>SUM('31:4'!P405)</f>
        <v>0</v>
      </c>
      <c r="Q405" s="93">
        <f>SUM('31:4'!Q405)</f>
        <v>0</v>
      </c>
      <c r="R405" s="93">
        <f>SUM('31:4'!R405)</f>
        <v>0</v>
      </c>
      <c r="S405" s="93">
        <f>SUM('31:4'!S405)</f>
        <v>0</v>
      </c>
      <c r="T405" s="93">
        <f>SUM('31:4'!T405)</f>
        <v>0</v>
      </c>
      <c r="U405" s="93">
        <f>SUM('31:4'!U405)</f>
        <v>0</v>
      </c>
      <c r="V405" s="206">
        <f t="shared" si="160"/>
        <v>0</v>
      </c>
      <c r="W405" s="33" t="str">
        <f t="shared" si="161"/>
        <v/>
      </c>
      <c r="X405" s="93">
        <f>SUM('31:4'!X405)</f>
        <v>0</v>
      </c>
      <c r="Y405" s="93">
        <f>SUM('31:4'!Y405)</f>
        <v>0</v>
      </c>
      <c r="Z405" s="93">
        <f>SUM('31:4'!Z405)</f>
        <v>0</v>
      </c>
      <c r="AA405" s="93">
        <f>SUM('31:4'!AA405)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SUM('31:4'!G406)</f>
        <v>0</v>
      </c>
      <c r="H406" s="339">
        <f t="shared" si="147"/>
        <v>0</v>
      </c>
      <c r="I406" s="93">
        <f>SUM('31:4'!I406)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SUM('31:4'!O406)</f>
        <v>0</v>
      </c>
      <c r="P406" s="93">
        <f>SUM('31:4'!P406)</f>
        <v>0</v>
      </c>
      <c r="Q406" s="93">
        <f>SUM('31:4'!Q406)</f>
        <v>0</v>
      </c>
      <c r="R406" s="93">
        <f>SUM('31:4'!R406)</f>
        <v>0</v>
      </c>
      <c r="S406" s="93">
        <f>SUM('31:4'!S406)</f>
        <v>0</v>
      </c>
      <c r="T406" s="93">
        <f>SUM('31:4'!T406)</f>
        <v>0</v>
      </c>
      <c r="U406" s="93">
        <f>SUM('31:4'!U406)</f>
        <v>0</v>
      </c>
      <c r="V406" s="206">
        <f t="shared" si="160"/>
        <v>0</v>
      </c>
      <c r="W406" s="33" t="str">
        <f t="shared" si="161"/>
        <v/>
      </c>
      <c r="X406" s="93">
        <f>SUM('31:4'!X406)</f>
        <v>0</v>
      </c>
      <c r="Y406" s="93">
        <f>SUM('31:4'!Y406)</f>
        <v>0</v>
      </c>
      <c r="Z406" s="93">
        <f>SUM('31:4'!Z406)</f>
        <v>0</v>
      </c>
      <c r="AA406" s="93">
        <f>SUM('31:4'!AA406)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SUM('31:4'!G407)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SUM('31:4'!G408)</f>
        <v>0</v>
      </c>
      <c r="H408" s="339">
        <f t="shared" si="147"/>
        <v>0</v>
      </c>
      <c r="I408" s="93">
        <f>SUM('31:4'!I408)</f>
        <v>0</v>
      </c>
      <c r="J408" s="31"/>
      <c r="K408" s="35"/>
      <c r="L408" s="87">
        <v>50</v>
      </c>
      <c r="M408" s="36"/>
      <c r="N408" s="31"/>
      <c r="O408" s="93">
        <f>SUM('31:4'!O408)</f>
        <v>0</v>
      </c>
      <c r="P408" s="93">
        <f>SUM('31:4'!P408)</f>
        <v>0</v>
      </c>
      <c r="Q408" s="93">
        <f>SUM('31:4'!Q408)</f>
        <v>0</v>
      </c>
      <c r="R408" s="93">
        <f>SUM('31:4'!R408)</f>
        <v>0</v>
      </c>
      <c r="S408" s="93">
        <f>SUM('31:4'!S408)</f>
        <v>0</v>
      </c>
      <c r="T408" s="93">
        <f>SUM('31:4'!T408)</f>
        <v>0</v>
      </c>
      <c r="U408" s="93">
        <f>SUM('31:4'!U408)</f>
        <v>0</v>
      </c>
      <c r="V408" s="206"/>
      <c r="W408" s="33"/>
      <c r="X408" s="93">
        <f>SUM('31:4'!X408)</f>
        <v>0</v>
      </c>
      <c r="Y408" s="93">
        <f>SUM('31:4'!Y408)</f>
        <v>0</v>
      </c>
      <c r="Z408" s="93">
        <f>SUM('31:4'!Z408)</f>
        <v>0</v>
      </c>
      <c r="AA408" s="93">
        <f>SUM('31:4'!AA408)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SUM('31:4'!G409)</f>
        <v>0</v>
      </c>
      <c r="H409" s="339">
        <f t="shared" si="147"/>
        <v>0</v>
      </c>
      <c r="I409" s="93">
        <f>SUM('31:4'!I409)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SUM('31:4'!O409)</f>
        <v>0</v>
      </c>
      <c r="P409" s="93">
        <f>SUM('31:4'!P409)</f>
        <v>0</v>
      </c>
      <c r="Q409" s="93">
        <f>SUM('31:4'!Q409)</f>
        <v>0</v>
      </c>
      <c r="R409" s="93">
        <f>SUM('31:4'!R409)</f>
        <v>0</v>
      </c>
      <c r="S409" s="93">
        <f>SUM('31:4'!S409)</f>
        <v>0</v>
      </c>
      <c r="T409" s="93">
        <f>SUM('31:4'!T409)</f>
        <v>0</v>
      </c>
      <c r="U409" s="93">
        <f>SUM('31:4'!U409)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SUM('31:4'!X409)</f>
        <v>0</v>
      </c>
      <c r="Y409" s="93">
        <f>SUM('31:4'!Y409)</f>
        <v>0</v>
      </c>
      <c r="Z409" s="93">
        <f>SUM('31:4'!Z409)</f>
        <v>0</v>
      </c>
      <c r="AA409" s="93">
        <f>SUM('31:4'!AA409)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SUM('31:4'!G410)</f>
        <v>0</v>
      </c>
      <c r="H410" s="339">
        <f t="shared" si="147"/>
        <v>0</v>
      </c>
      <c r="I410" s="93">
        <f>SUM('31:4'!I410)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SUM('31:4'!O410)</f>
        <v>0</v>
      </c>
      <c r="P410" s="93">
        <f>SUM('31:4'!P410)</f>
        <v>0</v>
      </c>
      <c r="Q410" s="93">
        <f>SUM('31:4'!Q410)</f>
        <v>0</v>
      </c>
      <c r="R410" s="93">
        <f>SUM('31:4'!R410)</f>
        <v>0</v>
      </c>
      <c r="S410" s="93">
        <f>SUM('31:4'!S410)</f>
        <v>0</v>
      </c>
      <c r="T410" s="93">
        <f>SUM('31:4'!T410)</f>
        <v>0</v>
      </c>
      <c r="U410" s="93">
        <f>SUM('31:4'!U410)</f>
        <v>0</v>
      </c>
      <c r="V410" s="206">
        <f t="shared" si="164"/>
        <v>0</v>
      </c>
      <c r="W410" s="33" t="str">
        <f t="shared" si="165"/>
        <v/>
      </c>
      <c r="X410" s="93">
        <f>SUM('31:4'!X410)</f>
        <v>0</v>
      </c>
      <c r="Y410" s="93">
        <f>SUM('31:4'!Y410)</f>
        <v>0</v>
      </c>
      <c r="Z410" s="93">
        <f>SUM('31:4'!Z410)</f>
        <v>0</v>
      </c>
      <c r="AA410" s="93">
        <f>SUM('31:4'!AA410)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SUM('31:4'!G411)</f>
        <v>0</v>
      </c>
      <c r="H411" s="339">
        <f t="shared" si="147"/>
        <v>0</v>
      </c>
      <c r="I411" s="93">
        <f>SUM('31:4'!I411)</f>
        <v>0</v>
      </c>
      <c r="J411" s="31"/>
      <c r="K411" s="35"/>
      <c r="L411" s="87"/>
      <c r="M411" s="36"/>
      <c r="N411" s="31"/>
      <c r="O411" s="93">
        <f>SUM('31:4'!O411)</f>
        <v>0</v>
      </c>
      <c r="P411" s="93">
        <f>SUM('31:4'!P411)</f>
        <v>0</v>
      </c>
      <c r="Q411" s="93">
        <f>SUM('31:4'!Q411)</f>
        <v>0</v>
      </c>
      <c r="R411" s="93">
        <f>SUM('31:4'!R411)</f>
        <v>0</v>
      </c>
      <c r="S411" s="93">
        <f>SUM('31:4'!S411)</f>
        <v>0</v>
      </c>
      <c r="T411" s="93">
        <f>SUM('31:4'!T411)</f>
        <v>0</v>
      </c>
      <c r="U411" s="93">
        <f>SUM('31:4'!U411)</f>
        <v>0</v>
      </c>
      <c r="V411" s="206"/>
      <c r="W411" s="33"/>
      <c r="X411" s="93">
        <f>SUM('31:4'!X411)</f>
        <v>0</v>
      </c>
      <c r="Y411" s="93">
        <f>SUM('31:4'!Y411)</f>
        <v>0</v>
      </c>
      <c r="Z411" s="93">
        <f>SUM('31:4'!Z411)</f>
        <v>0</v>
      </c>
      <c r="AA411" s="93">
        <f>SUM('31:4'!AA411)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SUM('31:4'!G412)</f>
        <v>0</v>
      </c>
      <c r="H412" s="339">
        <f t="shared" si="147"/>
        <v>0</v>
      </c>
      <c r="I412" s="93">
        <f>SUM('31:4'!I412)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SUM('31:4'!O412)</f>
        <v>0</v>
      </c>
      <c r="P412" s="93">
        <f>SUM('31:4'!P412)</f>
        <v>0</v>
      </c>
      <c r="Q412" s="93">
        <f>SUM('31:4'!Q412)</f>
        <v>0</v>
      </c>
      <c r="R412" s="93">
        <f>SUM('31:4'!R412)</f>
        <v>0</v>
      </c>
      <c r="S412" s="93">
        <f>SUM('31:4'!S412)</f>
        <v>0</v>
      </c>
      <c r="T412" s="93">
        <f>SUM('31:4'!T412)</f>
        <v>0</v>
      </c>
      <c r="U412" s="93">
        <f>SUM('31:4'!U412)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SUM('31:4'!X412)</f>
        <v>0</v>
      </c>
      <c r="Y412" s="93">
        <f>SUM('31:4'!Y412)</f>
        <v>0</v>
      </c>
      <c r="Z412" s="93">
        <f>SUM('31:4'!Z412)</f>
        <v>0</v>
      </c>
      <c r="AA412" s="93">
        <f>SUM('31:4'!AA412)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SUM('31:4'!G413)</f>
        <v>0</v>
      </c>
      <c r="H413" s="339">
        <f t="shared" si="147"/>
        <v>0</v>
      </c>
      <c r="I413" s="93">
        <f>SUM('31:4'!I413)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SUM('31:4'!O413)</f>
        <v>0</v>
      </c>
      <c r="P413" s="93">
        <f>SUM('31:4'!P413)</f>
        <v>0</v>
      </c>
      <c r="Q413" s="93">
        <f>SUM('31:4'!Q413)</f>
        <v>0</v>
      </c>
      <c r="R413" s="93">
        <f>SUM('31:4'!R413)</f>
        <v>0</v>
      </c>
      <c r="S413" s="93">
        <f>SUM('31:4'!S413)</f>
        <v>0</v>
      </c>
      <c r="T413" s="93">
        <f>SUM('31:4'!T413)</f>
        <v>0</v>
      </c>
      <c r="U413" s="93">
        <f>SUM('31:4'!U413)</f>
        <v>0</v>
      </c>
      <c r="V413" s="206">
        <f t="shared" si="168"/>
        <v>0</v>
      </c>
      <c r="W413" s="33" t="str">
        <f t="shared" si="169"/>
        <v/>
      </c>
      <c r="X413" s="93">
        <f>SUM('31:4'!X413)</f>
        <v>0</v>
      </c>
      <c r="Y413" s="93">
        <f>SUM('31:4'!Y413)</f>
        <v>0</v>
      </c>
      <c r="Z413" s="93">
        <f>SUM('31:4'!Z413)</f>
        <v>0</v>
      </c>
      <c r="AA413" s="93">
        <f>SUM('31:4'!AA413)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SUM('31:4'!G414)</f>
        <v>0</v>
      </c>
      <c r="H414" s="339">
        <f t="shared" si="147"/>
        <v>0</v>
      </c>
      <c r="I414" s="93">
        <f>SUM('31:4'!I414)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SUM('31:4'!O414)</f>
        <v>0</v>
      </c>
      <c r="P414" s="93">
        <f>SUM('31:4'!P414)</f>
        <v>0</v>
      </c>
      <c r="Q414" s="93">
        <f>SUM('31:4'!Q414)</f>
        <v>0</v>
      </c>
      <c r="R414" s="93">
        <f>SUM('31:4'!R414)</f>
        <v>0</v>
      </c>
      <c r="S414" s="93">
        <f>SUM('31:4'!S414)</f>
        <v>0</v>
      </c>
      <c r="T414" s="93">
        <f>SUM('31:4'!T414)</f>
        <v>0</v>
      </c>
      <c r="U414" s="93">
        <f>SUM('31:4'!U414)</f>
        <v>0</v>
      </c>
      <c r="V414" s="206">
        <f t="shared" si="168"/>
        <v>0</v>
      </c>
      <c r="W414" s="33" t="str">
        <f t="shared" si="169"/>
        <v/>
      </c>
      <c r="X414" s="93">
        <f>SUM('31:4'!X414)</f>
        <v>0</v>
      </c>
      <c r="Y414" s="93">
        <f>SUM('31:4'!Y414)</f>
        <v>0</v>
      </c>
      <c r="Z414" s="93">
        <f>SUM('31:4'!Z414)</f>
        <v>0</v>
      </c>
      <c r="AA414" s="93">
        <f>SUM('31:4'!AA414)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SUM('31:4'!G415)</f>
        <v>0</v>
      </c>
      <c r="H415" s="339">
        <f t="shared" si="147"/>
        <v>0</v>
      </c>
      <c r="I415" s="93">
        <f>SUM('31:4'!I415)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SUM('31:4'!O415)</f>
        <v>0</v>
      </c>
      <c r="P415" s="93">
        <f>SUM('31:4'!P415)</f>
        <v>0</v>
      </c>
      <c r="Q415" s="93">
        <f>SUM('31:4'!Q415)</f>
        <v>0</v>
      </c>
      <c r="R415" s="93">
        <f>SUM('31:4'!R415)</f>
        <v>0</v>
      </c>
      <c r="S415" s="93">
        <f>SUM('31:4'!S415)</f>
        <v>0</v>
      </c>
      <c r="T415" s="93">
        <f>SUM('31:4'!T415)</f>
        <v>0</v>
      </c>
      <c r="U415" s="93">
        <f>SUM('31:4'!U415)</f>
        <v>0</v>
      </c>
      <c r="V415" s="206">
        <f t="shared" si="168"/>
        <v>0</v>
      </c>
      <c r="W415" s="33" t="str">
        <f t="shared" si="169"/>
        <v/>
      </c>
      <c r="X415" s="93">
        <f>SUM('31:4'!X415)</f>
        <v>0</v>
      </c>
      <c r="Y415" s="93">
        <f>SUM('31:4'!Y415)</f>
        <v>0</v>
      </c>
      <c r="Z415" s="93">
        <f>SUM('31:4'!Z415)</f>
        <v>0</v>
      </c>
      <c r="AA415" s="93">
        <f>SUM('31:4'!AA415)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SUM('31:4'!G416)</f>
        <v>0</v>
      </c>
      <c r="H416" s="339">
        <f t="shared" si="147"/>
        <v>0</v>
      </c>
      <c r="I416" s="93">
        <f>SUM('31:4'!I416)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SUM('31:4'!O416)</f>
        <v>0</v>
      </c>
      <c r="P416" s="93">
        <f>SUM('31:4'!P416)</f>
        <v>0</v>
      </c>
      <c r="Q416" s="93">
        <f>SUM('31:4'!Q416)</f>
        <v>0</v>
      </c>
      <c r="R416" s="93">
        <f>SUM('31:4'!R416)</f>
        <v>0</v>
      </c>
      <c r="S416" s="93">
        <f>SUM('31:4'!S416)</f>
        <v>0</v>
      </c>
      <c r="T416" s="93">
        <f>SUM('31:4'!T416)</f>
        <v>0</v>
      </c>
      <c r="U416" s="93">
        <f>SUM('31:4'!U416)</f>
        <v>0</v>
      </c>
      <c r="V416" s="206"/>
      <c r="W416" s="33"/>
      <c r="X416" s="93">
        <f>SUM('31:4'!X416)</f>
        <v>0</v>
      </c>
      <c r="Y416" s="93">
        <f>SUM('31:4'!Y416)</f>
        <v>0</v>
      </c>
      <c r="Z416" s="93">
        <f>SUM('31:4'!Z416)</f>
        <v>0</v>
      </c>
      <c r="AA416" s="93">
        <f>SUM('31:4'!AA416)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SUM('31:4'!G417)</f>
        <v>0</v>
      </c>
      <c r="H417" s="339">
        <f t="shared" si="147"/>
        <v>0</v>
      </c>
      <c r="I417" s="93">
        <f>SUM('31:4'!I417)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SUM('31:4'!O417)</f>
        <v>0</v>
      </c>
      <c r="P417" s="93">
        <f>SUM('31:4'!P417)</f>
        <v>0</v>
      </c>
      <c r="Q417" s="93">
        <f>SUM('31:4'!Q417)</f>
        <v>0</v>
      </c>
      <c r="R417" s="93">
        <f>SUM('31:4'!R417)</f>
        <v>0</v>
      </c>
      <c r="S417" s="93">
        <f>SUM('31:4'!S417)</f>
        <v>0</v>
      </c>
      <c r="T417" s="93">
        <f>SUM('31:4'!T417)</f>
        <v>0</v>
      </c>
      <c r="U417" s="93">
        <f>SUM('31:4'!U417)</f>
        <v>0</v>
      </c>
      <c r="V417" s="206"/>
      <c r="W417" s="33"/>
      <c r="X417" s="93">
        <f>SUM('31:4'!X417)</f>
        <v>0</v>
      </c>
      <c r="Y417" s="93">
        <f>SUM('31:4'!Y417)</f>
        <v>0</v>
      </c>
      <c r="Z417" s="93">
        <f>SUM('31:4'!Z417)</f>
        <v>0</v>
      </c>
      <c r="AA417" s="93">
        <f>SUM('31:4'!AA417)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SUM('31:4'!G418)</f>
        <v>0</v>
      </c>
      <c r="H418" s="339">
        <f t="shared" si="147"/>
        <v>0</v>
      </c>
      <c r="I418" s="93">
        <f>SUM('31:4'!I418)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SUM('31:4'!O418)</f>
        <v>0</v>
      </c>
      <c r="P418" s="93">
        <f>SUM('31:4'!P418)</f>
        <v>0</v>
      </c>
      <c r="Q418" s="93">
        <f>SUM('31:4'!Q418)</f>
        <v>0</v>
      </c>
      <c r="R418" s="93">
        <f>SUM('31:4'!R418)</f>
        <v>0</v>
      </c>
      <c r="S418" s="93">
        <f>SUM('31:4'!S418)</f>
        <v>0</v>
      </c>
      <c r="T418" s="93">
        <f>SUM('31:4'!T418)</f>
        <v>0</v>
      </c>
      <c r="U418" s="93">
        <f>SUM('31:4'!U418)</f>
        <v>0</v>
      </c>
      <c r="V418" s="206"/>
      <c r="W418" s="33"/>
      <c r="X418" s="93">
        <f>SUM('31:4'!X418)</f>
        <v>0</v>
      </c>
      <c r="Y418" s="93">
        <f>SUM('31:4'!Y418)</f>
        <v>0</v>
      </c>
      <c r="Z418" s="93">
        <f>SUM('31:4'!Z418)</f>
        <v>0</v>
      </c>
      <c r="AA418" s="93">
        <f>SUM('31:4'!AA418)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SUM('31:4'!G419)</f>
        <v>0</v>
      </c>
      <c r="H419" s="339">
        <f t="shared" si="147"/>
        <v>0</v>
      </c>
      <c r="I419" s="93">
        <f>SUM('31:4'!I419)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SUM('31:4'!O419)</f>
        <v>0</v>
      </c>
      <c r="P419" s="93">
        <f>SUM('31:4'!P419)</f>
        <v>0</v>
      </c>
      <c r="Q419" s="93">
        <f>SUM('31:4'!Q419)</f>
        <v>0</v>
      </c>
      <c r="R419" s="93">
        <f>SUM('31:4'!R419)</f>
        <v>0</v>
      </c>
      <c r="S419" s="93">
        <f>SUM('31:4'!S419)</f>
        <v>0</v>
      </c>
      <c r="T419" s="93">
        <f>SUM('31:4'!T419)</f>
        <v>0</v>
      </c>
      <c r="U419" s="93">
        <f>SUM('31:4'!U419)</f>
        <v>0</v>
      </c>
      <c r="V419" s="206"/>
      <c r="W419" s="33"/>
      <c r="X419" s="93">
        <f>SUM('31:4'!X419)</f>
        <v>0</v>
      </c>
      <c r="Y419" s="93">
        <f>SUM('31:4'!Y419)</f>
        <v>0</v>
      </c>
      <c r="Z419" s="93">
        <f>SUM('31:4'!Z419)</f>
        <v>0</v>
      </c>
      <c r="AA419" s="93">
        <f>SUM('31:4'!AA419)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SUM('31:4'!G420)</f>
        <v>0</v>
      </c>
      <c r="H420" s="339">
        <f t="shared" si="147"/>
        <v>0</v>
      </c>
      <c r="I420" s="93">
        <f>SUM('31:4'!I420)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SUM('31:4'!G421)</f>
        <v>0</v>
      </c>
      <c r="H421" s="339">
        <f t="shared" si="147"/>
        <v>0</v>
      </c>
      <c r="I421" s="93">
        <f>SUM('31:4'!I421)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SUM('31:4'!G422)</f>
        <v>0</v>
      </c>
      <c r="H422" s="339">
        <f t="shared" si="147"/>
        <v>0</v>
      </c>
      <c r="I422" s="93">
        <f>SUM('31:4'!I422)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SUM('31:4'!G423)</f>
        <v>0</v>
      </c>
      <c r="H423" s="339">
        <f t="shared" si="147"/>
        <v>0</v>
      </c>
      <c r="I423" s="93">
        <f>SUM('31:4'!I423)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SUM('31:4'!O423)</f>
        <v>0</v>
      </c>
      <c r="P423" s="93">
        <f>SUM('31:4'!P423)</f>
        <v>0</v>
      </c>
      <c r="Q423" s="93">
        <f>SUM('31:4'!Q423)</f>
        <v>0</v>
      </c>
      <c r="R423" s="93">
        <f>SUM('31:4'!R423)</f>
        <v>0</v>
      </c>
      <c r="S423" s="93">
        <f>SUM('31:4'!S423)</f>
        <v>0</v>
      </c>
      <c r="T423" s="93">
        <f>SUM('31:4'!T423)</f>
        <v>0</v>
      </c>
      <c r="U423" s="93">
        <f>SUM('31:4'!U423)</f>
        <v>0</v>
      </c>
      <c r="V423" s="206"/>
      <c r="W423" s="33"/>
      <c r="X423" s="93">
        <f>SUM('31:4'!X423)</f>
        <v>0</v>
      </c>
      <c r="Y423" s="93">
        <f>SUM('31:4'!Y423)</f>
        <v>0</v>
      </c>
      <c r="Z423" s="93">
        <f>SUM('31:4'!Z423)</f>
        <v>0</v>
      </c>
      <c r="AA423" s="93">
        <f>SUM('31:4'!AA423)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SUM('31:4'!G424)</f>
        <v>0</v>
      </c>
      <c r="H424" s="339">
        <f t="shared" si="147"/>
        <v>0</v>
      </c>
      <c r="I424" s="93">
        <f>SUM('31:4'!I424)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SUM('31:4'!O424)</f>
        <v>0</v>
      </c>
      <c r="P424" s="93">
        <f>SUM('31:4'!P424)</f>
        <v>0</v>
      </c>
      <c r="Q424" s="93">
        <f>SUM('31:4'!Q424)</f>
        <v>0</v>
      </c>
      <c r="R424" s="93">
        <f>SUM('31:4'!R424)</f>
        <v>0</v>
      </c>
      <c r="S424" s="93">
        <f>SUM('31:4'!S424)</f>
        <v>0</v>
      </c>
      <c r="T424" s="93">
        <f>SUM('31:4'!T424)</f>
        <v>0</v>
      </c>
      <c r="U424" s="93">
        <f>SUM('31:4'!U424)</f>
        <v>0</v>
      </c>
      <c r="V424" s="206"/>
      <c r="W424" s="33"/>
      <c r="X424" s="93">
        <f>SUM('31:4'!X424)</f>
        <v>0</v>
      </c>
      <c r="Y424" s="93">
        <f>SUM('31:4'!Y424)</f>
        <v>0</v>
      </c>
      <c r="Z424" s="93">
        <f>SUM('31:4'!Z424)</f>
        <v>0</v>
      </c>
      <c r="AA424" s="93">
        <f>SUM('31:4'!AA424)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SUM('31:4'!G425)</f>
        <v>0</v>
      </c>
      <c r="H425" s="339">
        <f t="shared" si="147"/>
        <v>0</v>
      </c>
      <c r="I425" s="93">
        <f>SUM('31:4'!I425)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SUM('31:4'!O425)</f>
        <v>0</v>
      </c>
      <c r="P425" s="93">
        <f>SUM('31:4'!P425)</f>
        <v>0</v>
      </c>
      <c r="Q425" s="93">
        <f>SUM('31:4'!Q425)</f>
        <v>0</v>
      </c>
      <c r="R425" s="93">
        <f>SUM('31:4'!R425)</f>
        <v>0</v>
      </c>
      <c r="S425" s="93">
        <f>SUM('31:4'!S425)</f>
        <v>0</v>
      </c>
      <c r="T425" s="93">
        <f>SUM('31:4'!T425)</f>
        <v>0</v>
      </c>
      <c r="U425" s="93">
        <f>SUM('31:4'!U425)</f>
        <v>0</v>
      </c>
      <c r="V425" s="206"/>
      <c r="W425" s="33"/>
      <c r="X425" s="93">
        <f>SUM('31:4'!X425)</f>
        <v>0</v>
      </c>
      <c r="Y425" s="93">
        <f>SUM('31:4'!Y425)</f>
        <v>0</v>
      </c>
      <c r="Z425" s="93">
        <f>SUM('31:4'!Z425)</f>
        <v>0</v>
      </c>
      <c r="AA425" s="93">
        <f>SUM('31:4'!AA425)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547" t="s">
        <v>86</v>
      </c>
      <c r="B426" s="547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SUM('31:4'!G427)</f>
        <v>841</v>
      </c>
      <c r="H427" s="339">
        <f>D427*G427</f>
        <v>4230.2300000000005</v>
      </c>
      <c r="I427" s="93">
        <f>SUM('31:4'!I427)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2">IF(ISERROR(I427-K427),"",I427-K427)</f>
        <v>-30.568181818181813</v>
      </c>
      <c r="N427" s="31">
        <f t="shared" ref="N427:N434" si="173">SUM(O427:U427)</f>
        <v>0</v>
      </c>
      <c r="O427" s="93">
        <f>SUM('31:4'!O427)</f>
        <v>0</v>
      </c>
      <c r="P427" s="93">
        <f>SUM('31:4'!P427)</f>
        <v>0</v>
      </c>
      <c r="Q427" s="93">
        <f>SUM('31:4'!Q427)</f>
        <v>0</v>
      </c>
      <c r="R427" s="93">
        <f>SUM('31:4'!R427)</f>
        <v>0</v>
      </c>
      <c r="S427" s="93">
        <f>SUM('31:4'!S427)</f>
        <v>0</v>
      </c>
      <c r="T427" s="93">
        <f>SUM('31:4'!T427)</f>
        <v>0</v>
      </c>
      <c r="U427" s="93">
        <f>SUM('31:4'!U427)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SUM('31:4'!X427)</f>
        <v>0</v>
      </c>
      <c r="Y427" s="93">
        <f>SUM('31:4'!Y427)</f>
        <v>0</v>
      </c>
      <c r="Z427" s="93">
        <f>SUM('31:4'!Z427)</f>
        <v>0</v>
      </c>
      <c r="AA427" s="93">
        <f>SUM('31:4'!AA427)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SUM('31:4'!G428)</f>
        <v>0</v>
      </c>
      <c r="H428" s="339">
        <f t="shared" ref="H428:H460" si="175">D428*G428</f>
        <v>0</v>
      </c>
      <c r="I428" s="93">
        <f>SUM('31:4'!I428)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SUM('31:4'!O428)</f>
        <v>0</v>
      </c>
      <c r="P428" s="93">
        <f>SUM('31:4'!P428)</f>
        <v>0</v>
      </c>
      <c r="Q428" s="93">
        <f>SUM('31:4'!Q428)</f>
        <v>0</v>
      </c>
      <c r="R428" s="93">
        <f>SUM('31:4'!R428)</f>
        <v>0</v>
      </c>
      <c r="S428" s="93">
        <f>SUM('31:4'!S428)</f>
        <v>0</v>
      </c>
      <c r="T428" s="93">
        <f>SUM('31:4'!T428)</f>
        <v>0</v>
      </c>
      <c r="U428" s="93">
        <f>SUM('31:4'!U428)</f>
        <v>0</v>
      </c>
      <c r="V428" s="206">
        <f t="shared" si="174"/>
        <v>0</v>
      </c>
      <c r="W428" s="33" t="str">
        <f t="shared" si="171"/>
        <v/>
      </c>
      <c r="X428" s="93">
        <f>SUM('31:4'!X428)</f>
        <v>0</v>
      </c>
      <c r="Y428" s="93">
        <f>SUM('31:4'!Y428)</f>
        <v>0</v>
      </c>
      <c r="Z428" s="93">
        <f>SUM('31:4'!Z428)</f>
        <v>0</v>
      </c>
      <c r="AA428" s="93">
        <f>SUM('31:4'!AA428)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SUM('31:4'!G429)</f>
        <v>0</v>
      </c>
      <c r="H429" s="339">
        <f t="shared" si="175"/>
        <v>0</v>
      </c>
      <c r="I429" s="93">
        <f>SUM('31:4'!I429)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SUM('31:4'!O429)</f>
        <v>0</v>
      </c>
      <c r="P429" s="93">
        <f>SUM('31:4'!P429)</f>
        <v>0</v>
      </c>
      <c r="Q429" s="93">
        <f>SUM('31:4'!Q429)</f>
        <v>0</v>
      </c>
      <c r="R429" s="93">
        <f>SUM('31:4'!R429)</f>
        <v>0</v>
      </c>
      <c r="S429" s="93">
        <f>SUM('31:4'!S429)</f>
        <v>0</v>
      </c>
      <c r="T429" s="93">
        <f>SUM('31:4'!T429)</f>
        <v>0</v>
      </c>
      <c r="U429" s="93">
        <f>SUM('31:4'!U429)</f>
        <v>0</v>
      </c>
      <c r="V429" s="206">
        <f t="shared" si="174"/>
        <v>0</v>
      </c>
      <c r="W429" s="33" t="str">
        <f t="shared" si="171"/>
        <v/>
      </c>
      <c r="X429" s="93">
        <f>SUM('31:4'!X429)</f>
        <v>0</v>
      </c>
      <c r="Y429" s="93">
        <f>SUM('31:4'!Y429)</f>
        <v>0</v>
      </c>
      <c r="Z429" s="93">
        <f>SUM('31:4'!Z429)</f>
        <v>0</v>
      </c>
      <c r="AA429" s="93">
        <f>SUM('31:4'!AA429)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SUM('31:4'!G430)</f>
        <v>0</v>
      </c>
      <c r="H430" s="339">
        <f t="shared" si="175"/>
        <v>0</v>
      </c>
      <c r="I430" s="93">
        <f>SUM('31:4'!I430)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SUM('31:4'!O430)</f>
        <v>0</v>
      </c>
      <c r="P430" s="93">
        <f>SUM('31:4'!P430)</f>
        <v>0</v>
      </c>
      <c r="Q430" s="93">
        <f>SUM('31:4'!Q430)</f>
        <v>0</v>
      </c>
      <c r="R430" s="93">
        <f>SUM('31:4'!R430)</f>
        <v>0</v>
      </c>
      <c r="S430" s="93">
        <f>SUM('31:4'!S430)</f>
        <v>0</v>
      </c>
      <c r="T430" s="93">
        <f>SUM('31:4'!T430)</f>
        <v>0</v>
      </c>
      <c r="U430" s="93">
        <f>SUM('31:4'!U430)</f>
        <v>0</v>
      </c>
      <c r="V430" s="206">
        <f t="shared" si="174"/>
        <v>0</v>
      </c>
      <c r="W430" s="33" t="str">
        <f t="shared" si="171"/>
        <v/>
      </c>
      <c r="X430" s="93">
        <f>SUM('31:4'!X430)</f>
        <v>0</v>
      </c>
      <c r="Y430" s="93">
        <f>SUM('31:4'!Y430)</f>
        <v>0</v>
      </c>
      <c r="Z430" s="93">
        <f>SUM('31:4'!Z430)</f>
        <v>0</v>
      </c>
      <c r="AA430" s="93">
        <f>SUM('31:4'!AA430)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SUM('31:4'!G431)</f>
        <v>0</v>
      </c>
      <c r="H431" s="339">
        <f t="shared" si="175"/>
        <v>0</v>
      </c>
      <c r="I431" s="93">
        <f>SUM('31:4'!I431)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SUM('31:4'!O431)</f>
        <v>0</v>
      </c>
      <c r="P431" s="93">
        <f>SUM('31:4'!P431)</f>
        <v>0</v>
      </c>
      <c r="Q431" s="93">
        <f>SUM('31:4'!Q431)</f>
        <v>0</v>
      </c>
      <c r="R431" s="93">
        <f>SUM('31:4'!R431)</f>
        <v>0</v>
      </c>
      <c r="S431" s="93">
        <f>SUM('31:4'!S431)</f>
        <v>0</v>
      </c>
      <c r="T431" s="93">
        <f>SUM('31:4'!T431)</f>
        <v>0</v>
      </c>
      <c r="U431" s="93">
        <f>SUM('31:4'!U431)</f>
        <v>0</v>
      </c>
      <c r="V431" s="206">
        <f t="shared" si="174"/>
        <v>0</v>
      </c>
      <c r="W431" s="33" t="str">
        <f t="shared" si="171"/>
        <v/>
      </c>
      <c r="X431" s="93">
        <f>SUM('31:4'!X431)</f>
        <v>0</v>
      </c>
      <c r="Y431" s="93">
        <f>SUM('31:4'!Y431)</f>
        <v>0</v>
      </c>
      <c r="Z431" s="93">
        <f>SUM('31:4'!Z431)</f>
        <v>0</v>
      </c>
      <c r="AA431" s="93">
        <f>SUM('31:4'!AA431)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SUM('31:4'!G432)</f>
        <v>57</v>
      </c>
      <c r="H432" s="339">
        <f t="shared" si="175"/>
        <v>286.71000000000004</v>
      </c>
      <c r="I432" s="93">
        <f>SUM('31:4'!I432)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2"/>
        <v>25.370967741935484</v>
      </c>
      <c r="N432" s="31">
        <f t="shared" si="173"/>
        <v>0</v>
      </c>
      <c r="O432" s="93">
        <f>SUM('31:4'!O432)</f>
        <v>0</v>
      </c>
      <c r="P432" s="93">
        <f>SUM('31:4'!P432)</f>
        <v>0</v>
      </c>
      <c r="Q432" s="93">
        <f>SUM('31:4'!Q432)</f>
        <v>0</v>
      </c>
      <c r="R432" s="93">
        <f>SUM('31:4'!R432)</f>
        <v>0</v>
      </c>
      <c r="S432" s="93">
        <f>SUM('31:4'!S432)</f>
        <v>0</v>
      </c>
      <c r="T432" s="93">
        <f>SUM('31:4'!T432)</f>
        <v>0</v>
      </c>
      <c r="U432" s="93">
        <f>SUM('31:4'!U432)</f>
        <v>0</v>
      </c>
      <c r="V432" s="206">
        <f t="shared" si="174"/>
        <v>0</v>
      </c>
      <c r="W432" s="33">
        <f t="shared" si="171"/>
        <v>0</v>
      </c>
      <c r="X432" s="93">
        <f>SUM('31:4'!X432)</f>
        <v>0</v>
      </c>
      <c r="Y432" s="93">
        <f>SUM('31:4'!Y432)</f>
        <v>0</v>
      </c>
      <c r="Z432" s="93">
        <f>SUM('31:4'!Z432)</f>
        <v>0</v>
      </c>
      <c r="AA432" s="93">
        <f>SUM('31:4'!AA432)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SUM('31:4'!G433)</f>
        <v>988</v>
      </c>
      <c r="H433" s="339">
        <f t="shared" si="175"/>
        <v>4969.6400000000003</v>
      </c>
      <c r="I433" s="93">
        <f>SUM('31:4'!I433)</f>
        <v>87.5</v>
      </c>
      <c r="J433" s="31">
        <f t="array" ref="J433">IF(ISERROR(G433/I433),"",G433/I433)</f>
        <v>11.291428571428572</v>
      </c>
      <c r="K433" s="35">
        <f t="array" ref="K433">IF(ISERROR(G433/L433),"",G433/L433)</f>
        <v>106.23655913978494</v>
      </c>
      <c r="L433" s="87">
        <v>9.3000000000000007</v>
      </c>
      <c r="M433" s="36">
        <f t="shared" si="172"/>
        <v>-18.736559139784944</v>
      </c>
      <c r="N433" s="31">
        <f t="shared" si="173"/>
        <v>0</v>
      </c>
      <c r="O433" s="93">
        <f>SUM('31:4'!O433)</f>
        <v>0</v>
      </c>
      <c r="P433" s="93">
        <f>SUM('31:4'!P433)</f>
        <v>0</v>
      </c>
      <c r="Q433" s="93">
        <f>SUM('31:4'!Q433)</f>
        <v>0</v>
      </c>
      <c r="R433" s="93">
        <f>SUM('31:4'!R433)</f>
        <v>0</v>
      </c>
      <c r="S433" s="93">
        <f>SUM('31:4'!S433)</f>
        <v>0</v>
      </c>
      <c r="T433" s="93">
        <f>SUM('31:4'!T433)</f>
        <v>0</v>
      </c>
      <c r="U433" s="93">
        <f>SUM('31:4'!U433)</f>
        <v>0</v>
      </c>
      <c r="V433" s="206">
        <f t="shared" si="174"/>
        <v>0</v>
      </c>
      <c r="W433" s="33">
        <f t="shared" si="171"/>
        <v>0</v>
      </c>
      <c r="X433" s="93">
        <f>SUM('31:4'!X433)</f>
        <v>0</v>
      </c>
      <c r="Y433" s="93">
        <f>SUM('31:4'!Y433)</f>
        <v>0</v>
      </c>
      <c r="Z433" s="93">
        <f>SUM('31:4'!Z433)</f>
        <v>0</v>
      </c>
      <c r="AA433" s="93">
        <f>SUM('31:4'!AA433)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SUM('31:4'!G434)</f>
        <v>834</v>
      </c>
      <c r="H434" s="339">
        <f t="shared" si="175"/>
        <v>4195.0200000000004</v>
      </c>
      <c r="I434" s="93">
        <f>SUM('31:4'!I434)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2"/>
        <v>-12.677419354838705</v>
      </c>
      <c r="N434" s="31">
        <f t="shared" si="173"/>
        <v>0</v>
      </c>
      <c r="O434" s="93">
        <f>SUM('31:4'!O434)</f>
        <v>0</v>
      </c>
      <c r="P434" s="93">
        <f>SUM('31:4'!P434)</f>
        <v>0</v>
      </c>
      <c r="Q434" s="93">
        <f>SUM('31:4'!Q434)</f>
        <v>0</v>
      </c>
      <c r="R434" s="93">
        <f>SUM('31:4'!R434)</f>
        <v>0</v>
      </c>
      <c r="S434" s="93">
        <f>SUM('31:4'!S434)</f>
        <v>0</v>
      </c>
      <c r="T434" s="93">
        <f>SUM('31:4'!T434)</f>
        <v>0</v>
      </c>
      <c r="U434" s="93">
        <f>SUM('31:4'!U434)</f>
        <v>0</v>
      </c>
      <c r="V434" s="207"/>
      <c r="W434" s="33"/>
      <c r="X434" s="93">
        <f>SUM('31:4'!X434)</f>
        <v>0</v>
      </c>
      <c r="Y434" s="93">
        <f>SUM('31:4'!Y434)</f>
        <v>0</v>
      </c>
      <c r="Z434" s="93">
        <f>SUM('31:4'!Z434)</f>
        <v>0</v>
      </c>
      <c r="AA434" s="93">
        <f>SUM('31:4'!AA434)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SUM('31:4'!G435)</f>
        <v>0</v>
      </c>
      <c r="H435" s="339">
        <f t="shared" si="175"/>
        <v>0</v>
      </c>
      <c r="I435" s="93">
        <f>SUM('31:4'!I435)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SUM('31:4'!O435)</f>
        <v>0</v>
      </c>
      <c r="P435" s="93">
        <f>SUM('31:4'!P435)</f>
        <v>0</v>
      </c>
      <c r="Q435" s="93">
        <f>SUM('31:4'!Q435)</f>
        <v>0</v>
      </c>
      <c r="R435" s="93">
        <f>SUM('31:4'!R435)</f>
        <v>0</v>
      </c>
      <c r="S435" s="93">
        <f>SUM('31:4'!S435)</f>
        <v>0</v>
      </c>
      <c r="T435" s="93">
        <f>SUM('31:4'!T435)</f>
        <v>0</v>
      </c>
      <c r="U435" s="93">
        <f>SUM('31:4'!U435)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SUM('31:4'!X435)</f>
        <v>0</v>
      </c>
      <c r="Y435" s="93">
        <f>SUM('31:4'!Y435)</f>
        <v>0</v>
      </c>
      <c r="Z435" s="93">
        <f>SUM('31:4'!Z435)</f>
        <v>0</v>
      </c>
      <c r="AA435" s="93">
        <f>SUM('31:4'!AA435)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SUM('31:4'!G436)</f>
        <v>0</v>
      </c>
      <c r="H436" s="339">
        <f t="shared" si="175"/>
        <v>0</v>
      </c>
      <c r="I436" s="93">
        <f>SUM('31:4'!I436)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SUM('31:4'!O436)</f>
        <v>0</v>
      </c>
      <c r="P436" s="93">
        <f>SUM('31:4'!P436)</f>
        <v>0</v>
      </c>
      <c r="Q436" s="93">
        <f>SUM('31:4'!Q436)</f>
        <v>0</v>
      </c>
      <c r="R436" s="93">
        <f>SUM('31:4'!R436)</f>
        <v>0</v>
      </c>
      <c r="S436" s="93">
        <f>SUM('31:4'!S436)</f>
        <v>0</v>
      </c>
      <c r="T436" s="93">
        <f>SUM('31:4'!T436)</f>
        <v>0</v>
      </c>
      <c r="U436" s="93">
        <f>SUM('31:4'!U436)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SUM('31:4'!X436)</f>
        <v>0</v>
      </c>
      <c r="Y436" s="93">
        <f>SUM('31:4'!Y436)</f>
        <v>0</v>
      </c>
      <c r="Z436" s="93">
        <f>SUM('31:4'!Z436)</f>
        <v>0</v>
      </c>
      <c r="AA436" s="93">
        <f>SUM('31:4'!AA436)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SUM('31:4'!G437)</f>
        <v>0</v>
      </c>
      <c r="H437" s="339">
        <f t="shared" si="175"/>
        <v>0</v>
      </c>
      <c r="I437" s="93">
        <f>SUM('31:4'!I437)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SUM('31:4'!O437)</f>
        <v>0</v>
      </c>
      <c r="P437" s="93">
        <f>SUM('31:4'!P437)</f>
        <v>0</v>
      </c>
      <c r="Q437" s="93">
        <f>SUM('31:4'!Q437)</f>
        <v>0</v>
      </c>
      <c r="R437" s="93">
        <f>SUM('31:4'!R437)</f>
        <v>0</v>
      </c>
      <c r="S437" s="93">
        <f>SUM('31:4'!S437)</f>
        <v>0</v>
      </c>
      <c r="T437" s="93">
        <f>SUM('31:4'!T437)</f>
        <v>0</v>
      </c>
      <c r="U437" s="93">
        <f>SUM('31:4'!U437)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SUM('31:4'!X437)</f>
        <v>0</v>
      </c>
      <c r="Y437" s="93">
        <f>SUM('31:4'!Y437)</f>
        <v>0</v>
      </c>
      <c r="Z437" s="93">
        <f>SUM('31:4'!Z437)</f>
        <v>0</v>
      </c>
      <c r="AA437" s="93">
        <f>SUM('31:4'!AA437)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SUM('31:4'!G438)</f>
        <v>0</v>
      </c>
      <c r="H438" s="339">
        <f t="shared" si="175"/>
        <v>0</v>
      </c>
      <c r="I438" s="93">
        <f>SUM('31:4'!I438)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SUM('31:4'!O438)</f>
        <v>0</v>
      </c>
      <c r="P438" s="93">
        <f>SUM('31:4'!P438)</f>
        <v>0</v>
      </c>
      <c r="Q438" s="93">
        <f>SUM('31:4'!Q438)</f>
        <v>0</v>
      </c>
      <c r="R438" s="93">
        <f>SUM('31:4'!R438)</f>
        <v>0</v>
      </c>
      <c r="S438" s="93">
        <f>SUM('31:4'!S438)</f>
        <v>0</v>
      </c>
      <c r="T438" s="93">
        <f>SUM('31:4'!T438)</f>
        <v>0</v>
      </c>
      <c r="U438" s="93">
        <f>SUM('31:4'!U438)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SUM('31:4'!X438)</f>
        <v>0</v>
      </c>
      <c r="Y438" s="93">
        <f>SUM('31:4'!Y438)</f>
        <v>0</v>
      </c>
      <c r="Z438" s="93">
        <f>SUM('31:4'!Z438)</f>
        <v>0</v>
      </c>
      <c r="AA438" s="93">
        <f>SUM('31:4'!AA438)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SUM('31:4'!G439)</f>
        <v>0</v>
      </c>
      <c r="H439" s="339">
        <f t="shared" si="175"/>
        <v>0</v>
      </c>
      <c r="I439" s="93">
        <f>SUM('31:4'!I439)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SUM('31:4'!O439)</f>
        <v>0</v>
      </c>
      <c r="P439" s="93">
        <f>SUM('31:4'!P439)</f>
        <v>0</v>
      </c>
      <c r="Q439" s="93">
        <f>SUM('31:4'!Q439)</f>
        <v>0</v>
      </c>
      <c r="R439" s="93">
        <f>SUM('31:4'!R439)</f>
        <v>0</v>
      </c>
      <c r="S439" s="93">
        <f>SUM('31:4'!S439)</f>
        <v>0</v>
      </c>
      <c r="T439" s="93">
        <f>SUM('31:4'!T439)</f>
        <v>0</v>
      </c>
      <c r="U439" s="93">
        <f>SUM('31:4'!U439)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SUM('31:4'!X439)</f>
        <v>0</v>
      </c>
      <c r="Y439" s="93">
        <f>SUM('31:4'!Y439)</f>
        <v>0</v>
      </c>
      <c r="Z439" s="93">
        <f>SUM('31:4'!Z439)</f>
        <v>0</v>
      </c>
      <c r="AA439" s="93">
        <f>SUM('31:4'!AA439)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SUM('31:4'!G440)</f>
        <v>0</v>
      </c>
      <c r="H440" s="339">
        <f t="shared" si="175"/>
        <v>0</v>
      </c>
      <c r="I440" s="93">
        <f>SUM('31:4'!I440)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SUM('31:4'!O440)</f>
        <v>0</v>
      </c>
      <c r="P440" s="93">
        <f>SUM('31:4'!P440)</f>
        <v>0</v>
      </c>
      <c r="Q440" s="93">
        <f>SUM('31:4'!Q440)</f>
        <v>0</v>
      </c>
      <c r="R440" s="93">
        <f>SUM('31:4'!R440)</f>
        <v>0</v>
      </c>
      <c r="S440" s="93">
        <f>SUM('31:4'!S440)</f>
        <v>0</v>
      </c>
      <c r="T440" s="93">
        <f>SUM('31:4'!T440)</f>
        <v>0</v>
      </c>
      <c r="U440" s="93">
        <f>SUM('31:4'!U440)</f>
        <v>0</v>
      </c>
      <c r="V440" s="206">
        <f t="shared" si="178"/>
        <v>0</v>
      </c>
      <c r="W440" s="33" t="str">
        <f t="shared" si="179"/>
        <v/>
      </c>
      <c r="X440" s="93">
        <f>SUM('31:4'!X440)</f>
        <v>0</v>
      </c>
      <c r="Y440" s="93">
        <f>SUM('31:4'!Y440)</f>
        <v>0</v>
      </c>
      <c r="Z440" s="93">
        <f>SUM('31:4'!Z440)</f>
        <v>0</v>
      </c>
      <c r="AA440" s="93">
        <f>SUM('31:4'!AA440)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SUM('31:4'!G441)</f>
        <v>0</v>
      </c>
      <c r="H441" s="339">
        <f t="shared" si="175"/>
        <v>0</v>
      </c>
      <c r="I441" s="93">
        <f>SUM('31:4'!I441)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SUM('31:4'!O441)</f>
        <v>0</v>
      </c>
      <c r="P441" s="93">
        <f>SUM('31:4'!P441)</f>
        <v>0</v>
      </c>
      <c r="Q441" s="93">
        <f>SUM('31:4'!Q441)</f>
        <v>0</v>
      </c>
      <c r="R441" s="93">
        <f>SUM('31:4'!R441)</f>
        <v>0</v>
      </c>
      <c r="S441" s="93">
        <f>SUM('31:4'!S441)</f>
        <v>0</v>
      </c>
      <c r="T441" s="93">
        <f>SUM('31:4'!T441)</f>
        <v>0</v>
      </c>
      <c r="U441" s="93">
        <f>SUM('31:4'!U441)</f>
        <v>0</v>
      </c>
      <c r="V441" s="206">
        <f t="shared" si="178"/>
        <v>0</v>
      </c>
      <c r="W441" s="33" t="str">
        <f t="shared" si="179"/>
        <v/>
      </c>
      <c r="X441" s="93">
        <f>SUM('31:4'!X441)</f>
        <v>0</v>
      </c>
      <c r="Y441" s="93">
        <f>SUM('31:4'!Y441)</f>
        <v>0</v>
      </c>
      <c r="Z441" s="93">
        <f>SUM('31:4'!Z441)</f>
        <v>0</v>
      </c>
      <c r="AA441" s="93">
        <f>SUM('31:4'!AA441)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SUM('31:4'!G442)</f>
        <v>0</v>
      </c>
      <c r="H442" s="339">
        <f t="shared" si="175"/>
        <v>0</v>
      </c>
      <c r="I442" s="93">
        <f>SUM('31:4'!I442)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SUM('31:4'!O442)</f>
        <v>0</v>
      </c>
      <c r="P442" s="93">
        <f>SUM('31:4'!P442)</f>
        <v>0</v>
      </c>
      <c r="Q442" s="93">
        <f>SUM('31:4'!Q442)</f>
        <v>0</v>
      </c>
      <c r="R442" s="93">
        <f>SUM('31:4'!R442)</f>
        <v>0</v>
      </c>
      <c r="S442" s="93">
        <f>SUM('31:4'!S442)</f>
        <v>0</v>
      </c>
      <c r="T442" s="93">
        <f>SUM('31:4'!T442)</f>
        <v>0</v>
      </c>
      <c r="U442" s="93">
        <f>SUM('31:4'!U442)</f>
        <v>0</v>
      </c>
      <c r="V442" s="206">
        <f t="shared" si="178"/>
        <v>0</v>
      </c>
      <c r="W442" s="33" t="str">
        <f t="shared" si="179"/>
        <v/>
      </c>
      <c r="X442" s="93">
        <f>SUM('31:4'!X442)</f>
        <v>0</v>
      </c>
      <c r="Y442" s="93">
        <f>SUM('31:4'!Y442)</f>
        <v>0</v>
      </c>
      <c r="Z442" s="93">
        <f>SUM('31:4'!Z442)</f>
        <v>0</v>
      </c>
      <c r="AA442" s="93">
        <f>SUM('31:4'!AA442)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SUM('31:4'!G443)</f>
        <v>0</v>
      </c>
      <c r="H443" s="339">
        <f t="shared" si="175"/>
        <v>0</v>
      </c>
      <c r="I443" s="93">
        <f>SUM('31:4'!I443)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SUM('31:4'!O443)</f>
        <v>0</v>
      </c>
      <c r="P443" s="93">
        <f>SUM('31:4'!P443)</f>
        <v>0</v>
      </c>
      <c r="Q443" s="93">
        <f>SUM('31:4'!Q443)</f>
        <v>0</v>
      </c>
      <c r="R443" s="93">
        <f>SUM('31:4'!R443)</f>
        <v>0</v>
      </c>
      <c r="S443" s="93">
        <f>SUM('31:4'!S443)</f>
        <v>0</v>
      </c>
      <c r="T443" s="93">
        <f>SUM('31:4'!T443)</f>
        <v>0</v>
      </c>
      <c r="U443" s="93">
        <f>SUM('31:4'!U443)</f>
        <v>0</v>
      </c>
      <c r="V443" s="206">
        <f t="shared" si="178"/>
        <v>0</v>
      </c>
      <c r="W443" s="33" t="str">
        <f t="shared" si="179"/>
        <v/>
      </c>
      <c r="X443" s="93">
        <f>SUM('31:4'!X443)</f>
        <v>0</v>
      </c>
      <c r="Y443" s="93">
        <f>SUM('31:4'!Y443)</f>
        <v>0</v>
      </c>
      <c r="Z443" s="93">
        <f>SUM('31:4'!Z443)</f>
        <v>0</v>
      </c>
      <c r="AA443" s="93">
        <f>SUM('31:4'!AA443)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SUM('31:4'!G444)</f>
        <v>0</v>
      </c>
      <c r="H444" s="339">
        <f t="shared" si="175"/>
        <v>0</v>
      </c>
      <c r="I444" s="93">
        <f>SUM('31:4'!I444)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SUM('31:4'!O444)</f>
        <v>0</v>
      </c>
      <c r="P444" s="93">
        <f>SUM('31:4'!P444)</f>
        <v>0</v>
      </c>
      <c r="Q444" s="93">
        <f>SUM('31:4'!Q444)</f>
        <v>0</v>
      </c>
      <c r="R444" s="93">
        <f>SUM('31:4'!R444)</f>
        <v>0</v>
      </c>
      <c r="S444" s="93">
        <f>SUM('31:4'!S444)</f>
        <v>0</v>
      </c>
      <c r="T444" s="93">
        <f>SUM('31:4'!T444)</f>
        <v>0</v>
      </c>
      <c r="U444" s="93">
        <f>SUM('31:4'!U444)</f>
        <v>0</v>
      </c>
      <c r="V444" s="206">
        <f t="shared" si="178"/>
        <v>0</v>
      </c>
      <c r="W444" s="33" t="str">
        <f t="shared" si="179"/>
        <v/>
      </c>
      <c r="X444" s="93">
        <f>SUM('31:4'!X444)</f>
        <v>0</v>
      </c>
      <c r="Y444" s="93">
        <f>SUM('31:4'!Y444)</f>
        <v>0</v>
      </c>
      <c r="Z444" s="93">
        <f>SUM('31:4'!Z444)</f>
        <v>0</v>
      </c>
      <c r="AA444" s="93">
        <f>SUM('31:4'!AA444)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SUM('31:4'!G445)</f>
        <v>0</v>
      </c>
      <c r="H445" s="339">
        <f t="shared" si="175"/>
        <v>0</v>
      </c>
      <c r="I445" s="93">
        <f>SUM('31:4'!I445)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SUM('31:4'!O445)</f>
        <v>0</v>
      </c>
      <c r="P445" s="93">
        <f>SUM('31:4'!P445)</f>
        <v>0</v>
      </c>
      <c r="Q445" s="93">
        <f>SUM('31:4'!Q445)</f>
        <v>0</v>
      </c>
      <c r="R445" s="93">
        <f>SUM('31:4'!R445)</f>
        <v>0</v>
      </c>
      <c r="S445" s="93">
        <f>SUM('31:4'!S445)</f>
        <v>0</v>
      </c>
      <c r="T445" s="93">
        <f>SUM('31:4'!T445)</f>
        <v>0</v>
      </c>
      <c r="U445" s="93">
        <f>SUM('31:4'!U445)</f>
        <v>0</v>
      </c>
      <c r="V445" s="206">
        <f t="shared" si="178"/>
        <v>0</v>
      </c>
      <c r="W445" s="33" t="str">
        <f t="shared" si="179"/>
        <v/>
      </c>
      <c r="X445" s="93">
        <f>SUM('31:4'!X445)</f>
        <v>0</v>
      </c>
      <c r="Y445" s="93">
        <f>SUM('31:4'!Y445)</f>
        <v>0</v>
      </c>
      <c r="Z445" s="93">
        <f>SUM('31:4'!Z445)</f>
        <v>0</v>
      </c>
      <c r="AA445" s="93">
        <f>SUM('31:4'!AA445)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SUM('31:4'!G446)</f>
        <v>0</v>
      </c>
      <c r="H446" s="339">
        <f t="shared" si="175"/>
        <v>0</v>
      </c>
      <c r="I446" s="93">
        <f>SUM('31:4'!I446)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SUM('31:4'!O446)</f>
        <v>0</v>
      </c>
      <c r="P446" s="93">
        <f>SUM('31:4'!P446)</f>
        <v>0</v>
      </c>
      <c r="Q446" s="93">
        <f>SUM('31:4'!Q446)</f>
        <v>0</v>
      </c>
      <c r="R446" s="93">
        <f>SUM('31:4'!R446)</f>
        <v>0</v>
      </c>
      <c r="S446" s="93">
        <f>SUM('31:4'!S446)</f>
        <v>0</v>
      </c>
      <c r="T446" s="93">
        <f>SUM('31:4'!T446)</f>
        <v>0</v>
      </c>
      <c r="U446" s="93">
        <f>SUM('31:4'!U446)</f>
        <v>0</v>
      </c>
      <c r="V446" s="206">
        <f t="shared" si="178"/>
        <v>0</v>
      </c>
      <c r="W446" s="33" t="str">
        <f t="shared" si="179"/>
        <v/>
      </c>
      <c r="X446" s="93">
        <f>SUM('31:4'!X446)</f>
        <v>0</v>
      </c>
      <c r="Y446" s="93">
        <f>SUM('31:4'!Y446)</f>
        <v>0</v>
      </c>
      <c r="Z446" s="93">
        <f>SUM('31:4'!Z446)</f>
        <v>0</v>
      </c>
      <c r="AA446" s="93">
        <f>SUM('31:4'!AA446)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SUM('31:4'!G447)</f>
        <v>0</v>
      </c>
      <c r="H447" s="339">
        <f t="shared" si="175"/>
        <v>0</v>
      </c>
      <c r="I447" s="93">
        <f>SUM('31:4'!I447)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SUM('31:4'!O447)</f>
        <v>0</v>
      </c>
      <c r="P447" s="93">
        <f>SUM('31:4'!P447)</f>
        <v>0</v>
      </c>
      <c r="Q447" s="93">
        <f>SUM('31:4'!Q447)</f>
        <v>0</v>
      </c>
      <c r="R447" s="93">
        <f>SUM('31:4'!R447)</f>
        <v>0</v>
      </c>
      <c r="S447" s="93">
        <f>SUM('31:4'!S447)</f>
        <v>0</v>
      </c>
      <c r="T447" s="93">
        <f>SUM('31:4'!T447)</f>
        <v>0</v>
      </c>
      <c r="U447" s="93">
        <f>SUM('31:4'!U447)</f>
        <v>0</v>
      </c>
      <c r="V447" s="206"/>
      <c r="W447" s="33"/>
      <c r="X447" s="93">
        <f>SUM('31:4'!X447)</f>
        <v>0</v>
      </c>
      <c r="Y447" s="93">
        <f>SUM('31:4'!Y447)</f>
        <v>0</v>
      </c>
      <c r="Z447" s="93">
        <f>SUM('31:4'!Z447)</f>
        <v>0</v>
      </c>
      <c r="AA447" s="93">
        <f>SUM('31:4'!AA447)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SUM('31:4'!G448)</f>
        <v>0</v>
      </c>
      <c r="H448" s="339">
        <f t="shared" si="175"/>
        <v>0</v>
      </c>
      <c r="I448" s="93">
        <f>SUM('31:4'!I448)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SUM('31:4'!O448)</f>
        <v>0</v>
      </c>
      <c r="P448" s="93">
        <f>SUM('31:4'!P448)</f>
        <v>0</v>
      </c>
      <c r="Q448" s="93">
        <f>SUM('31:4'!Q448)</f>
        <v>0</v>
      </c>
      <c r="R448" s="93">
        <f>SUM('31:4'!R448)</f>
        <v>0</v>
      </c>
      <c r="S448" s="93">
        <f>SUM('31:4'!S448)</f>
        <v>0</v>
      </c>
      <c r="T448" s="93">
        <f>SUM('31:4'!T448)</f>
        <v>0</v>
      </c>
      <c r="U448" s="93">
        <f>SUM('31:4'!U448)</f>
        <v>0</v>
      </c>
      <c r="V448" s="206"/>
      <c r="W448" s="33"/>
      <c r="X448" s="93">
        <f>SUM('31:4'!X448)</f>
        <v>0</v>
      </c>
      <c r="Y448" s="93">
        <f>SUM('31:4'!Y448)</f>
        <v>0</v>
      </c>
      <c r="Z448" s="93">
        <f>SUM('31:4'!Z448)</f>
        <v>0</v>
      </c>
      <c r="AA448" s="93">
        <f>SUM('31:4'!AA448)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SUM('31:4'!G449)</f>
        <v>0</v>
      </c>
      <c r="H449" s="339">
        <f t="shared" si="175"/>
        <v>0</v>
      </c>
      <c r="I449" s="93">
        <f>SUM('31:4'!I449)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SUM('31:4'!O449)</f>
        <v>0</v>
      </c>
      <c r="P449" s="93">
        <f>SUM('31:4'!P449)</f>
        <v>0</v>
      </c>
      <c r="Q449" s="93">
        <f>SUM('31:4'!Q449)</f>
        <v>0</v>
      </c>
      <c r="R449" s="93">
        <f>SUM('31:4'!R449)</f>
        <v>0</v>
      </c>
      <c r="S449" s="93">
        <f>SUM('31:4'!S449)</f>
        <v>0</v>
      </c>
      <c r="T449" s="93">
        <f>SUM('31:4'!T449)</f>
        <v>0</v>
      </c>
      <c r="U449" s="93">
        <f>SUM('31:4'!U449)</f>
        <v>0</v>
      </c>
      <c r="V449" s="206"/>
      <c r="W449" s="33"/>
      <c r="X449" s="93">
        <f>SUM('31:4'!X449)</f>
        <v>0</v>
      </c>
      <c r="Y449" s="93">
        <f>SUM('31:4'!Y449)</f>
        <v>0</v>
      </c>
      <c r="Z449" s="93">
        <f>SUM('31:4'!Z449)</f>
        <v>0</v>
      </c>
      <c r="AA449" s="93">
        <f>SUM('31:4'!AA449)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SUM('31:4'!G450)</f>
        <v>0</v>
      </c>
      <c r="H450" s="339">
        <f t="shared" si="175"/>
        <v>0</v>
      </c>
      <c r="I450" s="93">
        <f>SUM('31:4'!I450)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SUM('31:4'!O450)</f>
        <v>0</v>
      </c>
      <c r="P450" s="93">
        <f>SUM('31:4'!P450)</f>
        <v>0</v>
      </c>
      <c r="Q450" s="93">
        <f>SUM('31:4'!Q450)</f>
        <v>0</v>
      </c>
      <c r="R450" s="93">
        <f>SUM('31:4'!R450)</f>
        <v>0</v>
      </c>
      <c r="S450" s="93">
        <f>SUM('31:4'!S450)</f>
        <v>0</v>
      </c>
      <c r="T450" s="93">
        <f>SUM('31:4'!T450)</f>
        <v>0</v>
      </c>
      <c r="U450" s="93">
        <f>SUM('31:4'!U450)</f>
        <v>0</v>
      </c>
      <c r="V450" s="206"/>
      <c r="W450" s="33"/>
      <c r="X450" s="93">
        <f>SUM('31:4'!X450)</f>
        <v>0</v>
      </c>
      <c r="Y450" s="93">
        <f>SUM('31:4'!Y450)</f>
        <v>0</v>
      </c>
      <c r="Z450" s="93">
        <f>SUM('31:4'!Z450)</f>
        <v>0</v>
      </c>
      <c r="AA450" s="93">
        <f>SUM('31:4'!AA450)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SUM('31:4'!G451)</f>
        <v>0</v>
      </c>
      <c r="H451" s="339">
        <f t="shared" si="175"/>
        <v>0</v>
      </c>
      <c r="I451" s="93">
        <f>SUM('31:4'!I451)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SUM('31:4'!O451)</f>
        <v>0</v>
      </c>
      <c r="P451" s="93">
        <f>SUM('31:4'!P451)</f>
        <v>0</v>
      </c>
      <c r="Q451" s="93">
        <f>SUM('31:4'!Q451)</f>
        <v>0</v>
      </c>
      <c r="R451" s="93">
        <f>SUM('31:4'!R451)</f>
        <v>0</v>
      </c>
      <c r="S451" s="93">
        <f>SUM('31:4'!S451)</f>
        <v>0</v>
      </c>
      <c r="T451" s="93">
        <f>SUM('31:4'!T451)</f>
        <v>0</v>
      </c>
      <c r="U451" s="93">
        <f>SUM('31:4'!U451)</f>
        <v>0</v>
      </c>
      <c r="V451" s="206"/>
      <c r="W451" s="33"/>
      <c r="X451" s="93">
        <f>SUM('31:4'!X451)</f>
        <v>0</v>
      </c>
      <c r="Y451" s="93">
        <f>SUM('31:4'!Y451)</f>
        <v>0</v>
      </c>
      <c r="Z451" s="93">
        <f>SUM('31:4'!Z451)</f>
        <v>0</v>
      </c>
      <c r="AA451" s="93">
        <f>SUM('31:4'!AA451)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SUM('31:4'!G452)</f>
        <v>0</v>
      </c>
      <c r="H452" s="339">
        <f t="shared" si="175"/>
        <v>0</v>
      </c>
      <c r="I452" s="93">
        <f>SUM('31:4'!I452)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SUM('31:4'!O452)</f>
        <v>0</v>
      </c>
      <c r="P452" s="93">
        <f>SUM('31:4'!P452)</f>
        <v>0</v>
      </c>
      <c r="Q452" s="93">
        <f>SUM('31:4'!Q452)</f>
        <v>0</v>
      </c>
      <c r="R452" s="93">
        <f>SUM('31:4'!R452)</f>
        <v>0</v>
      </c>
      <c r="S452" s="93">
        <f>SUM('31:4'!S452)</f>
        <v>0</v>
      </c>
      <c r="T452" s="93">
        <f>SUM('31:4'!T452)</f>
        <v>0</v>
      </c>
      <c r="U452" s="93">
        <f>SUM('31:4'!U452)</f>
        <v>0</v>
      </c>
      <c r="V452" s="206"/>
      <c r="W452" s="33"/>
      <c r="X452" s="93">
        <f>SUM('31:4'!X452)</f>
        <v>0</v>
      </c>
      <c r="Y452" s="93">
        <f>SUM('31:4'!Y452)</f>
        <v>0</v>
      </c>
      <c r="Z452" s="93">
        <f>SUM('31:4'!Z452)</f>
        <v>0</v>
      </c>
      <c r="AA452" s="93">
        <f>SUM('31:4'!AA452)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SUM('31:4'!G453)</f>
        <v>0</v>
      </c>
      <c r="H453" s="339">
        <f t="shared" si="175"/>
        <v>0</v>
      </c>
      <c r="I453" s="93">
        <f>SUM('31:4'!I453)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SUM('31:4'!O453)</f>
        <v>0</v>
      </c>
      <c r="P453" s="93">
        <f>SUM('31:4'!P453)</f>
        <v>0</v>
      </c>
      <c r="Q453" s="93">
        <f>SUM('31:4'!Q453)</f>
        <v>0</v>
      </c>
      <c r="R453" s="93">
        <f>SUM('31:4'!R453)</f>
        <v>0</v>
      </c>
      <c r="S453" s="93">
        <f>SUM('31:4'!S453)</f>
        <v>0</v>
      </c>
      <c r="T453" s="93">
        <f>SUM('31:4'!T453)</f>
        <v>0</v>
      </c>
      <c r="U453" s="93">
        <f>SUM('31:4'!U453)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SUM('31:4'!X453)</f>
        <v>0</v>
      </c>
      <c r="Y453" s="93">
        <f>SUM('31:4'!Y453)</f>
        <v>0</v>
      </c>
      <c r="Z453" s="93">
        <f>SUM('31:4'!Z453)</f>
        <v>0</v>
      </c>
      <c r="AA453" s="93">
        <f>SUM('31:4'!AA453)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SUM('31:4'!G454)</f>
        <v>0</v>
      </c>
      <c r="H454" s="339">
        <f t="shared" si="175"/>
        <v>0</v>
      </c>
      <c r="I454" s="93">
        <f>SUM('31:4'!I454)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SUM('31:4'!O454)</f>
        <v>0</v>
      </c>
      <c r="P454" s="93">
        <f>SUM('31:4'!P454)</f>
        <v>0</v>
      </c>
      <c r="Q454" s="93">
        <f>SUM('31:4'!Q454)</f>
        <v>0</v>
      </c>
      <c r="R454" s="93">
        <f>SUM('31:4'!R454)</f>
        <v>0</v>
      </c>
      <c r="S454" s="93">
        <f>SUM('31:4'!S454)</f>
        <v>0</v>
      </c>
      <c r="T454" s="93">
        <f>SUM('31:4'!T454)</f>
        <v>0</v>
      </c>
      <c r="U454" s="93">
        <f>SUM('31:4'!U454)</f>
        <v>0</v>
      </c>
      <c r="V454" s="206">
        <f t="shared" si="180"/>
        <v>0</v>
      </c>
      <c r="W454" s="33" t="str">
        <f t="shared" si="181"/>
        <v/>
      </c>
      <c r="X454" s="93">
        <f>SUM('31:4'!X454)</f>
        <v>0</v>
      </c>
      <c r="Y454" s="93">
        <f>SUM('31:4'!Y454)</f>
        <v>0</v>
      </c>
      <c r="Z454" s="93">
        <f>SUM('31:4'!Z454)</f>
        <v>0</v>
      </c>
      <c r="AA454" s="93">
        <f>SUM('31:4'!AA454)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SUM('31:4'!G455)</f>
        <v>0</v>
      </c>
      <c r="H455" s="339">
        <f t="shared" si="175"/>
        <v>0</v>
      </c>
      <c r="I455" s="93">
        <f>SUM('31:4'!I455)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SUM('31:4'!G456)</f>
        <v>0</v>
      </c>
      <c r="H456" s="339">
        <f t="shared" si="175"/>
        <v>0</v>
      </c>
      <c r="I456" s="93">
        <f>SUM('31:4'!I456)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SUM('31:4'!G457)</f>
        <v>0</v>
      </c>
      <c r="H457" s="339">
        <f t="shared" si="175"/>
        <v>0</v>
      </c>
      <c r="I457" s="93">
        <f>SUM('31:4'!I457)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SUM('31:4'!G458)</f>
        <v>0</v>
      </c>
      <c r="H458" s="339">
        <f t="shared" si="175"/>
        <v>0</v>
      </c>
      <c r="I458" s="93">
        <f>SUM('31:4'!I458)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SUM('31:4'!O458)</f>
        <v>0</v>
      </c>
      <c r="P458" s="93">
        <f>SUM('31:4'!P458)</f>
        <v>0</v>
      </c>
      <c r="Q458" s="93">
        <f>SUM('31:4'!Q458)</f>
        <v>0</v>
      </c>
      <c r="R458" s="93">
        <f>SUM('31:4'!R458)</f>
        <v>0</v>
      </c>
      <c r="S458" s="93">
        <f>SUM('31:4'!S458)</f>
        <v>0</v>
      </c>
      <c r="T458" s="93">
        <f>SUM('31:4'!T458)</f>
        <v>0</v>
      </c>
      <c r="U458" s="93">
        <f>SUM('31:4'!U458)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SUM('31:4'!X458)</f>
        <v>0</v>
      </c>
      <c r="Y458" s="93">
        <f>SUM('31:4'!Y458)</f>
        <v>0</v>
      </c>
      <c r="Z458" s="93">
        <f>SUM('31:4'!Z458)</f>
        <v>0</v>
      </c>
      <c r="AA458" s="93">
        <f>SUM('31:4'!AA458)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SUM('31:4'!G459)</f>
        <v>0</v>
      </c>
      <c r="H459" s="339">
        <f t="shared" si="175"/>
        <v>0</v>
      </c>
      <c r="I459" s="93">
        <f>SUM('31:4'!I459)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SUM('31:4'!O459)</f>
        <v>0</v>
      </c>
      <c r="P459" s="93">
        <f>SUM('31:4'!P459)</f>
        <v>0</v>
      </c>
      <c r="Q459" s="93">
        <f>SUM('31:4'!Q459)</f>
        <v>0</v>
      </c>
      <c r="R459" s="93">
        <f>SUM('31:4'!R459)</f>
        <v>0</v>
      </c>
      <c r="S459" s="93">
        <f>SUM('31:4'!S459)</f>
        <v>0</v>
      </c>
      <c r="T459" s="93">
        <f>SUM('31:4'!T459)</f>
        <v>0</v>
      </c>
      <c r="U459" s="93">
        <f>SUM('31:4'!U459)</f>
        <v>0</v>
      </c>
      <c r="V459" s="206">
        <f t="shared" si="183"/>
        <v>0</v>
      </c>
      <c r="W459" s="33" t="str">
        <f t="shared" si="184"/>
        <v/>
      </c>
      <c r="X459" s="93">
        <f>SUM('31:4'!X459)</f>
        <v>0</v>
      </c>
      <c r="Y459" s="93">
        <f>SUM('31:4'!Y459)</f>
        <v>0</v>
      </c>
      <c r="Z459" s="93">
        <f>SUM('31:4'!Z459)</f>
        <v>0</v>
      </c>
      <c r="AA459" s="93">
        <f>SUM('31:4'!AA459)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SUM('31:4'!G460)</f>
        <v>0</v>
      </c>
      <c r="H460" s="339">
        <f t="shared" si="175"/>
        <v>0</v>
      </c>
      <c r="I460" s="93">
        <f>SUM('31:4'!I460)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SUM('31:4'!O460)</f>
        <v>0</v>
      </c>
      <c r="P460" s="93">
        <f>SUM('31:4'!P460)</f>
        <v>0</v>
      </c>
      <c r="Q460" s="93">
        <f>SUM('31:4'!Q460)</f>
        <v>0</v>
      </c>
      <c r="R460" s="93">
        <f>SUM('31:4'!R460)</f>
        <v>0</v>
      </c>
      <c r="S460" s="93">
        <f>SUM('31:4'!S460)</f>
        <v>0</v>
      </c>
      <c r="T460" s="93">
        <f>SUM('31:4'!T460)</f>
        <v>0</v>
      </c>
      <c r="U460" s="93">
        <f>SUM('31:4'!U460)</f>
        <v>0</v>
      </c>
      <c r="V460" s="206">
        <f t="shared" si="183"/>
        <v>0</v>
      </c>
      <c r="W460" s="33" t="str">
        <f t="shared" si="184"/>
        <v/>
      </c>
      <c r="X460" s="93">
        <f>SUM('31:4'!X460)</f>
        <v>0</v>
      </c>
      <c r="Y460" s="93">
        <f>SUM('31:4'!Y460)</f>
        <v>0</v>
      </c>
      <c r="Z460" s="93">
        <f>SUM('31:4'!Z460)</f>
        <v>0</v>
      </c>
      <c r="AA460" s="93">
        <f>SUM('31:4'!AA460)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548" t="s">
        <v>92</v>
      </c>
      <c r="B461" s="549"/>
      <c r="C461" s="342" t="s">
        <v>71</v>
      </c>
      <c r="D461" s="20"/>
      <c r="E461" s="20"/>
      <c r="F461" s="32"/>
      <c r="G461" s="99">
        <f>SUM(G427:G460)</f>
        <v>2720</v>
      </c>
      <c r="H461" s="30">
        <f>SUM(H427:H460)</f>
        <v>13681.600000000002</v>
      </c>
      <c r="I461" s="30">
        <f>SUM(I427:I460)</f>
        <v>261</v>
      </c>
      <c r="J461" s="31">
        <f t="array" ref="J461">IF(ISERROR(G461/I461),"",G461/I461)</f>
        <v>10.421455938697317</v>
      </c>
      <c r="K461" s="30">
        <f>SUM(K427:K460)</f>
        <v>297.61119257087</v>
      </c>
      <c r="L461" s="98"/>
      <c r="M461" s="89">
        <f t="shared" ref="M461:V461" si="185">SUM(M427:M460)</f>
        <v>-36.611192570869974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SUM('31:4'!G462)</f>
        <v>0</v>
      </c>
      <c r="H462" s="339">
        <f>D462*G462</f>
        <v>0</v>
      </c>
      <c r="I462" s="93">
        <f>SUM('31:4'!I462)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SUM('31:4'!O462)</f>
        <v>0</v>
      </c>
      <c r="P462" s="93">
        <f>SUM('31:4'!P462)</f>
        <v>0</v>
      </c>
      <c r="Q462" s="93">
        <f>SUM('31:4'!Q462)</f>
        <v>0</v>
      </c>
      <c r="R462" s="93">
        <f>SUM('31:4'!R462)</f>
        <v>0</v>
      </c>
      <c r="S462" s="93">
        <f>SUM('31:4'!S462)</f>
        <v>0</v>
      </c>
      <c r="T462" s="93">
        <f>SUM('31:4'!T462)</f>
        <v>0</v>
      </c>
      <c r="U462" s="93">
        <f>SUM('31:4'!U462)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SUM('31:4'!X462)</f>
        <v>0</v>
      </c>
      <c r="Y462" s="93">
        <f>SUM('31:4'!Y462)</f>
        <v>0</v>
      </c>
      <c r="Z462" s="93">
        <f>SUM('31:4'!Z462)</f>
        <v>0</v>
      </c>
      <c r="AA462" s="93">
        <f>SUM('31:4'!AA462)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SUM('31:4'!G463)</f>
        <v>0</v>
      </c>
      <c r="H463" s="339">
        <f t="shared" ref="H463:H476" si="189">D463*G463</f>
        <v>0</v>
      </c>
      <c r="I463" s="93">
        <f>SUM('31:4'!I463)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SUM('31:4'!O463)</f>
        <v>0</v>
      </c>
      <c r="P463" s="93">
        <f>SUM('31:4'!P463)</f>
        <v>0</v>
      </c>
      <c r="Q463" s="93">
        <f>SUM('31:4'!Q463)</f>
        <v>0</v>
      </c>
      <c r="R463" s="93">
        <f>SUM('31:4'!R463)</f>
        <v>0</v>
      </c>
      <c r="S463" s="93">
        <f>SUM('31:4'!S463)</f>
        <v>0</v>
      </c>
      <c r="T463" s="93">
        <f>SUM('31:4'!T463)</f>
        <v>0</v>
      </c>
      <c r="U463" s="93">
        <f>SUM('31:4'!U463)</f>
        <v>0</v>
      </c>
      <c r="V463" s="206">
        <f t="shared" si="188"/>
        <v>0</v>
      </c>
      <c r="W463" s="33" t="str">
        <f t="shared" si="184"/>
        <v/>
      </c>
      <c r="X463" s="93">
        <f>SUM('31:4'!X463)</f>
        <v>0</v>
      </c>
      <c r="Y463" s="93">
        <f>SUM('31:4'!Y463)</f>
        <v>0</v>
      </c>
      <c r="Z463" s="93">
        <f>SUM('31:4'!Z463)</f>
        <v>0</v>
      </c>
      <c r="AA463" s="93">
        <f>SUM('31:4'!AA463)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SUM('31:4'!G464)</f>
        <v>0</v>
      </c>
      <c r="H464" s="339">
        <f t="shared" si="189"/>
        <v>0</v>
      </c>
      <c r="I464" s="93">
        <f>SUM('31:4'!I464)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SUM('31:4'!O464)</f>
        <v>0</v>
      </c>
      <c r="P464" s="93">
        <f>SUM('31:4'!P464)</f>
        <v>0</v>
      </c>
      <c r="Q464" s="93">
        <f>SUM('31:4'!Q464)</f>
        <v>0</v>
      </c>
      <c r="R464" s="93">
        <f>SUM('31:4'!R464)</f>
        <v>0</v>
      </c>
      <c r="S464" s="93">
        <f>SUM('31:4'!S464)</f>
        <v>0</v>
      </c>
      <c r="T464" s="93">
        <f>SUM('31:4'!T464)</f>
        <v>0</v>
      </c>
      <c r="U464" s="93">
        <f>SUM('31:4'!U464)</f>
        <v>0</v>
      </c>
      <c r="V464" s="206">
        <f t="shared" si="188"/>
        <v>0</v>
      </c>
      <c r="W464" s="33" t="str">
        <f t="shared" si="184"/>
        <v/>
      </c>
      <c r="X464" s="93">
        <f>SUM('31:4'!X464)</f>
        <v>0</v>
      </c>
      <c r="Y464" s="93">
        <f>SUM('31:4'!Y464)</f>
        <v>0</v>
      </c>
      <c r="Z464" s="93">
        <f>SUM('31:4'!Z464)</f>
        <v>0</v>
      </c>
      <c r="AA464" s="93">
        <f>SUM('31:4'!AA464)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SUM('31:4'!G465)</f>
        <v>0</v>
      </c>
      <c r="H465" s="339">
        <f t="shared" si="189"/>
        <v>0</v>
      </c>
      <c r="I465" s="93">
        <f>SUM('31:4'!I465)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SUM('31:4'!O465)</f>
        <v>0</v>
      </c>
      <c r="P465" s="93">
        <f>SUM('31:4'!P465)</f>
        <v>0</v>
      </c>
      <c r="Q465" s="93">
        <f>SUM('31:4'!Q465)</f>
        <v>0</v>
      </c>
      <c r="R465" s="93">
        <f>SUM('31:4'!R465)</f>
        <v>0</v>
      </c>
      <c r="S465" s="93">
        <f>SUM('31:4'!S465)</f>
        <v>0</v>
      </c>
      <c r="T465" s="93">
        <f>SUM('31:4'!T465)</f>
        <v>0</v>
      </c>
      <c r="U465" s="93">
        <f>SUM('31:4'!U465)</f>
        <v>0</v>
      </c>
      <c r="V465" s="206">
        <f t="shared" si="188"/>
        <v>0</v>
      </c>
      <c r="W465" s="33" t="str">
        <f t="shared" si="184"/>
        <v/>
      </c>
      <c r="X465" s="93">
        <f>SUM('31:4'!X465)</f>
        <v>0</v>
      </c>
      <c r="Y465" s="93">
        <f>SUM('31:4'!Y465)</f>
        <v>0</v>
      </c>
      <c r="Z465" s="93">
        <f>SUM('31:4'!Z465)</f>
        <v>0</v>
      </c>
      <c r="AA465" s="93">
        <f>SUM('31:4'!AA465)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SUM('31:4'!G466)</f>
        <v>0</v>
      </c>
      <c r="H466" s="339">
        <f t="shared" si="189"/>
        <v>0</v>
      </c>
      <c r="I466" s="93">
        <f>SUM('31:4'!I466)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SUM('31:4'!O466)</f>
        <v>0</v>
      </c>
      <c r="P466" s="93">
        <f>SUM('31:4'!P466)</f>
        <v>0</v>
      </c>
      <c r="Q466" s="93">
        <f>SUM('31:4'!Q466)</f>
        <v>0</v>
      </c>
      <c r="R466" s="93">
        <f>SUM('31:4'!R466)</f>
        <v>0</v>
      </c>
      <c r="S466" s="93">
        <f>SUM('31:4'!S466)</f>
        <v>0</v>
      </c>
      <c r="T466" s="93">
        <f>SUM('31:4'!T466)</f>
        <v>0</v>
      </c>
      <c r="U466" s="93">
        <f>SUM('31:4'!U466)</f>
        <v>0</v>
      </c>
      <c r="V466" s="206">
        <f t="shared" si="188"/>
        <v>0</v>
      </c>
      <c r="W466" s="33" t="str">
        <f t="shared" si="184"/>
        <v/>
      </c>
      <c r="X466" s="93">
        <f>SUM('31:4'!X466)</f>
        <v>0</v>
      </c>
      <c r="Y466" s="93">
        <f>SUM('31:4'!Y466)</f>
        <v>0</v>
      </c>
      <c r="Z466" s="93">
        <f>SUM('31:4'!Z466)</f>
        <v>0</v>
      </c>
      <c r="AA466" s="93">
        <f>SUM('31:4'!AA466)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SUM('31:4'!G467)</f>
        <v>0</v>
      </c>
      <c r="H467" s="339">
        <f t="shared" si="189"/>
        <v>0</v>
      </c>
      <c r="I467" s="93">
        <f>SUM('31:4'!I467)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SUM('31:4'!O467)</f>
        <v>0</v>
      </c>
      <c r="P467" s="93">
        <f>SUM('31:4'!P467)</f>
        <v>0</v>
      </c>
      <c r="Q467" s="93">
        <f>SUM('31:4'!Q467)</f>
        <v>0</v>
      </c>
      <c r="R467" s="93">
        <f>SUM('31:4'!R467)</f>
        <v>0</v>
      </c>
      <c r="S467" s="93">
        <f>SUM('31:4'!S467)</f>
        <v>0</v>
      </c>
      <c r="T467" s="93">
        <f>SUM('31:4'!T467)</f>
        <v>0</v>
      </c>
      <c r="U467" s="93">
        <f>SUM('31:4'!U467)</f>
        <v>0</v>
      </c>
      <c r="V467" s="206">
        <f t="shared" si="188"/>
        <v>0</v>
      </c>
      <c r="W467" s="33" t="str">
        <f t="shared" si="184"/>
        <v/>
      </c>
      <c r="X467" s="93">
        <f>SUM('31:4'!X467)</f>
        <v>0</v>
      </c>
      <c r="Y467" s="93">
        <f>SUM('31:4'!Y467)</f>
        <v>0</v>
      </c>
      <c r="Z467" s="93">
        <f>SUM('31:4'!Z467)</f>
        <v>0</v>
      </c>
      <c r="AA467" s="93">
        <f>SUM('31:4'!AA467)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SUM('31:4'!G468)</f>
        <v>0</v>
      </c>
      <c r="H468" s="339">
        <f t="shared" si="189"/>
        <v>0</v>
      </c>
      <c r="I468" s="93">
        <f>SUM('31:4'!I468)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SUM('31:4'!O468)</f>
        <v>0</v>
      </c>
      <c r="P468" s="93">
        <f>SUM('31:4'!P468)</f>
        <v>0</v>
      </c>
      <c r="Q468" s="93">
        <f>SUM('31:4'!Q468)</f>
        <v>0</v>
      </c>
      <c r="R468" s="93">
        <f>SUM('31:4'!R468)</f>
        <v>0</v>
      </c>
      <c r="S468" s="93">
        <f>SUM('31:4'!S468)</f>
        <v>0</v>
      </c>
      <c r="T468" s="93">
        <f>SUM('31:4'!T468)</f>
        <v>0</v>
      </c>
      <c r="U468" s="93">
        <f>SUM('31:4'!U468)</f>
        <v>0</v>
      </c>
      <c r="V468" s="206">
        <f t="shared" si="188"/>
        <v>0</v>
      </c>
      <c r="W468" s="33" t="str">
        <f t="shared" si="184"/>
        <v/>
      </c>
      <c r="X468" s="93">
        <f>SUM('31:4'!X468)</f>
        <v>0</v>
      </c>
      <c r="Y468" s="93">
        <f>SUM('31:4'!Y468)</f>
        <v>0</v>
      </c>
      <c r="Z468" s="93">
        <f>SUM('31:4'!Z468)</f>
        <v>0</v>
      </c>
      <c r="AA468" s="93">
        <f>SUM('31:4'!AA468)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SUM('31:4'!G469)</f>
        <v>0</v>
      </c>
      <c r="H469" s="339">
        <f t="shared" si="189"/>
        <v>0</v>
      </c>
      <c r="I469" s="93">
        <f>SUM('31:4'!I469)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SUM('31:4'!O469)</f>
        <v>0</v>
      </c>
      <c r="P469" s="93">
        <f>SUM('31:4'!P469)</f>
        <v>0</v>
      </c>
      <c r="Q469" s="93">
        <f>SUM('31:4'!Q469)</f>
        <v>0</v>
      </c>
      <c r="R469" s="93">
        <f>SUM('31:4'!R469)</f>
        <v>0</v>
      </c>
      <c r="S469" s="93">
        <f>SUM('31:4'!S469)</f>
        <v>0</v>
      </c>
      <c r="T469" s="93">
        <f>SUM('31:4'!T469)</f>
        <v>0</v>
      </c>
      <c r="U469" s="93">
        <f>SUM('31:4'!U469)</f>
        <v>0</v>
      </c>
      <c r="V469" s="206">
        <f t="shared" si="188"/>
        <v>0</v>
      </c>
      <c r="W469" s="33" t="str">
        <f t="shared" si="184"/>
        <v/>
      </c>
      <c r="X469" s="93">
        <f>SUM('31:4'!X469)</f>
        <v>0</v>
      </c>
      <c r="Y469" s="93">
        <f>SUM('31:4'!Y469)</f>
        <v>0</v>
      </c>
      <c r="Z469" s="93">
        <f>SUM('31:4'!Z469)</f>
        <v>0</v>
      </c>
      <c r="AA469" s="93">
        <f>SUM('31:4'!AA469)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SUM('31:4'!G470)</f>
        <v>0</v>
      </c>
      <c r="H470" s="339">
        <f t="shared" si="189"/>
        <v>0</v>
      </c>
      <c r="I470" s="93">
        <f>SUM('31:4'!I470)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SUM('31:4'!O470)</f>
        <v>0</v>
      </c>
      <c r="P470" s="93">
        <f>SUM('31:4'!P470)</f>
        <v>0</v>
      </c>
      <c r="Q470" s="93">
        <f>SUM('31:4'!Q470)</f>
        <v>0</v>
      </c>
      <c r="R470" s="93">
        <f>SUM('31:4'!R470)</f>
        <v>0</v>
      </c>
      <c r="S470" s="93">
        <f>SUM('31:4'!S470)</f>
        <v>0</v>
      </c>
      <c r="T470" s="93">
        <f>SUM('31:4'!T470)</f>
        <v>0</v>
      </c>
      <c r="U470" s="93">
        <f>SUM('31:4'!U470)</f>
        <v>0</v>
      </c>
      <c r="V470" s="206">
        <f t="shared" si="188"/>
        <v>0</v>
      </c>
      <c r="W470" s="33" t="str">
        <f t="shared" si="184"/>
        <v/>
      </c>
      <c r="X470" s="93">
        <f>SUM('31:4'!X470)</f>
        <v>0</v>
      </c>
      <c r="Y470" s="93">
        <f>SUM('31:4'!Y470)</f>
        <v>0</v>
      </c>
      <c r="Z470" s="93">
        <f>SUM('31:4'!Z470)</f>
        <v>0</v>
      </c>
      <c r="AA470" s="93">
        <f>SUM('31:4'!AA470)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SUM('31:4'!G471)</f>
        <v>0</v>
      </c>
      <c r="H471" s="339">
        <f t="shared" si="189"/>
        <v>0</v>
      </c>
      <c r="I471" s="93">
        <f>SUM('31:4'!I471)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SUM('31:4'!O471)</f>
        <v>0</v>
      </c>
      <c r="P471" s="93">
        <f>SUM('31:4'!P471)</f>
        <v>0</v>
      </c>
      <c r="Q471" s="93">
        <f>SUM('31:4'!Q471)</f>
        <v>0</v>
      </c>
      <c r="R471" s="93">
        <f>SUM('31:4'!R471)</f>
        <v>0</v>
      </c>
      <c r="S471" s="93">
        <f>SUM('31:4'!S471)</f>
        <v>0</v>
      </c>
      <c r="T471" s="93">
        <f>SUM('31:4'!T471)</f>
        <v>0</v>
      </c>
      <c r="U471" s="93">
        <f>SUM('31:4'!U471)</f>
        <v>0</v>
      </c>
      <c r="V471" s="206">
        <f t="shared" si="188"/>
        <v>0</v>
      </c>
      <c r="W471" s="33" t="str">
        <f t="shared" si="184"/>
        <v/>
      </c>
      <c r="X471" s="93">
        <f>SUM('31:4'!X471)</f>
        <v>0</v>
      </c>
      <c r="Y471" s="93">
        <f>SUM('31:4'!Y471)</f>
        <v>0</v>
      </c>
      <c r="Z471" s="93">
        <f>SUM('31:4'!Z471)</f>
        <v>0</v>
      </c>
      <c r="AA471" s="93">
        <f>SUM('31:4'!AA471)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SUM('31:4'!G472)</f>
        <v>0</v>
      </c>
      <c r="H472" s="339">
        <f t="shared" si="189"/>
        <v>0</v>
      </c>
      <c r="I472" s="93">
        <f>SUM('31:4'!I472)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SUM('31:4'!O472)</f>
        <v>0</v>
      </c>
      <c r="P472" s="93">
        <f>SUM('31:4'!P472)</f>
        <v>0</v>
      </c>
      <c r="Q472" s="93">
        <f>SUM('31:4'!Q472)</f>
        <v>0</v>
      </c>
      <c r="R472" s="93">
        <f>SUM('31:4'!R472)</f>
        <v>0</v>
      </c>
      <c r="S472" s="93">
        <f>SUM('31:4'!S472)</f>
        <v>0</v>
      </c>
      <c r="T472" s="93">
        <f>SUM('31:4'!T472)</f>
        <v>0</v>
      </c>
      <c r="U472" s="93">
        <f>SUM('31:4'!U472)</f>
        <v>0</v>
      </c>
      <c r="V472" s="206">
        <f t="shared" si="188"/>
        <v>0</v>
      </c>
      <c r="W472" s="33" t="str">
        <f t="shared" si="184"/>
        <v/>
      </c>
      <c r="X472" s="93">
        <f>SUM('31:4'!X472)</f>
        <v>0</v>
      </c>
      <c r="Y472" s="93">
        <f>SUM('31:4'!Y472)</f>
        <v>0</v>
      </c>
      <c r="Z472" s="93">
        <f>SUM('31:4'!Z472)</f>
        <v>0</v>
      </c>
      <c r="AA472" s="93">
        <f>SUM('31:4'!AA472)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SUM('31:4'!G473)</f>
        <v>0</v>
      </c>
      <c r="H473" s="339">
        <f t="shared" si="189"/>
        <v>0</v>
      </c>
      <c r="I473" s="93">
        <f>SUM('31:4'!I473)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SUM('31:4'!O473)</f>
        <v>0</v>
      </c>
      <c r="P473" s="93">
        <f>SUM('31:4'!P473)</f>
        <v>0</v>
      </c>
      <c r="Q473" s="93">
        <f>SUM('31:4'!Q473)</f>
        <v>0</v>
      </c>
      <c r="R473" s="93">
        <f>SUM('31:4'!R473)</f>
        <v>0</v>
      </c>
      <c r="S473" s="93">
        <f>SUM('31:4'!S473)</f>
        <v>0</v>
      </c>
      <c r="T473" s="93">
        <f>SUM('31:4'!T473)</f>
        <v>0</v>
      </c>
      <c r="U473" s="93">
        <f>SUM('31:4'!U473)</f>
        <v>0</v>
      </c>
      <c r="V473" s="206">
        <f t="shared" si="188"/>
        <v>0</v>
      </c>
      <c r="W473" s="33" t="str">
        <f t="shared" si="184"/>
        <v/>
      </c>
      <c r="X473" s="93">
        <f>SUM('31:4'!X473)</f>
        <v>0</v>
      </c>
      <c r="Y473" s="93">
        <f>SUM('31:4'!Y473)</f>
        <v>0</v>
      </c>
      <c r="Z473" s="93">
        <f>SUM('31:4'!Z473)</f>
        <v>0</v>
      </c>
      <c r="AA473" s="93">
        <f>SUM('31:4'!AA473)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SUM('31:4'!G474)</f>
        <v>0</v>
      </c>
      <c r="H474" s="339">
        <f t="shared" si="189"/>
        <v>0</v>
      </c>
      <c r="I474" s="93">
        <f>SUM('31:4'!I474)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SUM('31:4'!O474)</f>
        <v>0</v>
      </c>
      <c r="P474" s="93">
        <f>SUM('31:4'!P474)</f>
        <v>0</v>
      </c>
      <c r="Q474" s="93">
        <f>SUM('31:4'!Q474)</f>
        <v>0</v>
      </c>
      <c r="R474" s="93">
        <f>SUM('31:4'!R474)</f>
        <v>0</v>
      </c>
      <c r="S474" s="93">
        <f>SUM('31:4'!S474)</f>
        <v>0</v>
      </c>
      <c r="T474" s="93">
        <f>SUM('31:4'!T474)</f>
        <v>0</v>
      </c>
      <c r="U474" s="93">
        <f>SUM('31:4'!U474)</f>
        <v>0</v>
      </c>
      <c r="V474" s="206">
        <f t="shared" si="188"/>
        <v>0</v>
      </c>
      <c r="W474" s="33" t="str">
        <f t="shared" si="184"/>
        <v/>
      </c>
      <c r="X474" s="93">
        <f>SUM('31:4'!X474)</f>
        <v>0</v>
      </c>
      <c r="Y474" s="93">
        <f>SUM('31:4'!Y474)</f>
        <v>0</v>
      </c>
      <c r="Z474" s="93">
        <f>SUM('31:4'!Z474)</f>
        <v>0</v>
      </c>
      <c r="AA474" s="93">
        <f>SUM('31:4'!AA474)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SUM('31:4'!G475)</f>
        <v>0</v>
      </c>
      <c r="H475" s="339">
        <f t="shared" si="189"/>
        <v>0</v>
      </c>
      <c r="I475" s="93">
        <f>SUM('31:4'!I475)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SUM('31:4'!O475)</f>
        <v>0</v>
      </c>
      <c r="P475" s="93">
        <f>SUM('31:4'!P475)</f>
        <v>0</v>
      </c>
      <c r="Q475" s="93">
        <f>SUM('31:4'!Q475)</f>
        <v>0</v>
      </c>
      <c r="R475" s="93">
        <f>SUM('31:4'!R475)</f>
        <v>0</v>
      </c>
      <c r="S475" s="93">
        <f>SUM('31:4'!S475)</f>
        <v>0</v>
      </c>
      <c r="T475" s="93">
        <f>SUM('31:4'!T475)</f>
        <v>0</v>
      </c>
      <c r="U475" s="93">
        <f>SUM('31:4'!U475)</f>
        <v>0</v>
      </c>
      <c r="V475" s="206">
        <f t="shared" si="188"/>
        <v>0</v>
      </c>
      <c r="W475" s="33" t="str">
        <f t="shared" si="184"/>
        <v/>
      </c>
      <c r="X475" s="93">
        <f>SUM('31:4'!X475)</f>
        <v>0</v>
      </c>
      <c r="Y475" s="93">
        <f>SUM('31:4'!Y475)</f>
        <v>0</v>
      </c>
      <c r="Z475" s="93">
        <f>SUM('31:4'!Z475)</f>
        <v>0</v>
      </c>
      <c r="AA475" s="93">
        <f>SUM('31:4'!AA475)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SUM('31:4'!G476)</f>
        <v>0</v>
      </c>
      <c r="H476" s="339">
        <f t="shared" si="189"/>
        <v>0</v>
      </c>
      <c r="I476" s="93">
        <f>SUM('31:4'!I476)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SUM('31:4'!O476)</f>
        <v>0</v>
      </c>
      <c r="P476" s="93">
        <f>SUM('31:4'!P476)</f>
        <v>0</v>
      </c>
      <c r="Q476" s="93">
        <f>SUM('31:4'!Q476)</f>
        <v>0</v>
      </c>
      <c r="R476" s="93">
        <f>SUM('31:4'!R476)</f>
        <v>0</v>
      </c>
      <c r="S476" s="93">
        <f>SUM('31:4'!S476)</f>
        <v>0</v>
      </c>
      <c r="T476" s="93">
        <f>SUM('31:4'!T476)</f>
        <v>0</v>
      </c>
      <c r="U476" s="93">
        <f>SUM('31:4'!U476)</f>
        <v>0</v>
      </c>
      <c r="V476" s="206">
        <f t="shared" si="188"/>
        <v>0</v>
      </c>
      <c r="W476" s="33" t="str">
        <f t="shared" si="184"/>
        <v/>
      </c>
      <c r="X476" s="93">
        <f>SUM('31:4'!X476)</f>
        <v>0</v>
      </c>
      <c r="Y476" s="93">
        <f>SUM('31:4'!Y476)</f>
        <v>0</v>
      </c>
      <c r="Z476" s="93">
        <f>SUM('31:4'!Z476)</f>
        <v>0</v>
      </c>
      <c r="AA476" s="93">
        <f>SUM('31:4'!AA476)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548" t="s">
        <v>99</v>
      </c>
      <c r="B477" s="549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SUM('31:4'!G478)</f>
        <v>0</v>
      </c>
      <c r="H478" s="339">
        <f t="shared" ref="H478:H486" si="191">D478*G478</f>
        <v>0</v>
      </c>
      <c r="I478" s="93">
        <f>SUM('31:4'!I478)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SUM('31:4'!O478)</f>
        <v>0</v>
      </c>
      <c r="P478" s="93">
        <f>SUM('31:4'!P478)</f>
        <v>0</v>
      </c>
      <c r="Q478" s="93">
        <f>SUM('31:4'!Q478)</f>
        <v>0</v>
      </c>
      <c r="R478" s="93">
        <f>SUM('31:4'!R478)</f>
        <v>0</v>
      </c>
      <c r="S478" s="93">
        <f>SUM('31:4'!S478)</f>
        <v>0</v>
      </c>
      <c r="T478" s="93">
        <f>SUM('31:4'!T478)</f>
        <v>0</v>
      </c>
      <c r="U478" s="93">
        <f>SUM('31:4'!U478)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SUM('31:4'!X478)</f>
        <v>0</v>
      </c>
      <c r="Y478" s="93">
        <f>SUM('31:4'!Y478)</f>
        <v>0</v>
      </c>
      <c r="Z478" s="93">
        <f>SUM('31:4'!Z478)</f>
        <v>0</v>
      </c>
      <c r="AA478" s="93">
        <f>SUM('31:4'!AA478)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SUM('31:4'!G479)</f>
        <v>0</v>
      </c>
      <c r="H479" s="339">
        <f t="shared" si="191"/>
        <v>0</v>
      </c>
      <c r="I479" s="93">
        <f>SUM('31:4'!I479)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SUM('31:4'!O479)</f>
        <v>0</v>
      </c>
      <c r="P479" s="93">
        <f>SUM('31:4'!P479)</f>
        <v>0</v>
      </c>
      <c r="Q479" s="93">
        <f>SUM('31:4'!Q479)</f>
        <v>0</v>
      </c>
      <c r="R479" s="93">
        <f>SUM('31:4'!R479)</f>
        <v>0</v>
      </c>
      <c r="S479" s="93">
        <f>SUM('31:4'!S479)</f>
        <v>0</v>
      </c>
      <c r="T479" s="93">
        <f>SUM('31:4'!T479)</f>
        <v>0</v>
      </c>
      <c r="U479" s="93">
        <f>SUM('31:4'!U479)</f>
        <v>0</v>
      </c>
      <c r="V479" s="206">
        <f t="shared" si="194"/>
        <v>0</v>
      </c>
      <c r="W479" s="33" t="str">
        <f t="shared" si="184"/>
        <v/>
      </c>
      <c r="X479" s="93">
        <f>SUM('31:4'!X479)</f>
        <v>0</v>
      </c>
      <c r="Y479" s="93">
        <f>SUM('31:4'!Y479)</f>
        <v>0</v>
      </c>
      <c r="Z479" s="93">
        <f>SUM('31:4'!Z479)</f>
        <v>0</v>
      </c>
      <c r="AA479" s="93">
        <f>SUM('31:4'!AA479)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SUM('31:4'!G480)</f>
        <v>0</v>
      </c>
      <c r="H480" s="339">
        <f t="shared" si="191"/>
        <v>0</v>
      </c>
      <c r="I480" s="93">
        <f>SUM('31:4'!I480)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SUM('31:4'!O480)</f>
        <v>0</v>
      </c>
      <c r="P480" s="93">
        <f>SUM('31:4'!P480)</f>
        <v>0</v>
      </c>
      <c r="Q480" s="93">
        <f>SUM('31:4'!Q480)</f>
        <v>0</v>
      </c>
      <c r="R480" s="93">
        <f>SUM('31:4'!R480)</f>
        <v>0</v>
      </c>
      <c r="S480" s="93">
        <f>SUM('31:4'!S480)</f>
        <v>0</v>
      </c>
      <c r="T480" s="93">
        <f>SUM('31:4'!T480)</f>
        <v>0</v>
      </c>
      <c r="U480" s="93">
        <f>SUM('31:4'!U480)</f>
        <v>0</v>
      </c>
      <c r="V480" s="206">
        <f t="shared" si="194"/>
        <v>0</v>
      </c>
      <c r="W480" s="33" t="str">
        <f t="shared" si="184"/>
        <v/>
      </c>
      <c r="X480" s="93">
        <f>SUM('31:4'!X480)</f>
        <v>0</v>
      </c>
      <c r="Y480" s="93">
        <f>SUM('31:4'!Y480)</f>
        <v>0</v>
      </c>
      <c r="Z480" s="93">
        <f>SUM('31:4'!Z480)</f>
        <v>0</v>
      </c>
      <c r="AA480" s="93">
        <f>SUM('31:4'!AA480)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SUM('31:4'!G481)</f>
        <v>0</v>
      </c>
      <c r="H481" s="339">
        <f t="shared" si="191"/>
        <v>0</v>
      </c>
      <c r="I481" s="93">
        <f>SUM('31:4'!I481)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SUM('31:4'!O481)</f>
        <v>0</v>
      </c>
      <c r="P481" s="93">
        <f>SUM('31:4'!P481)</f>
        <v>0</v>
      </c>
      <c r="Q481" s="93">
        <f>SUM('31:4'!Q481)</f>
        <v>0</v>
      </c>
      <c r="R481" s="93">
        <f>SUM('31:4'!R481)</f>
        <v>0</v>
      </c>
      <c r="S481" s="93">
        <f>SUM('31:4'!S481)</f>
        <v>0</v>
      </c>
      <c r="T481" s="93">
        <f>SUM('31:4'!T481)</f>
        <v>0</v>
      </c>
      <c r="U481" s="93">
        <f>SUM('31:4'!U481)</f>
        <v>0</v>
      </c>
      <c r="V481" s="206">
        <f t="shared" si="194"/>
        <v>0</v>
      </c>
      <c r="W481" s="33" t="str">
        <f t="shared" si="184"/>
        <v/>
      </c>
      <c r="X481" s="93">
        <f>SUM('31:4'!X481)</f>
        <v>0</v>
      </c>
      <c r="Y481" s="93">
        <f>SUM('31:4'!Y481)</f>
        <v>0</v>
      </c>
      <c r="Z481" s="93">
        <f>SUM('31:4'!Z481)</f>
        <v>0</v>
      </c>
      <c r="AA481" s="93">
        <f>SUM('31:4'!AA481)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SUM('31:4'!G482)</f>
        <v>0</v>
      </c>
      <c r="H482" s="339">
        <f t="shared" si="191"/>
        <v>0</v>
      </c>
      <c r="I482" s="93">
        <f>SUM('31:4'!I482)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SUM('31:4'!O482)</f>
        <v>0</v>
      </c>
      <c r="P482" s="93">
        <f>SUM('31:4'!P482)</f>
        <v>0</v>
      </c>
      <c r="Q482" s="93">
        <f>SUM('31:4'!Q482)</f>
        <v>0</v>
      </c>
      <c r="R482" s="93">
        <f>SUM('31:4'!R482)</f>
        <v>0</v>
      </c>
      <c r="S482" s="93">
        <f>SUM('31:4'!S482)</f>
        <v>0</v>
      </c>
      <c r="T482" s="93">
        <f>SUM('31:4'!T482)</f>
        <v>0</v>
      </c>
      <c r="U482" s="93">
        <f>SUM('31:4'!U482)</f>
        <v>0</v>
      </c>
      <c r="V482" s="206">
        <f t="shared" si="194"/>
        <v>0</v>
      </c>
      <c r="W482" s="33" t="str">
        <f t="shared" si="184"/>
        <v/>
      </c>
      <c r="X482" s="93">
        <f>SUM('31:4'!X482)</f>
        <v>0</v>
      </c>
      <c r="Y482" s="93">
        <f>SUM('31:4'!Y482)</f>
        <v>0</v>
      </c>
      <c r="Z482" s="93">
        <f>SUM('31:4'!Z482)</f>
        <v>0</v>
      </c>
      <c r="AA482" s="93">
        <f>SUM('31:4'!AA482)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SUM('31:4'!G483)</f>
        <v>0</v>
      </c>
      <c r="H483" s="339">
        <f t="shared" si="191"/>
        <v>0</v>
      </c>
      <c r="I483" s="93">
        <f>SUM('31:4'!I483)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>
        <f>SUM('31:4'!G484)</f>
        <v>0</v>
      </c>
      <c r="H484" s="378">
        <f t="shared" si="191"/>
        <v>0</v>
      </c>
      <c r="I484" s="93">
        <f>SUM('31:4'!I484)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>
        <f>SUM('31:4'!G485)</f>
        <v>0</v>
      </c>
      <c r="H485" s="37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SUM('31:4'!G486)</f>
        <v>0</v>
      </c>
      <c r="H486" s="339">
        <f t="shared" si="191"/>
        <v>0</v>
      </c>
      <c r="I486" s="93">
        <f>SUM('31:4'!I486)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SUM('31:4'!O486)</f>
        <v>0</v>
      </c>
      <c r="P486" s="93">
        <f>SUM('31:4'!P486)</f>
        <v>0</v>
      </c>
      <c r="Q486" s="93">
        <f>SUM('31:4'!Q486)</f>
        <v>0</v>
      </c>
      <c r="R486" s="93">
        <f>SUM('31:4'!R486)</f>
        <v>0</v>
      </c>
      <c r="S486" s="93">
        <f>SUM('31:4'!S486)</f>
        <v>0</v>
      </c>
      <c r="T486" s="93">
        <f>SUM('31:4'!T486)</f>
        <v>0</v>
      </c>
      <c r="U486" s="93">
        <f>SUM('31:4'!U486)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SUM('31:4'!X486)</f>
        <v>0</v>
      </c>
      <c r="Y486" s="93">
        <f>SUM('31:4'!Y486)</f>
        <v>0</v>
      </c>
      <c r="Z486" s="93">
        <f>SUM('31:4'!Z486)</f>
        <v>0</v>
      </c>
      <c r="AA486" s="93">
        <f>SUM('31:4'!AA486)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548" t="s">
        <v>102</v>
      </c>
      <c r="B487" s="549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SUM('31:4'!G488)</f>
        <v>0</v>
      </c>
      <c r="H488" s="339">
        <f>D488*G488</f>
        <v>0</v>
      </c>
      <c r="I488" s="93">
        <f>SUM('31:4'!I488)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SUM('31:4'!O488)</f>
        <v>0</v>
      </c>
      <c r="P488" s="93">
        <f>SUM('31:4'!P488)</f>
        <v>0</v>
      </c>
      <c r="Q488" s="93">
        <f>SUM('31:4'!Q488)</f>
        <v>0</v>
      </c>
      <c r="R488" s="93">
        <f>SUM('31:4'!R488)</f>
        <v>0</v>
      </c>
      <c r="S488" s="93">
        <f>SUM('31:4'!S488)</f>
        <v>0</v>
      </c>
      <c r="T488" s="93">
        <f>SUM('31:4'!T488)</f>
        <v>0</v>
      </c>
      <c r="U488" s="93">
        <f>SUM('31:4'!U488)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SUM('31:4'!X488)</f>
        <v>0</v>
      </c>
      <c r="Y488" s="93">
        <f>SUM('31:4'!Y488)</f>
        <v>0</v>
      </c>
      <c r="Z488" s="93">
        <f>SUM('31:4'!Z488)</f>
        <v>0</v>
      </c>
      <c r="AA488" s="93">
        <f>SUM('31:4'!AA488)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SUM('31:4'!G489)</f>
        <v>0</v>
      </c>
      <c r="H489" s="339">
        <f t="shared" ref="H489:H502" si="202">D489*G489</f>
        <v>0</v>
      </c>
      <c r="I489" s="93">
        <f>SUM('31:4'!I489)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SUM('31:4'!O489)</f>
        <v>0</v>
      </c>
      <c r="P489" s="93">
        <f>SUM('31:4'!P489)</f>
        <v>0</v>
      </c>
      <c r="Q489" s="93">
        <f>SUM('31:4'!Q489)</f>
        <v>0</v>
      </c>
      <c r="R489" s="93">
        <f>SUM('31:4'!R489)</f>
        <v>0</v>
      </c>
      <c r="S489" s="93">
        <f>SUM('31:4'!S489)</f>
        <v>0</v>
      </c>
      <c r="T489" s="93">
        <f>SUM('31:4'!T489)</f>
        <v>0</v>
      </c>
      <c r="U489" s="93">
        <f>SUM('31:4'!U489)</f>
        <v>0</v>
      </c>
      <c r="V489" s="206">
        <f t="shared" si="201"/>
        <v>0</v>
      </c>
      <c r="W489" s="33" t="str">
        <f t="shared" si="198"/>
        <v/>
      </c>
      <c r="X489" s="93">
        <f>SUM('31:4'!X489)</f>
        <v>0</v>
      </c>
      <c r="Y489" s="93">
        <f>SUM('31:4'!Y489)</f>
        <v>0</v>
      </c>
      <c r="Z489" s="93">
        <f>SUM('31:4'!Z489)</f>
        <v>0</v>
      </c>
      <c r="AA489" s="93">
        <f>SUM('31:4'!AA489)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SUM('31:4'!G490)</f>
        <v>0</v>
      </c>
      <c r="H490" s="339">
        <f t="shared" si="202"/>
        <v>0</v>
      </c>
      <c r="I490" s="93">
        <f>SUM('31:4'!I490)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SUM('31:4'!O490)</f>
        <v>0</v>
      </c>
      <c r="P490" s="93">
        <f>SUM('31:4'!P490)</f>
        <v>0</v>
      </c>
      <c r="Q490" s="93">
        <f>SUM('31:4'!Q490)</f>
        <v>0</v>
      </c>
      <c r="R490" s="93">
        <f>SUM('31:4'!R490)</f>
        <v>0</v>
      </c>
      <c r="S490" s="93">
        <f>SUM('31:4'!S490)</f>
        <v>0</v>
      </c>
      <c r="T490" s="93">
        <f>SUM('31:4'!T490)</f>
        <v>0</v>
      </c>
      <c r="U490" s="93">
        <f>SUM('31:4'!U490)</f>
        <v>0</v>
      </c>
      <c r="V490" s="206">
        <f t="shared" si="201"/>
        <v>0</v>
      </c>
      <c r="W490" s="33" t="str">
        <f t="shared" si="198"/>
        <v/>
      </c>
      <c r="X490" s="93">
        <f>SUM('31:4'!X490)</f>
        <v>0</v>
      </c>
      <c r="Y490" s="93">
        <f>SUM('31:4'!Y490)</f>
        <v>0</v>
      </c>
      <c r="Z490" s="93">
        <f>SUM('31:4'!Z490)</f>
        <v>0</v>
      </c>
      <c r="AA490" s="93">
        <f>SUM('31:4'!AA490)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SUM('31:4'!G491)</f>
        <v>0</v>
      </c>
      <c r="H491" s="339">
        <f t="shared" si="202"/>
        <v>0</v>
      </c>
      <c r="I491" s="93">
        <f>SUM('31:4'!I491)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SUM('31:4'!O491)</f>
        <v>0</v>
      </c>
      <c r="P491" s="93">
        <f>SUM('31:4'!P491)</f>
        <v>0</v>
      </c>
      <c r="Q491" s="93">
        <f>SUM('31:4'!Q491)</f>
        <v>0</v>
      </c>
      <c r="R491" s="93">
        <f>SUM('31:4'!R491)</f>
        <v>0</v>
      </c>
      <c r="S491" s="93">
        <f>SUM('31:4'!S491)</f>
        <v>0</v>
      </c>
      <c r="T491" s="93">
        <f>SUM('31:4'!T491)</f>
        <v>0</v>
      </c>
      <c r="U491" s="93">
        <f>SUM('31:4'!U491)</f>
        <v>0</v>
      </c>
      <c r="V491" s="206">
        <f t="shared" si="201"/>
        <v>0</v>
      </c>
      <c r="W491" s="33" t="str">
        <f t="shared" si="198"/>
        <v/>
      </c>
      <c r="X491" s="93">
        <f>SUM('31:4'!X491)</f>
        <v>0</v>
      </c>
      <c r="Y491" s="93">
        <f>SUM('31:4'!Y491)</f>
        <v>0</v>
      </c>
      <c r="Z491" s="93">
        <f>SUM('31:4'!Z491)</f>
        <v>0</v>
      </c>
      <c r="AA491" s="93">
        <f>SUM('31:4'!AA491)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SUM('31:4'!G492)</f>
        <v>0</v>
      </c>
      <c r="H492" s="339">
        <f t="shared" si="202"/>
        <v>0</v>
      </c>
      <c r="I492" s="93">
        <f>SUM('31:4'!I492)</f>
        <v>0</v>
      </c>
      <c r="J492" s="31"/>
      <c r="K492" s="35"/>
      <c r="L492" s="87"/>
      <c r="M492" s="36"/>
      <c r="N492" s="31"/>
      <c r="O492" s="93">
        <f>SUM('31:4'!O492)</f>
        <v>0</v>
      </c>
      <c r="P492" s="93">
        <f>SUM('31:4'!P492)</f>
        <v>0</v>
      </c>
      <c r="Q492" s="93">
        <f>SUM('31:4'!Q492)</f>
        <v>0</v>
      </c>
      <c r="R492" s="93">
        <f>SUM('31:4'!R492)</f>
        <v>0</v>
      </c>
      <c r="S492" s="93">
        <f>SUM('31:4'!S492)</f>
        <v>0</v>
      </c>
      <c r="T492" s="93">
        <f>SUM('31:4'!T492)</f>
        <v>0</v>
      </c>
      <c r="U492" s="93">
        <f>SUM('31:4'!U492)</f>
        <v>0</v>
      </c>
      <c r="V492" s="206"/>
      <c r="W492" s="33"/>
      <c r="X492" s="93">
        <f>SUM('31:4'!X492)</f>
        <v>0</v>
      </c>
      <c r="Y492" s="93">
        <f>SUM('31:4'!Y492)</f>
        <v>0</v>
      </c>
      <c r="Z492" s="93">
        <f>SUM('31:4'!Z492)</f>
        <v>0</v>
      </c>
      <c r="AA492" s="93">
        <f>SUM('31:4'!AA492)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SUM('31:4'!G493)</f>
        <v>0</v>
      </c>
      <c r="H493" s="339">
        <f t="shared" si="202"/>
        <v>0</v>
      </c>
      <c r="I493" s="93">
        <f>SUM('31:4'!I493)</f>
        <v>0</v>
      </c>
      <c r="J493" s="31"/>
      <c r="K493" s="35"/>
      <c r="L493" s="87">
        <v>6</v>
      </c>
      <c r="M493" s="36"/>
      <c r="N493" s="31"/>
      <c r="O493" s="93">
        <f>SUM('31:4'!O493)</f>
        <v>0</v>
      </c>
      <c r="P493" s="93">
        <f>SUM('31:4'!P493)</f>
        <v>0</v>
      </c>
      <c r="Q493" s="93">
        <f>SUM('31:4'!Q493)</f>
        <v>0</v>
      </c>
      <c r="R493" s="93">
        <f>SUM('31:4'!R493)</f>
        <v>0</v>
      </c>
      <c r="S493" s="93">
        <f>SUM('31:4'!S493)</f>
        <v>0</v>
      </c>
      <c r="T493" s="93">
        <f>SUM('31:4'!T493)</f>
        <v>0</v>
      </c>
      <c r="U493" s="93">
        <f>SUM('31:4'!U493)</f>
        <v>0</v>
      </c>
      <c r="V493" s="206"/>
      <c r="W493" s="33"/>
      <c r="X493" s="93">
        <f>SUM('31:4'!X493)</f>
        <v>0</v>
      </c>
      <c r="Y493" s="93">
        <f>SUM('31:4'!Y493)</f>
        <v>0</v>
      </c>
      <c r="Z493" s="93">
        <f>SUM('31:4'!Z493)</f>
        <v>0</v>
      </c>
      <c r="AA493" s="93">
        <f>SUM('31:4'!AA493)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SUM('31:4'!G494)</f>
        <v>0</v>
      </c>
      <c r="H494" s="339">
        <f t="shared" si="202"/>
        <v>0</v>
      </c>
      <c r="I494" s="93">
        <f>SUM('31:4'!I494)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SUM('31:4'!O494)</f>
        <v>0</v>
      </c>
      <c r="P494" s="93">
        <f>SUM('31:4'!P494)</f>
        <v>0</v>
      </c>
      <c r="Q494" s="93">
        <f>SUM('31:4'!Q494)</f>
        <v>0</v>
      </c>
      <c r="R494" s="93">
        <f>SUM('31:4'!R494)</f>
        <v>0</v>
      </c>
      <c r="S494" s="93">
        <f>SUM('31:4'!S494)</f>
        <v>0</v>
      </c>
      <c r="T494" s="93">
        <f>SUM('31:4'!T494)</f>
        <v>0</v>
      </c>
      <c r="U494" s="93">
        <f>SUM('31:4'!U494)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SUM('31:4'!X494)</f>
        <v>0</v>
      </c>
      <c r="Y494" s="93">
        <f>SUM('31:4'!Y494)</f>
        <v>0</v>
      </c>
      <c r="Z494" s="93">
        <f>SUM('31:4'!Z494)</f>
        <v>0</v>
      </c>
      <c r="AA494" s="93">
        <f>SUM('31:4'!AA494)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SUM('31:4'!G495)</f>
        <v>0</v>
      </c>
      <c r="H495" s="339">
        <f t="shared" si="202"/>
        <v>0</v>
      </c>
      <c r="I495" s="93">
        <f>SUM('31:4'!I495)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SUM('31:4'!O495)</f>
        <v>0</v>
      </c>
      <c r="P495" s="93">
        <f>SUM('31:4'!P495)</f>
        <v>0</v>
      </c>
      <c r="Q495" s="93">
        <f>SUM('31:4'!Q495)</f>
        <v>0</v>
      </c>
      <c r="R495" s="93">
        <f>SUM('31:4'!R495)</f>
        <v>0</v>
      </c>
      <c r="S495" s="93">
        <f>SUM('31:4'!S495)</f>
        <v>0</v>
      </c>
      <c r="T495" s="93">
        <f>SUM('31:4'!T495)</f>
        <v>0</v>
      </c>
      <c r="U495" s="93">
        <f>SUM('31:4'!U495)</f>
        <v>0</v>
      </c>
      <c r="V495" s="206">
        <f t="shared" si="205"/>
        <v>0</v>
      </c>
      <c r="W495" s="33" t="str">
        <f t="shared" si="206"/>
        <v/>
      </c>
      <c r="X495" s="93">
        <f>SUM('31:4'!X495)</f>
        <v>0</v>
      </c>
      <c r="Y495" s="93">
        <f>SUM('31:4'!Y495)</f>
        <v>0</v>
      </c>
      <c r="Z495" s="93">
        <f>SUM('31:4'!Z495)</f>
        <v>0</v>
      </c>
      <c r="AA495" s="93">
        <f>SUM('31:4'!AA495)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SUM('31:4'!G496)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SUM('31:4'!G497)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SUM('31:4'!G498)</f>
        <v>0</v>
      </c>
      <c r="H498" s="339">
        <f t="shared" si="202"/>
        <v>0</v>
      </c>
      <c r="I498" s="93">
        <f>SUM('31:4'!I498)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SUM('31:4'!O498)</f>
        <v>0</v>
      </c>
      <c r="P498" s="93">
        <f>SUM('31:4'!P498)</f>
        <v>0</v>
      </c>
      <c r="Q498" s="93">
        <f>SUM('31:4'!Q498)</f>
        <v>0</v>
      </c>
      <c r="R498" s="93">
        <f>SUM('31:4'!R498)</f>
        <v>0</v>
      </c>
      <c r="S498" s="93">
        <f>SUM('31:4'!S498)</f>
        <v>0</v>
      </c>
      <c r="T498" s="93">
        <f>SUM('31:4'!T498)</f>
        <v>0</v>
      </c>
      <c r="U498" s="93">
        <f>SUM('31:4'!U498)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SUM('31:4'!X498)</f>
        <v>0</v>
      </c>
      <c r="Y498" s="93">
        <f>SUM('31:4'!Y498)</f>
        <v>0</v>
      </c>
      <c r="Z498" s="93">
        <f>SUM('31:4'!Z498)</f>
        <v>0</v>
      </c>
      <c r="AA498" s="93">
        <f>SUM('31:4'!AA498)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SUM('31:4'!G499)</f>
        <v>0</v>
      </c>
      <c r="H499" s="339">
        <f t="shared" si="202"/>
        <v>0</v>
      </c>
      <c r="I499" s="93">
        <f>SUM('31:4'!I499)</f>
        <v>0</v>
      </c>
      <c r="J499" s="31"/>
      <c r="K499" s="35"/>
      <c r="L499" s="87"/>
      <c r="M499" s="36"/>
      <c r="N499" s="31"/>
      <c r="O499" s="93">
        <f>SUM('31:4'!O499)</f>
        <v>0</v>
      </c>
      <c r="P499" s="93">
        <f>SUM('31:4'!P499)</f>
        <v>0</v>
      </c>
      <c r="Q499" s="93">
        <f>SUM('31:4'!Q499)</f>
        <v>0</v>
      </c>
      <c r="R499" s="93">
        <f>SUM('31:4'!R499)</f>
        <v>0</v>
      </c>
      <c r="S499" s="93">
        <f>SUM('31:4'!S499)</f>
        <v>0</v>
      </c>
      <c r="T499" s="93">
        <f>SUM('31:4'!T499)</f>
        <v>0</v>
      </c>
      <c r="U499" s="93">
        <f>SUM('31:4'!U499)</f>
        <v>0</v>
      </c>
      <c r="V499" s="206"/>
      <c r="W499" s="33"/>
      <c r="X499" s="93">
        <f>SUM('31:4'!X499)</f>
        <v>0</v>
      </c>
      <c r="Y499" s="93">
        <f>SUM('31:4'!Y499)</f>
        <v>0</v>
      </c>
      <c r="Z499" s="93">
        <f>SUM('31:4'!Z499)</f>
        <v>0</v>
      </c>
      <c r="AA499" s="93">
        <f>SUM('31:4'!AA499)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SUM('31:4'!G500)</f>
        <v>0</v>
      </c>
      <c r="H500" s="339">
        <f t="shared" si="202"/>
        <v>0</v>
      </c>
      <c r="I500" s="93">
        <f>SUM('31:4'!I500)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SUM('31:4'!G501)</f>
        <v>0</v>
      </c>
      <c r="H501" s="339">
        <f t="shared" si="202"/>
        <v>0</v>
      </c>
      <c r="I501" s="93">
        <f>SUM('31:4'!I501)</f>
        <v>0</v>
      </c>
      <c r="J501" s="31"/>
      <c r="K501" s="35"/>
      <c r="L501" s="87"/>
      <c r="M501" s="36"/>
      <c r="N501" s="31"/>
      <c r="O501" s="93">
        <f>SUM('31:4'!O501)</f>
        <v>0</v>
      </c>
      <c r="P501" s="93">
        <f>SUM('31:4'!P501)</f>
        <v>0</v>
      </c>
      <c r="Q501" s="93">
        <f>SUM('31:4'!Q501)</f>
        <v>0</v>
      </c>
      <c r="R501" s="93">
        <f>SUM('31:4'!R501)</f>
        <v>0</v>
      </c>
      <c r="S501" s="93">
        <f>SUM('31:4'!S501)</f>
        <v>0</v>
      </c>
      <c r="T501" s="93">
        <f>SUM('31:4'!T501)</f>
        <v>0</v>
      </c>
      <c r="U501" s="93">
        <f>SUM('31:4'!U501)</f>
        <v>0</v>
      </c>
      <c r="V501" s="206"/>
      <c r="W501" s="33"/>
      <c r="X501" s="93">
        <f>SUM('31:4'!X501)</f>
        <v>0</v>
      </c>
      <c r="Y501" s="93">
        <f>SUM('31:4'!Y501)</f>
        <v>0</v>
      </c>
      <c r="Z501" s="93">
        <f>SUM('31:4'!Z501)</f>
        <v>0</v>
      </c>
      <c r="AA501" s="93">
        <f>SUM('31:4'!AA501)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SUM('31:4'!G502)</f>
        <v>0</v>
      </c>
      <c r="H502" s="339">
        <f t="shared" si="202"/>
        <v>0</v>
      </c>
      <c r="I502" s="93">
        <f>SUM('31:4'!I502)</f>
        <v>0</v>
      </c>
      <c r="J502" s="31"/>
      <c r="K502" s="35"/>
      <c r="L502" s="87"/>
      <c r="M502" s="36"/>
      <c r="N502" s="31"/>
      <c r="O502" s="93">
        <f>SUM('31:4'!O502)</f>
        <v>0</v>
      </c>
      <c r="P502" s="93">
        <f>SUM('31:4'!P502)</f>
        <v>0</v>
      </c>
      <c r="Q502" s="93">
        <f>SUM('31:4'!Q502)</f>
        <v>0</v>
      </c>
      <c r="R502" s="93">
        <f>SUM('31:4'!R502)</f>
        <v>0</v>
      </c>
      <c r="S502" s="93">
        <f>SUM('31:4'!S502)</f>
        <v>0</v>
      </c>
      <c r="T502" s="93">
        <f>SUM('31:4'!T502)</f>
        <v>0</v>
      </c>
      <c r="U502" s="93">
        <f>SUM('31:4'!U502)</f>
        <v>0</v>
      </c>
      <c r="V502" s="206"/>
      <c r="W502" s="33"/>
      <c r="X502" s="93">
        <f>SUM('31:4'!X502)</f>
        <v>0</v>
      </c>
      <c r="Y502" s="93">
        <f>SUM('31:4'!Y502)</f>
        <v>0</v>
      </c>
      <c r="Z502" s="93">
        <f>SUM('31:4'!Z502)</f>
        <v>0</v>
      </c>
      <c r="AA502" s="93">
        <f>SUM('31:4'!AA502)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548" t="s">
        <v>106</v>
      </c>
      <c r="B503" s="549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559" t="s">
        <v>108</v>
      </c>
      <c r="B504" s="560"/>
      <c r="C504" s="560"/>
      <c r="D504" s="560"/>
      <c r="E504" s="560"/>
      <c r="F504" s="561"/>
      <c r="G504" s="193">
        <f>SUM(G368,G426,G461,G477,G487,G503)</f>
        <v>2720</v>
      </c>
      <c r="H504" s="193">
        <f>SUM(H368,H426,H461,H477,H487,H503)</f>
        <v>13681.600000000002</v>
      </c>
      <c r="I504" s="193">
        <f>SUM(I368,I426,I461,I477,I487,I503)</f>
        <v>261</v>
      </c>
      <c r="J504" s="52">
        <f t="array" ref="J504">IF(ISERROR(G504/I504),"",G504/I504)</f>
        <v>10.421455938697317</v>
      </c>
      <c r="K504" s="193">
        <f>SUM(K368,K426,K461,K477,K487,K503)</f>
        <v>297.61119257087</v>
      </c>
      <c r="L504" s="52">
        <f>IF(ISERROR(G504/K504),"",G504/K504)</f>
        <v>9.139441216923613</v>
      </c>
      <c r="M504" s="193">
        <f t="shared" ref="M504:V504" si="213">SUM(M368,M426,M461,M477,M487,M503)</f>
        <v>-36.611192570869974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576"/>
      <c r="AM504" s="576"/>
      <c r="AN504" s="576"/>
      <c r="AO504" s="576"/>
      <c r="AP504" s="576"/>
      <c r="AQ504" s="576"/>
      <c r="AR504" s="576"/>
      <c r="AS504" s="576"/>
      <c r="AT504" s="576"/>
      <c r="AU504" s="576"/>
      <c r="AV504" s="576"/>
      <c r="AW504" s="576"/>
      <c r="AX504" s="576"/>
      <c r="AY504" s="576"/>
      <c r="AZ504" s="576"/>
      <c r="BA504" s="576"/>
    </row>
    <row r="505" spans="1:53" ht="15.75" customHeight="1">
      <c r="A505" s="480" t="s">
        <v>503</v>
      </c>
      <c r="B505" s="337" t="s">
        <v>110</v>
      </c>
      <c r="C505" s="562" t="s">
        <v>111</v>
      </c>
      <c r="D505" s="562"/>
      <c r="E505" s="541" t="s">
        <v>112</v>
      </c>
      <c r="F505" s="541"/>
      <c r="G505" s="552" t="s">
        <v>113</v>
      </c>
      <c r="H505" s="552"/>
      <c r="I505" s="541" t="s">
        <v>114</v>
      </c>
      <c r="J505" s="541"/>
      <c r="K505" s="541" t="s">
        <v>36</v>
      </c>
      <c r="L505" s="541"/>
      <c r="M505" s="541" t="s">
        <v>115</v>
      </c>
      <c r="N505" s="541"/>
      <c r="O505" s="541" t="s">
        <v>116</v>
      </c>
      <c r="P505" s="552" t="s">
        <v>117</v>
      </c>
      <c r="Q505" s="552"/>
      <c r="R505" s="552" t="s">
        <v>36</v>
      </c>
      <c r="S505" s="552"/>
      <c r="T505" s="552" t="s">
        <v>118</v>
      </c>
      <c r="U505" s="552"/>
      <c r="V505" s="552" t="s">
        <v>119</v>
      </c>
      <c r="W505" s="552"/>
      <c r="X505" s="552" t="s">
        <v>36</v>
      </c>
      <c r="Y505" s="552"/>
      <c r="Z505" s="552" t="s">
        <v>118</v>
      </c>
      <c r="AA505" s="552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481"/>
      <c r="B506" s="337" t="s">
        <v>120</v>
      </c>
      <c r="C506" s="563">
        <f>SUM('31:4'!C506)</f>
        <v>0</v>
      </c>
      <c r="D506" s="564"/>
      <c r="E506" s="565">
        <f>D506*11</f>
        <v>0</v>
      </c>
      <c r="F506" s="565"/>
      <c r="G506" s="448">
        <v>0</v>
      </c>
      <c r="H506" s="449"/>
      <c r="I506" s="541">
        <f>G506*11</f>
        <v>0</v>
      </c>
      <c r="J506" s="541"/>
      <c r="K506" s="541">
        <f>E506-I506</f>
        <v>0</v>
      </c>
      <c r="L506" s="541"/>
      <c r="M506" s="566" t="str">
        <f>IF(ISERROR(K506/E506),"",K506/E506)</f>
        <v/>
      </c>
      <c r="N506" s="566"/>
      <c r="O506" s="541"/>
      <c r="P506" s="552" t="s">
        <v>70</v>
      </c>
      <c r="Q506" s="552"/>
      <c r="R506" s="567">
        <f>SUM(O368:U368)</f>
        <v>0</v>
      </c>
      <c r="S506" s="567"/>
      <c r="T506" s="568" t="str">
        <f t="array" ref="T506">IF(ISERROR(R506/R513),"",R506/R513)</f>
        <v/>
      </c>
      <c r="U506" s="568"/>
      <c r="V506" s="552" t="s">
        <v>41</v>
      </c>
      <c r="W506" s="552"/>
      <c r="X506" s="567">
        <f>SUM(O368,O426,O461,O477,O487,O503)</f>
        <v>0</v>
      </c>
      <c r="Y506" s="567"/>
      <c r="Z506" s="568" t="str">
        <f t="array" ref="Z506">IF(ISERROR(X506/X513),"",X506/X513)</f>
        <v/>
      </c>
      <c r="AA506" s="568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481"/>
      <c r="B507" s="337" t="s">
        <v>121</v>
      </c>
      <c r="C507" s="563">
        <f>SUM('31:4'!C507)</f>
        <v>0</v>
      </c>
      <c r="D507" s="564"/>
      <c r="E507" s="565">
        <f>D507*11</f>
        <v>0</v>
      </c>
      <c r="F507" s="565"/>
      <c r="G507" s="448">
        <v>0</v>
      </c>
      <c r="H507" s="449"/>
      <c r="I507" s="541">
        <f>G507*11</f>
        <v>0</v>
      </c>
      <c r="J507" s="541"/>
      <c r="K507" s="541">
        <f>E507-I507</f>
        <v>0</v>
      </c>
      <c r="L507" s="541"/>
      <c r="M507" s="566" t="str">
        <f>IF(ISERROR(K507/E507),"",K507/E507)</f>
        <v/>
      </c>
      <c r="N507" s="566"/>
      <c r="O507" s="541"/>
      <c r="P507" s="552" t="s">
        <v>86</v>
      </c>
      <c r="Q507" s="552"/>
      <c r="R507" s="567">
        <f>SUM(O426:U426)</f>
        <v>0</v>
      </c>
      <c r="S507" s="567"/>
      <c r="T507" s="568" t="str">
        <f>IF(ISERROR(R507/R513),"",R507/R513)</f>
        <v/>
      </c>
      <c r="U507" s="568"/>
      <c r="V507" s="552" t="s">
        <v>42</v>
      </c>
      <c r="W507" s="552"/>
      <c r="X507" s="567">
        <f>SUM(O369,O427,O462,O478,O488,O504)</f>
        <v>0</v>
      </c>
      <c r="Y507" s="567"/>
      <c r="Z507" s="568" t="str">
        <f>IF(ISERROR(X507/X513),"",X507/X513)</f>
        <v/>
      </c>
      <c r="AA507" s="568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481"/>
      <c r="B508" s="337" t="s">
        <v>122</v>
      </c>
      <c r="C508" s="563">
        <f>SUM('31:4'!C508)</f>
        <v>0</v>
      </c>
      <c r="D508" s="564"/>
      <c r="E508" s="565">
        <f>D508*11</f>
        <v>0</v>
      </c>
      <c r="F508" s="565"/>
      <c r="G508" s="448">
        <v>0</v>
      </c>
      <c r="H508" s="449"/>
      <c r="I508" s="541">
        <f>G508*11</f>
        <v>0</v>
      </c>
      <c r="J508" s="541"/>
      <c r="K508" s="541">
        <f>E508-I508</f>
        <v>0</v>
      </c>
      <c r="L508" s="541"/>
      <c r="M508" s="566" t="str">
        <f>IF(ISERROR(K508/E508),"",K508/E508)</f>
        <v/>
      </c>
      <c r="N508" s="566"/>
      <c r="O508" s="541"/>
      <c r="P508" s="552" t="s">
        <v>92</v>
      </c>
      <c r="Q508" s="552"/>
      <c r="R508" s="567">
        <f>SUM(O461:U461)</f>
        <v>0</v>
      </c>
      <c r="S508" s="567"/>
      <c r="T508" s="568" t="str">
        <f>IF(ISERROR(R508/R513),"",R508/R513)</f>
        <v/>
      </c>
      <c r="U508" s="568"/>
      <c r="V508" s="552" t="s">
        <v>43</v>
      </c>
      <c r="W508" s="552"/>
      <c r="X508" s="567">
        <f>SUM(O371,O428,O463,O479,O489,O505)</f>
        <v>0</v>
      </c>
      <c r="Y508" s="567"/>
      <c r="Z508" s="568" t="str">
        <f>IF(ISERROR(X508/X513),"",X508/X513)</f>
        <v/>
      </c>
      <c r="AA508" s="568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81"/>
      <c r="B509" s="337" t="s">
        <v>47</v>
      </c>
      <c r="C509" s="463">
        <v>1</v>
      </c>
      <c r="D509" s="464"/>
      <c r="E509" s="565">
        <f>D509*11</f>
        <v>0</v>
      </c>
      <c r="F509" s="565"/>
      <c r="G509" s="448">
        <v>1</v>
      </c>
      <c r="H509" s="449"/>
      <c r="I509" s="541">
        <f>G509*11</f>
        <v>11</v>
      </c>
      <c r="J509" s="541"/>
      <c r="K509" s="541">
        <f>E509-I509</f>
        <v>-11</v>
      </c>
      <c r="L509" s="541"/>
      <c r="M509" s="566" t="str">
        <f>IF(ISERROR(K509/E509),"",K509/E509)</f>
        <v/>
      </c>
      <c r="N509" s="566"/>
      <c r="O509" s="541"/>
      <c r="P509" s="552" t="s">
        <v>99</v>
      </c>
      <c r="Q509" s="552"/>
      <c r="R509" s="567">
        <f>SUM(O477:U477)</f>
        <v>0</v>
      </c>
      <c r="S509" s="567"/>
      <c r="T509" s="568" t="str">
        <f>IF(ISERROR(R509/R513),"",R509/R513)</f>
        <v/>
      </c>
      <c r="U509" s="568"/>
      <c r="V509" s="552" t="s">
        <v>44</v>
      </c>
      <c r="W509" s="552"/>
      <c r="X509" s="567">
        <f>SUM(O372,O429,O464,O480,O490,O506)</f>
        <v>0</v>
      </c>
      <c r="Y509" s="567"/>
      <c r="Z509" s="568" t="str">
        <f>IF(ISERROR(X509/X513),"",X509/X513)</f>
        <v/>
      </c>
      <c r="AA509" s="568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482"/>
      <c r="B510" s="337" t="s">
        <v>123</v>
      </c>
      <c r="C510" s="570">
        <f>SUM(C506:D509)</f>
        <v>1</v>
      </c>
      <c r="D510" s="541"/>
      <c r="E510" s="541">
        <f>SUM(F506:F509)</f>
        <v>0</v>
      </c>
      <c r="F510" s="541"/>
      <c r="G510" s="570">
        <f>SUM(G506:H509)</f>
        <v>1</v>
      </c>
      <c r="H510" s="541"/>
      <c r="I510" s="541">
        <f>SUM(I506:J509)</f>
        <v>11</v>
      </c>
      <c r="J510" s="541"/>
      <c r="K510" s="541">
        <f>SUM(K506:L509)</f>
        <v>-11</v>
      </c>
      <c r="L510" s="541"/>
      <c r="M510" s="566" t="str">
        <f>IF(ISERROR(K510/E510),"",K510/E510)</f>
        <v/>
      </c>
      <c r="N510" s="566"/>
      <c r="O510" s="541"/>
      <c r="P510" s="552" t="s">
        <v>102</v>
      </c>
      <c r="Q510" s="552"/>
      <c r="R510" s="567">
        <f>SUM(O487:U487)</f>
        <v>0</v>
      </c>
      <c r="S510" s="567"/>
      <c r="T510" s="568" t="str">
        <f>IF(ISERROR(R510/R513),"",R510/R513)</f>
        <v/>
      </c>
      <c r="U510" s="568"/>
      <c r="V510" s="552" t="s">
        <v>45</v>
      </c>
      <c r="W510" s="552"/>
      <c r="X510" s="567">
        <f>SUM(O373,O430,O465,O481,O491,O507)</f>
        <v>0</v>
      </c>
      <c r="Y510" s="567"/>
      <c r="Z510" s="568" t="str">
        <f>IF(ISERROR(X510/X513),"",X510/X513)</f>
        <v/>
      </c>
      <c r="AA510" s="568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2720</v>
      </c>
      <c r="C511" s="567" t="s">
        <v>155</v>
      </c>
      <c r="D511" s="567"/>
      <c r="E511" s="552">
        <f>H504</f>
        <v>13681.600000000002</v>
      </c>
      <c r="F511" s="552"/>
      <c r="G511" s="552" t="s">
        <v>34</v>
      </c>
      <c r="H511" s="552"/>
      <c r="I511" s="569">
        <f>L504</f>
        <v>9.139441216923613</v>
      </c>
      <c r="J511" s="569"/>
      <c r="K511" s="541" t="s">
        <v>32</v>
      </c>
      <c r="L511" s="541"/>
      <c r="M511" s="569">
        <f>J504</f>
        <v>10.421455938697317</v>
      </c>
      <c r="N511" s="569"/>
      <c r="O511" s="541"/>
      <c r="P511" s="552" t="s">
        <v>106</v>
      </c>
      <c r="Q511" s="552"/>
      <c r="R511" s="567">
        <f>SUM(O503:U503)</f>
        <v>0</v>
      </c>
      <c r="S511" s="567"/>
      <c r="T511" s="568" t="str">
        <f>IF(ISERROR(R511/R513),"",R511/R513)</f>
        <v/>
      </c>
      <c r="U511" s="568"/>
      <c r="V511" s="552" t="s">
        <v>46</v>
      </c>
      <c r="W511" s="552"/>
      <c r="X511" s="567">
        <f>SUM(O374,O431,O466,O482,O492,O508)</f>
        <v>0</v>
      </c>
      <c r="Y511" s="567"/>
      <c r="Z511" s="568" t="str">
        <f>IF(ISERROR(X511/X513),"",X511/X513)</f>
        <v/>
      </c>
      <c r="AA511" s="568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262</v>
      </c>
      <c r="C512" s="552" t="s">
        <v>114</v>
      </c>
      <c r="D512" s="552"/>
      <c r="E512" s="562">
        <f>K504+I510</f>
        <v>308.61119257087</v>
      </c>
      <c r="F512" s="562"/>
      <c r="G512" s="552" t="s">
        <v>150</v>
      </c>
      <c r="H512" s="552"/>
      <c r="I512" s="569">
        <f>B512-E512</f>
        <v>-46.611192570870003</v>
      </c>
      <c r="J512" s="569"/>
      <c r="K512" s="541" t="s">
        <v>151</v>
      </c>
      <c r="L512" s="541"/>
      <c r="M512" s="566">
        <f>IF(ISERROR(I512/B512),"",I512/B512)</f>
        <v>-0.17790531515599237</v>
      </c>
      <c r="N512" s="566"/>
      <c r="O512" s="541"/>
      <c r="P512" s="552" t="s">
        <v>107</v>
      </c>
      <c r="Q512" s="552"/>
      <c r="R512" s="567"/>
      <c r="S512" s="567"/>
      <c r="T512" s="568" t="str">
        <f>IF(ISERROR(R512/R513),"",R512/R513)</f>
        <v/>
      </c>
      <c r="U512" s="568"/>
      <c r="V512" s="552" t="s">
        <v>47</v>
      </c>
      <c r="W512" s="552"/>
      <c r="X512" s="567">
        <f>SUM(O375,O432,O467,O486,O493,O509)</f>
        <v>0</v>
      </c>
      <c r="Y512" s="567"/>
      <c r="Z512" s="568" t="str">
        <f>IF(ISERROR(X512/X513),"",X512/X513)</f>
        <v/>
      </c>
      <c r="AA512" s="568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552" t="s">
        <v>149</v>
      </c>
      <c r="D513" s="552"/>
      <c r="E513" s="568">
        <f>IF(ISERROR(B513/B512),"",B513/B512)</f>
        <v>0</v>
      </c>
      <c r="F513" s="568"/>
      <c r="G513" s="552" t="s">
        <v>158</v>
      </c>
      <c r="H513" s="552"/>
      <c r="I513" s="541">
        <f>V504</f>
        <v>0</v>
      </c>
      <c r="J513" s="541"/>
      <c r="K513" s="541" t="s">
        <v>156</v>
      </c>
      <c r="L513" s="541"/>
      <c r="M513" s="566">
        <f t="array" ref="M513">IF(ISERROR(I513/B511),"",I513/B511)</f>
        <v>0</v>
      </c>
      <c r="N513" s="566"/>
      <c r="O513" s="541"/>
      <c r="P513" s="552" t="s">
        <v>123</v>
      </c>
      <c r="Q513" s="552"/>
      <c r="R513" s="567">
        <f>SUM(R506:S512)</f>
        <v>0</v>
      </c>
      <c r="S513" s="567"/>
      <c r="T513" s="568">
        <f>SUM(T506:U512)</f>
        <v>0</v>
      </c>
      <c r="U513" s="568"/>
      <c r="V513" s="552" t="s">
        <v>123</v>
      </c>
      <c r="W513" s="552"/>
      <c r="X513" s="567">
        <f>SUM(X506:Y512)</f>
        <v>0</v>
      </c>
      <c r="Y513" s="567"/>
      <c r="Z513" s="568">
        <f>SUM(Z506:AA512)</f>
        <v>0</v>
      </c>
      <c r="AA513" s="568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579" t="str">
        <f>IF(ISERROR(#REF!/#REF!),"",#REF!/#REF!)</f>
        <v/>
      </c>
      <c r="H514" s="579"/>
      <c r="I514" s="579"/>
      <c r="J514" s="8"/>
      <c r="K514" s="47"/>
      <c r="L514" s="12"/>
      <c r="M514" s="12"/>
      <c r="N514" s="579" t="str">
        <f>IF(ISERROR(G514/#REF!),"",G514/#REF!)</f>
        <v/>
      </c>
      <c r="O514" s="579"/>
      <c r="P514" s="579"/>
      <c r="Q514" s="579"/>
      <c r="R514" s="579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67" t="s">
        <v>157</v>
      </c>
      <c r="B516" s="567"/>
      <c r="C516" s="562">
        <f>SUM(B170,B340,B511)</f>
        <v>51191</v>
      </c>
      <c r="D516" s="562"/>
      <c r="E516" s="567" t="s">
        <v>124</v>
      </c>
      <c r="F516" s="567"/>
      <c r="G516" s="562">
        <f>SUM(E170,E340,E511)</f>
        <v>252812.22</v>
      </c>
      <c r="H516" s="562"/>
      <c r="I516" s="552" t="s">
        <v>34</v>
      </c>
      <c r="J516" s="567"/>
      <c r="K516" s="580">
        <f>IF(ISERROR(C516/G517),"",C516/G517)</f>
        <v>18.895426332573599</v>
      </c>
      <c r="L516" s="581"/>
      <c r="M516" s="552" t="s">
        <v>32</v>
      </c>
      <c r="N516" s="552"/>
      <c r="O516" s="582">
        <f t="array" ref="O516">IF(ISERROR(C516/C517),"",C516/C517)</f>
        <v>17.255024892727008</v>
      </c>
      <c r="P516" s="583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52" t="s">
        <v>125</v>
      </c>
      <c r="B517" s="552"/>
      <c r="C517" s="562">
        <f>SUM(B171,B341,B512)</f>
        <v>2966.73</v>
      </c>
      <c r="D517" s="562"/>
      <c r="E517" s="552" t="s">
        <v>114</v>
      </c>
      <c r="F517" s="552"/>
      <c r="G517" s="562">
        <f>SUM(E171,E341,E512)</f>
        <v>2709.174119652037</v>
      </c>
      <c r="H517" s="562"/>
      <c r="I517" s="584" t="s">
        <v>150</v>
      </c>
      <c r="J517" s="585"/>
      <c r="K517" s="577">
        <f>C517-G517</f>
        <v>257.55588034796301</v>
      </c>
      <c r="L517" s="578"/>
      <c r="M517" s="577" t="s">
        <v>151</v>
      </c>
      <c r="N517" s="578"/>
      <c r="O517" s="586">
        <f>IF(ISERROR(K517/C517),"",K517/C517)</f>
        <v>8.6814735533049192E-2</v>
      </c>
      <c r="P517" s="587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584" t="s">
        <v>148</v>
      </c>
      <c r="B518" s="585"/>
      <c r="C518" s="562">
        <f>SUM(B172,B342,B513)</f>
        <v>0</v>
      </c>
      <c r="D518" s="562"/>
      <c r="E518" s="584" t="s">
        <v>149</v>
      </c>
      <c r="F518" s="585"/>
      <c r="G518" s="586">
        <f>IF(ISERROR(C518/C517),"",C518/C517)</f>
        <v>0</v>
      </c>
      <c r="H518" s="587"/>
      <c r="I518" s="552" t="s">
        <v>126</v>
      </c>
      <c r="J518" s="567"/>
      <c r="K518" s="562">
        <f>SUM(I172,I342,I513)</f>
        <v>0</v>
      </c>
      <c r="L518" s="562"/>
      <c r="M518" s="567" t="s">
        <v>127</v>
      </c>
      <c r="N518" s="567"/>
      <c r="O518" s="586">
        <f t="array" ref="O518">IF(ISERROR(K518/C516),"",K518/C516)</f>
        <v>0</v>
      </c>
      <c r="P518" s="58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84" t="s">
        <v>130</v>
      </c>
      <c r="B520" s="585"/>
      <c r="C520" s="584" t="s">
        <v>131</v>
      </c>
      <c r="D520" s="585"/>
      <c r="E520" s="584" t="s">
        <v>118</v>
      </c>
      <c r="F520" s="585"/>
      <c r="G520" s="594" t="s">
        <v>116</v>
      </c>
      <c r="H520" s="595"/>
      <c r="I520" s="584" t="s">
        <v>117</v>
      </c>
      <c r="J520" s="578"/>
      <c r="K520" s="584" t="s">
        <v>14</v>
      </c>
      <c r="L520" s="585"/>
      <c r="M520" s="584" t="s">
        <v>118</v>
      </c>
      <c r="N520" s="585"/>
      <c r="O520" s="552" t="s">
        <v>119</v>
      </c>
      <c r="P520" s="552"/>
      <c r="Q520" s="584" t="s">
        <v>14</v>
      </c>
      <c r="R520" s="585"/>
      <c r="S520" s="584" t="s">
        <v>118</v>
      </c>
      <c r="T520" s="585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588" t="s">
        <v>70</v>
      </c>
      <c r="B521" s="585"/>
      <c r="C521" s="589">
        <f>SUM(G28,G198,G368)</f>
        <v>15011</v>
      </c>
      <c r="D521" s="585"/>
      <c r="E521" s="590">
        <f>IF(ISERROR(C521/C527),"",C521/C527)</f>
        <v>0.29323513898927545</v>
      </c>
      <c r="F521" s="591"/>
      <c r="G521" s="596"/>
      <c r="H521" s="597"/>
      <c r="I521" s="592" t="s">
        <v>15</v>
      </c>
      <c r="J521" s="593"/>
      <c r="K521" s="577">
        <f t="shared" ref="K521:K526" si="214">SUM(R165,U335,U506)</f>
        <v>0</v>
      </c>
      <c r="L521" s="578"/>
      <c r="M521" s="590" t="str">
        <f t="array" ref="M521">IF(ISERROR(K521/K527),"",K521/K527)</f>
        <v/>
      </c>
      <c r="N521" s="591"/>
      <c r="O521" s="552" t="s">
        <v>41</v>
      </c>
      <c r="P521" s="552"/>
      <c r="Q521" s="600">
        <f t="shared" ref="Q521:Q526" si="215">SUM(X165,AA335,AA506)</f>
        <v>0</v>
      </c>
      <c r="R521" s="601"/>
      <c r="S521" s="590" t="str">
        <f t="array" ref="S521">IF(ISERROR(Q521/Q527),"",Q521/Q527)</f>
        <v/>
      </c>
      <c r="T521" s="591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588" t="s">
        <v>86</v>
      </c>
      <c r="B522" s="585"/>
      <c r="C522" s="584">
        <f>SUM(G86,G256,G426)</f>
        <v>21212</v>
      </c>
      <c r="D522" s="585"/>
      <c r="E522" s="590">
        <f>IF(ISERROR(C522/C527),"",C522/C527)</f>
        <v>0.41436971342618822</v>
      </c>
      <c r="F522" s="591"/>
      <c r="G522" s="596"/>
      <c r="H522" s="597"/>
      <c r="I522" s="592" t="s">
        <v>16</v>
      </c>
      <c r="J522" s="593"/>
      <c r="K522" s="577">
        <f t="shared" si="214"/>
        <v>0</v>
      </c>
      <c r="L522" s="578"/>
      <c r="M522" s="590" t="str">
        <f>IF(ISERROR(K522/K527),"",K522/K527)</f>
        <v/>
      </c>
      <c r="N522" s="591"/>
      <c r="O522" s="552" t="s">
        <v>42</v>
      </c>
      <c r="P522" s="552"/>
      <c r="Q522" s="584">
        <f t="shared" si="215"/>
        <v>0</v>
      </c>
      <c r="R522" s="585"/>
      <c r="S522" s="590" t="str">
        <f>IF(ISERROR(Q522/Q527),"",Q522/Q527)</f>
        <v/>
      </c>
      <c r="T522" s="591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88" t="s">
        <v>92</v>
      </c>
      <c r="B523" s="585"/>
      <c r="C523" s="584">
        <f>SUM(G121,G291,G461)</f>
        <v>7225</v>
      </c>
      <c r="D523" s="585"/>
      <c r="E523" s="590">
        <f>IF(ISERROR(C523/C527),"",C523/C527)</f>
        <v>0.14113809068000235</v>
      </c>
      <c r="F523" s="591"/>
      <c r="G523" s="596"/>
      <c r="H523" s="597"/>
      <c r="I523" s="592" t="s">
        <v>17</v>
      </c>
      <c r="J523" s="593"/>
      <c r="K523" s="577">
        <f t="shared" si="214"/>
        <v>0</v>
      </c>
      <c r="L523" s="578"/>
      <c r="M523" s="590" t="str">
        <f>IF(ISERROR(K523/K527),"",K523/K527)</f>
        <v/>
      </c>
      <c r="N523" s="591"/>
      <c r="O523" s="552" t="s">
        <v>43</v>
      </c>
      <c r="P523" s="552"/>
      <c r="Q523" s="584">
        <f t="shared" si="215"/>
        <v>0</v>
      </c>
      <c r="R523" s="585"/>
      <c r="S523" s="590" t="str">
        <f>IF(ISERROR(Q523/Q527),"",Q523/Q527)</f>
        <v/>
      </c>
      <c r="T523" s="591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88" t="s">
        <v>99</v>
      </c>
      <c r="B524" s="585"/>
      <c r="C524" s="584">
        <f>SUM(G137,G307,G477)</f>
        <v>5089</v>
      </c>
      <c r="D524" s="585"/>
      <c r="E524" s="590">
        <f>IF(ISERROR(C524/C527),"",C524/C527)</f>
        <v>9.9412006016682625E-2</v>
      </c>
      <c r="F524" s="591"/>
      <c r="G524" s="596"/>
      <c r="H524" s="597"/>
      <c r="I524" s="592" t="s">
        <v>18</v>
      </c>
      <c r="J524" s="593"/>
      <c r="K524" s="577">
        <f t="shared" si="214"/>
        <v>0</v>
      </c>
      <c r="L524" s="578"/>
      <c r="M524" s="590" t="str">
        <f>IF(ISERROR(K524/K527),"",K524/K527)</f>
        <v/>
      </c>
      <c r="N524" s="591"/>
      <c r="O524" s="552" t="s">
        <v>21</v>
      </c>
      <c r="P524" s="552"/>
      <c r="Q524" s="584">
        <f t="shared" si="215"/>
        <v>0</v>
      </c>
      <c r="R524" s="585"/>
      <c r="S524" s="590" t="str">
        <f>IF(ISERROR(Q524/Q527),"",Q524/Q527)</f>
        <v/>
      </c>
      <c r="T524" s="591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588" t="s">
        <v>102</v>
      </c>
      <c r="B525" s="585"/>
      <c r="C525" s="584">
        <f>SUM(G147,G317,G487)</f>
        <v>2373</v>
      </c>
      <c r="D525" s="585"/>
      <c r="E525" s="590">
        <f>IF(ISERROR(C525/C527),"",C525/C527)</f>
        <v>4.6355804731300423E-2</v>
      </c>
      <c r="F525" s="591"/>
      <c r="G525" s="596"/>
      <c r="H525" s="597"/>
      <c r="I525" s="592" t="s">
        <v>19</v>
      </c>
      <c r="J525" s="593"/>
      <c r="K525" s="577">
        <f t="shared" si="214"/>
        <v>0</v>
      </c>
      <c r="L525" s="578"/>
      <c r="M525" s="590" t="str">
        <f>IF(ISERROR(K525/K527),"",K525/K527)</f>
        <v/>
      </c>
      <c r="N525" s="591"/>
      <c r="O525" s="552" t="s">
        <v>45</v>
      </c>
      <c r="P525" s="552"/>
      <c r="Q525" s="584">
        <f t="shared" si="215"/>
        <v>0</v>
      </c>
      <c r="R525" s="585"/>
      <c r="S525" s="590" t="str">
        <f>IF(ISERROR(Q525/Q527),"",Q525/Q527)</f>
        <v/>
      </c>
      <c r="T525" s="591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588" t="s">
        <v>106</v>
      </c>
      <c r="B526" s="585"/>
      <c r="C526" s="584">
        <f>SUM(G162,G332,G503)</f>
        <v>281</v>
      </c>
      <c r="D526" s="585"/>
      <c r="E526" s="590">
        <f>IF(ISERROR(C526/C527),"",C526/C527)</f>
        <v>5.4892461565509559E-3</v>
      </c>
      <c r="F526" s="591"/>
      <c r="G526" s="596"/>
      <c r="H526" s="597"/>
      <c r="I526" s="592" t="s">
        <v>20</v>
      </c>
      <c r="J526" s="593"/>
      <c r="K526" s="577">
        <f t="shared" si="214"/>
        <v>0</v>
      </c>
      <c r="L526" s="578"/>
      <c r="M526" s="590" t="str">
        <f>IF(ISERROR(K526/K527),"",K526/K527)</f>
        <v/>
      </c>
      <c r="N526" s="591"/>
      <c r="O526" s="552" t="s">
        <v>46</v>
      </c>
      <c r="P526" s="552"/>
      <c r="Q526" s="584">
        <f t="shared" si="215"/>
        <v>0</v>
      </c>
      <c r="R526" s="585"/>
      <c r="S526" s="590" t="str">
        <f>IF(ISERROR(Q526/Q527),"",Q526/Q527)</f>
        <v/>
      </c>
      <c r="T526" s="591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84" t="s">
        <v>123</v>
      </c>
      <c r="B527" s="585"/>
      <c r="C527" s="589">
        <f>SUM(C521:C526)</f>
        <v>51191</v>
      </c>
      <c r="D527" s="585"/>
      <c r="E527" s="590">
        <f>SUM(E521:F526)</f>
        <v>1</v>
      </c>
      <c r="F527" s="585"/>
      <c r="G527" s="598"/>
      <c r="H527" s="599"/>
      <c r="I527" s="584" t="s">
        <v>123</v>
      </c>
      <c r="J527" s="578"/>
      <c r="K527" s="577">
        <f>SUM(R172,U342,U513)</f>
        <v>0</v>
      </c>
      <c r="L527" s="578"/>
      <c r="M527" s="590">
        <f>SUM(M521:N526)</f>
        <v>0</v>
      </c>
      <c r="N527" s="591"/>
      <c r="O527" s="552" t="s">
        <v>123</v>
      </c>
      <c r="P527" s="552"/>
      <c r="Q527" s="600">
        <f>SUM(X172,AA342,AA513)</f>
        <v>0</v>
      </c>
      <c r="R527" s="601"/>
      <c r="S527" s="590">
        <f>SUM(S521:T526)</f>
        <v>0</v>
      </c>
      <c r="T527" s="591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592" t="s">
        <v>132</v>
      </c>
      <c r="B529" s="606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2" t="s">
        <v>143</v>
      </c>
      <c r="B530" s="603"/>
      <c r="C530" s="93">
        <f>SUM('31:4'!C530)</f>
        <v>202</v>
      </c>
      <c r="D530" s="93">
        <f>SUM('31:4'!D530)</f>
        <v>194</v>
      </c>
      <c r="E530" s="93">
        <f>SUM('31:4'!E530)</f>
        <v>8</v>
      </c>
      <c r="F530" s="93">
        <f>SUM('31:4'!F530)</f>
        <v>0</v>
      </c>
      <c r="G530" s="93">
        <f>SUM('31:4'!G530)</f>
        <v>0</v>
      </c>
      <c r="H530" s="93">
        <f>SUM('31:4'!H530)</f>
        <v>0</v>
      </c>
      <c r="I530" s="93">
        <f>SUM('31:4'!I530)</f>
        <v>0</v>
      </c>
      <c r="J530" s="93">
        <f>+C530-H530-I530</f>
        <v>202</v>
      </c>
      <c r="K530" s="93">
        <f>SUM('31:4'!K530)</f>
        <v>0</v>
      </c>
      <c r="L530" s="93">
        <f>SUM('31:4'!L530)</f>
        <v>0</v>
      </c>
      <c r="M530" s="93">
        <f>SUM('31:4'!M530)</f>
        <v>0</v>
      </c>
      <c r="N530" s="93">
        <f>SUM('31:4'!N530)</f>
        <v>0</v>
      </c>
      <c r="O530" s="93">
        <f>SUM('31:4'!O530)</f>
        <v>0</v>
      </c>
      <c r="P530" s="93">
        <f>SUM('31:4'!P530)</f>
        <v>0</v>
      </c>
      <c r="Q530" s="93">
        <f>J530-K530-L530</f>
        <v>202</v>
      </c>
      <c r="R530" s="93">
        <f>Q530*11-M530-N530</f>
        <v>2222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02" t="s">
        <v>144</v>
      </c>
      <c r="B531" s="603"/>
      <c r="C531" s="93">
        <f>SUM('31:4'!C531)</f>
        <v>223</v>
      </c>
      <c r="D531" s="93">
        <f>SUM('31:4'!D531)</f>
        <v>223</v>
      </c>
      <c r="E531" s="93">
        <f>SUM('31:4'!E531)</f>
        <v>1</v>
      </c>
      <c r="F531" s="93">
        <f>SUM('31:4'!F531)</f>
        <v>0</v>
      </c>
      <c r="G531" s="93">
        <f>SUM('31:4'!G531)</f>
        <v>0</v>
      </c>
      <c r="H531" s="93">
        <f>SUM('31:4'!H531)</f>
        <v>0</v>
      </c>
      <c r="I531" s="93">
        <f>SUM('31:4'!I531)</f>
        <v>0</v>
      </c>
      <c r="J531" s="93">
        <f t="shared" ref="J531:J532" si="216">C531-G531-H531-I531</f>
        <v>223</v>
      </c>
      <c r="K531" s="93">
        <f>SUM('31:4'!K531)</f>
        <v>7</v>
      </c>
      <c r="L531" s="93">
        <f>SUM('31:4'!L531)</f>
        <v>0</v>
      </c>
      <c r="M531" s="93">
        <f>SUM('31:4'!M531)</f>
        <v>0</v>
      </c>
      <c r="N531" s="93">
        <f>SUM('31:4'!N531)</f>
        <v>0</v>
      </c>
      <c r="O531" s="93">
        <f>SUM('31:4'!O531)</f>
        <v>0</v>
      </c>
      <c r="P531" s="93">
        <f>SUM('31:4'!P531)</f>
        <v>1</v>
      </c>
      <c r="Q531" s="93">
        <f t="shared" ref="Q531:Q532" si="217">J531-K531-L531</f>
        <v>216</v>
      </c>
      <c r="R531" s="93">
        <f t="shared" ref="R531:R532" si="218">Q531*11-M531-N531</f>
        <v>2376</v>
      </c>
      <c r="S531" s="194">
        <f t="array" ref="S531">IF(ISERROR(Q531/J531),"",Q531/J531)</f>
        <v>0.96860986547085204</v>
      </c>
      <c r="T531" s="194">
        <f t="array" ref="T531">IF(ISERROR((O531:P531)/C531),"",SUM(O531:P531)/C531)</f>
        <v>4.4843049327354259E-3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02" t="s">
        <v>145</v>
      </c>
      <c r="B532" s="603"/>
      <c r="C532" s="93">
        <f>SUM('31:4'!C532)</f>
        <v>50</v>
      </c>
      <c r="D532" s="93">
        <f>SUM('31:4'!D532)</f>
        <v>50</v>
      </c>
      <c r="E532" s="93">
        <f>SUM('31:4'!E532)</f>
        <v>0</v>
      </c>
      <c r="F532" s="93">
        <f>SUM('31:4'!F532)</f>
        <v>0</v>
      </c>
      <c r="G532" s="93">
        <f>SUM('31:4'!G532)</f>
        <v>0</v>
      </c>
      <c r="H532" s="93">
        <f>SUM('31:4'!H532)</f>
        <v>0</v>
      </c>
      <c r="I532" s="93">
        <f>SUM('31:4'!I532)</f>
        <v>0</v>
      </c>
      <c r="J532" s="93">
        <f t="shared" si="216"/>
        <v>50</v>
      </c>
      <c r="K532" s="93">
        <f>SUM('31:4'!K532)</f>
        <v>1</v>
      </c>
      <c r="L532" s="93">
        <f>SUM('31:4'!L532)</f>
        <v>0</v>
      </c>
      <c r="M532" s="93">
        <f>SUM('31:4'!M532)</f>
        <v>0</v>
      </c>
      <c r="N532" s="93">
        <f>SUM('31:4'!N532)</f>
        <v>0</v>
      </c>
      <c r="O532" s="93">
        <f>SUM('31:4'!O532)</f>
        <v>0</v>
      </c>
      <c r="P532" s="93">
        <f>SUM('31:4'!P532)</f>
        <v>0</v>
      </c>
      <c r="Q532" s="93">
        <f t="shared" si="217"/>
        <v>49</v>
      </c>
      <c r="R532" s="93">
        <f t="shared" si="218"/>
        <v>539</v>
      </c>
      <c r="S532" s="194">
        <f t="array" ref="S532">IF(ISERROR(Q532/J532),"",Q532/J532)</f>
        <v>0.98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04" t="s">
        <v>11</v>
      </c>
      <c r="B533" s="605"/>
      <c r="C533" s="37">
        <f>SUM(C530:C532)</f>
        <v>475</v>
      </c>
      <c r="D533" s="37">
        <f>SUM(D530:D532)</f>
        <v>467</v>
      </c>
      <c r="E533" s="37">
        <f t="shared" ref="E533:N533" si="219">SUM(E530:E532)</f>
        <v>9</v>
      </c>
      <c r="F533" s="37">
        <f t="shared" si="219"/>
        <v>0</v>
      </c>
      <c r="G533" s="37">
        <f t="shared" si="219"/>
        <v>0</v>
      </c>
      <c r="H533" s="37">
        <f t="shared" si="219"/>
        <v>0</v>
      </c>
      <c r="I533" s="37">
        <f t="shared" si="219"/>
        <v>0</v>
      </c>
      <c r="J533" s="45">
        <f t="shared" si="219"/>
        <v>475</v>
      </c>
      <c r="K533" s="88">
        <f t="shared" si="219"/>
        <v>8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1</v>
      </c>
      <c r="Q533" s="37">
        <f>SUM(Q530:Q532)</f>
        <v>467</v>
      </c>
      <c r="R533" s="37">
        <f>SUM(R530:R532)</f>
        <v>5137</v>
      </c>
      <c r="S533" s="38">
        <f t="array" ref="S533">IF(ISERROR(Q533/J533),"",Q533/J533)</f>
        <v>0.98315789473684212</v>
      </c>
      <c r="T533" s="39">
        <f t="array" ref="T533">IF(ISERROR((O533:P533)/C533),"",SUM(O533:P533)/C533)</f>
        <v>2.1052631578947368E-3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15011</v>
      </c>
      <c r="K541" s="101">
        <f>+H28+H198+H368</f>
        <v>75835.319999999992</v>
      </c>
      <c r="L541" s="101">
        <f>+I28+I198+I368</f>
        <v>956.55</v>
      </c>
      <c r="M541" s="50">
        <f>+J541/L541</f>
        <v>15.692854529297998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21212</v>
      </c>
      <c r="K542" s="101">
        <f>+H426+H256+H86</f>
        <v>103984.41</v>
      </c>
      <c r="L542" s="101">
        <f>+I426+I256+I86</f>
        <v>633.67999999999995</v>
      </c>
      <c r="M542" s="50">
        <f>+J542/L542</f>
        <v>33.474308799394016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7225</v>
      </c>
      <c r="K543" s="101">
        <f>+H461+H291+H121</f>
        <v>33314.44</v>
      </c>
      <c r="L543" s="101">
        <f>+I461+I291+I121</f>
        <v>817</v>
      </c>
      <c r="M543" s="50">
        <f>+J543/L543</f>
        <v>8.8433292533659724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5089</v>
      </c>
      <c r="K544" s="101">
        <f>+H477+H307+H137</f>
        <v>25729.079999999998</v>
      </c>
      <c r="L544" s="101">
        <f>+I477+I307+I137</f>
        <v>274.5</v>
      </c>
      <c r="M544" s="50">
        <f t="shared" ref="M544:M545" si="220">+J544/L544</f>
        <v>18.539162112932605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281</v>
      </c>
      <c r="K545" s="101">
        <f>+H503+H332+H162</f>
        <v>2001.3999999999999</v>
      </c>
      <c r="L545" s="101">
        <f>+I503+I332+I162</f>
        <v>56</v>
      </c>
      <c r="M545" s="50">
        <f t="shared" si="220"/>
        <v>5.0178571428571432</v>
      </c>
    </row>
    <row r="546" spans="1:13">
      <c r="A546" s="331"/>
      <c r="B546" s="257"/>
      <c r="C546" s="257"/>
      <c r="D546" s="259"/>
      <c r="E546" s="257"/>
      <c r="J546" s="101">
        <f>SUM(J541:J545)</f>
        <v>48818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6278</v>
      </c>
      <c r="K549" s="101">
        <f>+H28</f>
        <v>31763.039999999997</v>
      </c>
      <c r="L549" s="101">
        <f>+I28</f>
        <v>397.5</v>
      </c>
      <c r="M549" s="102">
        <f>+J549/L549</f>
        <v>15.793710691823899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9641</v>
      </c>
      <c r="K550" s="101">
        <f>H86</f>
        <v>45641.36</v>
      </c>
      <c r="L550" s="101">
        <f>I86</f>
        <v>229</v>
      </c>
      <c r="M550" s="102">
        <f>+J550/L550</f>
        <v>42.10043668122271</v>
      </c>
    </row>
    <row r="551" spans="1:13">
      <c r="E551" s="252"/>
      <c r="H551" s="100" t="s">
        <v>165</v>
      </c>
      <c r="J551" s="46">
        <f>+G121</f>
        <v>2857</v>
      </c>
      <c r="K551" s="101">
        <f>+H121</f>
        <v>14311.94</v>
      </c>
      <c r="L551" s="101">
        <f>+I121</f>
        <v>228</v>
      </c>
      <c r="M551" s="102">
        <f>+J551/L551</f>
        <v>12.530701754385966</v>
      </c>
    </row>
    <row r="552" spans="1:13">
      <c r="H552" s="100" t="s">
        <v>166</v>
      </c>
      <c r="J552" s="46">
        <f>+G137</f>
        <v>2238</v>
      </c>
      <c r="K552" s="101">
        <f>+H137</f>
        <v>11312.279999999999</v>
      </c>
      <c r="L552" s="101">
        <f>+I137</f>
        <v>110</v>
      </c>
      <c r="M552" s="102">
        <f>+J552/L552</f>
        <v>20.345454545454544</v>
      </c>
    </row>
    <row r="553" spans="1:13">
      <c r="H553" s="100" t="s">
        <v>167</v>
      </c>
      <c r="J553" s="46">
        <f>+G162</f>
        <v>185</v>
      </c>
      <c r="K553" s="101">
        <f>+H162</f>
        <v>1252.5999999999999</v>
      </c>
      <c r="L553" s="101">
        <f>+I162</f>
        <v>35</v>
      </c>
      <c r="M553" s="102">
        <f>+J553/L553</f>
        <v>5.2857142857142856</v>
      </c>
    </row>
    <row r="554" spans="1:13">
      <c r="J554" s="46">
        <f>+B170</f>
        <v>22337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8733</v>
      </c>
      <c r="K556" s="101">
        <f>+H198</f>
        <v>44072.28</v>
      </c>
      <c r="L556" s="101">
        <f>+I198</f>
        <v>559.04999999999995</v>
      </c>
      <c r="M556" s="102">
        <f>+J556/L556</f>
        <v>15.621143010464182</v>
      </c>
    </row>
    <row r="557" spans="1:13">
      <c r="H557" s="100" t="s">
        <v>164</v>
      </c>
      <c r="J557" s="46">
        <f>+G256</f>
        <v>11571</v>
      </c>
      <c r="K557" s="101">
        <f>+H256</f>
        <v>58343.049999999996</v>
      </c>
      <c r="L557" s="101">
        <f>+I256</f>
        <v>404.67999999999995</v>
      </c>
      <c r="M557" s="102">
        <f>+J557/L557</f>
        <v>28.592962340614811</v>
      </c>
    </row>
    <row r="558" spans="1:13">
      <c r="H558" s="100" t="s">
        <v>165</v>
      </c>
      <c r="J558" s="46">
        <f>+G291</f>
        <v>1648</v>
      </c>
      <c r="K558" s="101">
        <f>+H291</f>
        <v>5320.9</v>
      </c>
      <c r="L558" s="101">
        <f>+I291</f>
        <v>328</v>
      </c>
      <c r="M558" s="102">
        <f>+J558/L558</f>
        <v>5.024390243902439</v>
      </c>
    </row>
    <row r="559" spans="1:13">
      <c r="H559" s="100" t="s">
        <v>166</v>
      </c>
      <c r="J559" s="46">
        <f>+G307</f>
        <v>2851</v>
      </c>
      <c r="K559" s="101">
        <f>+H307</f>
        <v>14416.8</v>
      </c>
      <c r="L559" s="101">
        <f>+I307</f>
        <v>164.5</v>
      </c>
      <c r="M559" s="102">
        <f>+J559/L559</f>
        <v>17.331306990881458</v>
      </c>
    </row>
    <row r="560" spans="1:13">
      <c r="H560" s="100" t="s">
        <v>167</v>
      </c>
      <c r="J560" s="46">
        <f>+G332</f>
        <v>96</v>
      </c>
      <c r="K560" s="101">
        <f>+H332</f>
        <v>748.8</v>
      </c>
      <c r="L560" s="101">
        <f>+I332</f>
        <v>21</v>
      </c>
      <c r="M560" s="102">
        <f>+J560/L560</f>
        <v>4.5714285714285712</v>
      </c>
    </row>
    <row r="561" spans="7:13">
      <c r="G561" t="s">
        <v>170</v>
      </c>
      <c r="J561" s="46">
        <f>+B340</f>
        <v>26134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2720</v>
      </c>
      <c r="K564" s="101">
        <f>+H461</f>
        <v>13681.600000000002</v>
      </c>
      <c r="L564" s="101">
        <f>+I461</f>
        <v>261</v>
      </c>
      <c r="M564" s="102">
        <f>+J564/L564</f>
        <v>10.421455938697317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2720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A73" zoomScaleNormal="100" workbookViewId="0">
      <selection activeCell="AF88" sqref="AF88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31" t="s">
        <v>23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10" t="s">
        <v>12</v>
      </c>
      <c r="B4" s="532" t="s">
        <v>25</v>
      </c>
      <c r="C4" s="532" t="s">
        <v>26</v>
      </c>
      <c r="D4" s="532" t="s">
        <v>27</v>
      </c>
      <c r="E4" s="535" t="s">
        <v>28</v>
      </c>
      <c r="F4" s="538" t="s">
        <v>29</v>
      </c>
      <c r="G4" s="541" t="s">
        <v>30</v>
      </c>
      <c r="H4" s="541"/>
      <c r="I4" s="532" t="s">
        <v>31</v>
      </c>
      <c r="J4" s="542" t="s">
        <v>32</v>
      </c>
      <c r="K4" s="553" t="s">
        <v>33</v>
      </c>
      <c r="L4" s="532" t="s">
        <v>34</v>
      </c>
      <c r="M4" s="556" t="s">
        <v>35</v>
      </c>
      <c r="N4" s="550" t="s">
        <v>36</v>
      </c>
      <c r="O4" s="541" t="s">
        <v>37</v>
      </c>
      <c r="P4" s="541"/>
      <c r="Q4" s="541"/>
      <c r="R4" s="541"/>
      <c r="S4" s="541"/>
      <c r="T4" s="541"/>
      <c r="U4" s="541"/>
      <c r="V4" s="558" t="s">
        <v>38</v>
      </c>
      <c r="W4" s="550" t="s">
        <v>39</v>
      </c>
      <c r="X4" s="541" t="s">
        <v>40</v>
      </c>
      <c r="Y4" s="541"/>
      <c r="Z4" s="541"/>
      <c r="AA4" s="541"/>
      <c r="AB4" s="607" t="s">
        <v>434</v>
      </c>
      <c r="AC4" s="609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11"/>
      <c r="B5" s="533"/>
      <c r="C5" s="533"/>
      <c r="D5" s="533"/>
      <c r="E5" s="536"/>
      <c r="F5" s="539"/>
      <c r="G5" s="541"/>
      <c r="H5" s="541"/>
      <c r="I5" s="533"/>
      <c r="J5" s="543"/>
      <c r="K5" s="554"/>
      <c r="L5" s="533"/>
      <c r="M5" s="557"/>
      <c r="N5" s="550"/>
      <c r="O5" s="541" t="s">
        <v>41</v>
      </c>
      <c r="P5" s="541" t="s">
        <v>42</v>
      </c>
      <c r="Q5" s="541" t="s">
        <v>43</v>
      </c>
      <c r="R5" s="551" t="s">
        <v>44</v>
      </c>
      <c r="S5" s="552" t="s">
        <v>45</v>
      </c>
      <c r="T5" s="541" t="s">
        <v>46</v>
      </c>
      <c r="U5" s="541" t="s">
        <v>47</v>
      </c>
      <c r="V5" s="558"/>
      <c r="W5" s="550"/>
      <c r="X5" s="541" t="s">
        <v>13</v>
      </c>
      <c r="Y5" s="541" t="s">
        <v>48</v>
      </c>
      <c r="Z5" s="541" t="s">
        <v>49</v>
      </c>
      <c r="AA5" s="541" t="s">
        <v>47</v>
      </c>
      <c r="AB5" s="608"/>
      <c r="AC5" s="609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12"/>
      <c r="B6" s="534"/>
      <c r="C6" s="534"/>
      <c r="D6" s="534"/>
      <c r="E6" s="537"/>
      <c r="F6" s="540"/>
      <c r="G6" s="242" t="s">
        <v>50</v>
      </c>
      <c r="H6" s="242" t="s">
        <v>51</v>
      </c>
      <c r="I6" s="534"/>
      <c r="J6" s="544"/>
      <c r="K6" s="555"/>
      <c r="L6" s="534"/>
      <c r="M6" s="557"/>
      <c r="N6" s="550"/>
      <c r="O6" s="541"/>
      <c r="P6" s="541"/>
      <c r="Q6" s="541"/>
      <c r="R6" s="551"/>
      <c r="S6" s="552"/>
      <c r="T6" s="541"/>
      <c r="U6" s="541"/>
      <c r="V6" s="558"/>
      <c r="W6" s="550"/>
      <c r="X6" s="541"/>
      <c r="Y6" s="541"/>
      <c r="Z6" s="541"/>
      <c r="AA6" s="541"/>
      <c r="AB6" s="608"/>
      <c r="AC6" s="609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45" t="s">
        <v>70</v>
      </c>
      <c r="B28" s="546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47" t="s">
        <v>86</v>
      </c>
      <c r="B86" s="547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48" t="s">
        <v>92</v>
      </c>
      <c r="B121" s="549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1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48" t="s">
        <v>99</v>
      </c>
      <c r="B137" s="549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6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6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>
        <f>SUM('1:2'!I146)</f>
        <v>0</v>
      </c>
      <c r="J146" s="31" t="str">
        <f t="array" ref="J146">IF(ISERROR(G146/I146),"",G146/I146)</f>
        <v/>
      </c>
      <c r="K146" s="35">
        <f t="array" ref="K146">IF(ISERROR(G146/L146),"",G146/L146)</f>
        <v>0</v>
      </c>
      <c r="L146" s="87">
        <v>22</v>
      </c>
      <c r="M146" s="36">
        <f t="shared" si="48"/>
        <v>0</v>
      </c>
      <c r="N146" s="93">
        <f>SUM('1:2'!N146)</f>
        <v>0</v>
      </c>
      <c r="O146" s="93">
        <f>SUM('1:2'!O146)</f>
        <v>0</v>
      </c>
      <c r="P146" s="93">
        <f>SUM('1:2'!P146)</f>
        <v>0</v>
      </c>
      <c r="Q146" s="93">
        <f>SUM('1:2'!Q146)</f>
        <v>0</v>
      </c>
      <c r="R146" s="93">
        <f>SUM('1:2'!R146)</f>
        <v>0</v>
      </c>
      <c r="S146" s="93">
        <f>SUM('1:2'!S146)</f>
        <v>0</v>
      </c>
      <c r="T146" s="93">
        <f>SUM('1:2'!T146)</f>
        <v>0</v>
      </c>
      <c r="U146" s="93">
        <f>SUM('1:2'!U146)</f>
        <v>0</v>
      </c>
      <c r="V146" s="206">
        <f t="shared" si="49"/>
        <v>0</v>
      </c>
      <c r="W146" s="33" t="str">
        <f t="shared" si="43"/>
        <v/>
      </c>
      <c r="X146" s="93">
        <f>SUM('1:2'!X146)</f>
        <v>0</v>
      </c>
      <c r="Y146" s="93">
        <f>SUM('1:2'!Y146)</f>
        <v>0</v>
      </c>
      <c r="Z146" s="93">
        <f>SUM('1:2'!Z146)</f>
        <v>0</v>
      </c>
      <c r="AA146" s="93">
        <f>SUM('1:2'!AA146)</f>
        <v>0</v>
      </c>
      <c r="AB146" s="358">
        <v>0.48</v>
      </c>
      <c r="AC146" s="269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548" t="s">
        <v>102</v>
      </c>
      <c r="B147" s="549"/>
      <c r="C147" s="243" t="s">
        <v>71</v>
      </c>
      <c r="D147" s="20"/>
      <c r="E147" s="20"/>
      <c r="F147" s="32"/>
      <c r="G147" s="99">
        <f>SUM(G138:G146)</f>
        <v>0</v>
      </c>
      <c r="H147" s="99">
        <f>SUM(H138:H146)</f>
        <v>0</v>
      </c>
      <c r="I147" s="99">
        <f>SUM(I138:I146)</f>
        <v>0</v>
      </c>
      <c r="J147" s="31" t="str">
        <f t="array" ref="J147">IF(ISERROR(G147/I147),"",G147/I147)</f>
        <v/>
      </c>
      <c r="K147" s="30">
        <f>SUM(K138:K146)</f>
        <v>0</v>
      </c>
      <c r="L147" s="98"/>
      <c r="M147" s="89">
        <f>SUM(M138:M146)</f>
        <v>0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 t="str">
        <f t="shared" si="43"/>
        <v/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SUM('1:2'!G148)</f>
        <v>0</v>
      </c>
      <c r="H148" s="93">
        <f>SUM('1:2'!H148)</f>
        <v>0</v>
      </c>
      <c r="I148" s="93">
        <f>SUM('1:2'!I148)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SUM('1:2'!N148)</f>
        <v>0</v>
      </c>
      <c r="O148" s="93">
        <f>SUM('1:2'!O148)</f>
        <v>0</v>
      </c>
      <c r="P148" s="93">
        <f>SUM('1:2'!P148)</f>
        <v>0</v>
      </c>
      <c r="Q148" s="93">
        <f>SUM('1:2'!Q148)</f>
        <v>0</v>
      </c>
      <c r="R148" s="93">
        <f>SUM('1:2'!R148)</f>
        <v>0</v>
      </c>
      <c r="S148" s="93">
        <f>SUM('1:2'!S148)</f>
        <v>0</v>
      </c>
      <c r="T148" s="93">
        <f>SUM('1:2'!T148)</f>
        <v>0</v>
      </c>
      <c r="U148" s="93">
        <f>SUM('1:2'!U148)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SUM('1:2'!X148)</f>
        <v>0</v>
      </c>
      <c r="Y148" s="93">
        <f>SUM('1:2'!Y148)</f>
        <v>0</v>
      </c>
      <c r="Z148" s="93">
        <f>SUM('1:2'!Z148)</f>
        <v>0</v>
      </c>
      <c r="AA148" s="93">
        <f>SUM('1:2'!AA148)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si="51"/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SUM('1:2'!G150)</f>
        <v>96</v>
      </c>
      <c r="H150" s="93">
        <f>SUM('1:2'!H150)</f>
        <v>748.8</v>
      </c>
      <c r="I150" s="93">
        <f>SUM('1:2'!I150)</f>
        <v>5</v>
      </c>
      <c r="J150" s="31">
        <f t="array" ref="J150">IF(ISERROR(G150/I150),"",G150/I150)</f>
        <v>19.2</v>
      </c>
      <c r="K150" s="35">
        <f t="array" ref="K150">IF(ISERROR(G150/L150),"",G150/L150)</f>
        <v>20.869565217391305</v>
      </c>
      <c r="L150" s="87">
        <v>4.5999999999999996</v>
      </c>
      <c r="M150" s="36">
        <f t="shared" si="50"/>
        <v>-15.869565217391305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>
        <f t="shared" si="43"/>
        <v>0</v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2.25</v>
      </c>
      <c r="AC150" s="269">
        <f t="shared" si="46"/>
        <v>216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5.8</v>
      </c>
      <c r="M151" s="36">
        <f t="shared" si="50"/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 t="str">
        <f t="shared" si="43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1.79</v>
      </c>
      <c r="AC151" s="269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/>
      <c r="K152" s="35"/>
      <c r="L152" s="87">
        <v>6</v>
      </c>
      <c r="M152" s="36"/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/>
      <c r="W152" s="33"/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si="53"/>
        <v>0</v>
      </c>
      <c r="W154" s="33" t="str">
        <f t="shared" si="54"/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SUM('1:2'!G155)</f>
        <v>0</v>
      </c>
      <c r="H155" s="93">
        <f>SUM('1:2'!H155)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SUM('1:2'!G157)</f>
        <v>0</v>
      </c>
      <c r="H157" s="93">
        <f>SUM('1:2'!H157)</f>
        <v>0</v>
      </c>
      <c r="I157" s="93">
        <f>SUM('1:2'!I157)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SUM('1:2'!N157)</f>
        <v>0</v>
      </c>
      <c r="O157" s="93">
        <f>SUM('1:2'!O157)</f>
        <v>0</v>
      </c>
      <c r="P157" s="93">
        <f>SUM('1:2'!P157)</f>
        <v>0</v>
      </c>
      <c r="Q157" s="93">
        <f>SUM('1:2'!Q157)</f>
        <v>0</v>
      </c>
      <c r="R157" s="93">
        <f>SUM('1:2'!R157)</f>
        <v>0</v>
      </c>
      <c r="S157" s="93">
        <f>SUM('1:2'!S157)</f>
        <v>0</v>
      </c>
      <c r="T157" s="93">
        <f>SUM('1:2'!T157)</f>
        <v>0</v>
      </c>
      <c r="U157" s="93">
        <f>SUM('1:2'!U157)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SUM('1:2'!X157)</f>
        <v>0</v>
      </c>
      <c r="Y157" s="93">
        <f>SUM('1:2'!Y157)</f>
        <v>0</v>
      </c>
      <c r="Z157" s="93">
        <f>SUM('1:2'!Z157)</f>
        <v>0</v>
      </c>
      <c r="AA157" s="93">
        <f>SUM('1:2'!AA157)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si="56"/>
        <v>0</v>
      </c>
      <c r="W158" s="33" t="str">
        <f t="shared" si="57"/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/>
      <c r="W159" s="33"/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SUM('1:2'!G161)</f>
        <v>0</v>
      </c>
      <c r="H161" s="93">
        <f>SUM('1:2'!H161)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548" t="s">
        <v>106</v>
      </c>
      <c r="B162" s="549"/>
      <c r="C162" s="243" t="s">
        <v>71</v>
      </c>
      <c r="D162" s="20"/>
      <c r="E162" s="20"/>
      <c r="F162" s="32"/>
      <c r="G162" s="94">
        <f>SUM(G148:G160)</f>
        <v>96</v>
      </c>
      <c r="H162" s="30">
        <f>SUM(H148:H160)</f>
        <v>748.8</v>
      </c>
      <c r="I162" s="30">
        <f>SUM(I148:I160)</f>
        <v>5</v>
      </c>
      <c r="J162" s="31">
        <f t="array" ref="J162">IF(ISERROR(G162/I162),"",G162/I162)</f>
        <v>19.2</v>
      </c>
      <c r="K162" s="30">
        <f>SUM(K148:K158)</f>
        <v>20.869565217391305</v>
      </c>
      <c r="L162" s="98"/>
      <c r="M162" s="89">
        <f t="shared" ref="M162:V162" si="58">SUM(M148:M158)</f>
        <v>-15.869565217391305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216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59" t="s">
        <v>108</v>
      </c>
      <c r="B163" s="560"/>
      <c r="C163" s="560"/>
      <c r="D163" s="560"/>
      <c r="E163" s="560"/>
      <c r="F163" s="561"/>
      <c r="G163" s="193">
        <f>SUM(G28,G86,G121,G137,G147,G162)</f>
        <v>10993</v>
      </c>
      <c r="H163" s="193">
        <f>SUM(H28,H86,H121,H137,H147,H162)</f>
        <v>55764.04</v>
      </c>
      <c r="I163" s="193">
        <f>SUM(I28,I86,I121,I137,I147,I162)</f>
        <v>501.5</v>
      </c>
      <c r="J163" s="52">
        <f t="array" ref="J163">IF(ISERROR(G163/I163),"",G163/I163)</f>
        <v>21.920239282153538</v>
      </c>
      <c r="K163" s="193">
        <f>SUM(K28,K86,K121,K137,K147,K162)</f>
        <v>464.03097503280884</v>
      </c>
      <c r="L163" s="52">
        <f>IF(ISERROR(G163/K163),"",G163/K163)</f>
        <v>23.690228867206013</v>
      </c>
      <c r="M163" s="193">
        <f t="shared" ref="M163:AA163" si="60">SUM(M28,M86,M121,M137,M147,M162)</f>
        <v>27.54402496719117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5964.89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613" t="s">
        <v>109</v>
      </c>
      <c r="B164" s="245" t="s">
        <v>110</v>
      </c>
      <c r="C164" s="562" t="s">
        <v>111</v>
      </c>
      <c r="D164" s="562"/>
      <c r="E164" s="541" t="s">
        <v>112</v>
      </c>
      <c r="F164" s="541"/>
      <c r="G164" s="552" t="s">
        <v>113</v>
      </c>
      <c r="H164" s="552"/>
      <c r="I164" s="541" t="s">
        <v>114</v>
      </c>
      <c r="J164" s="541"/>
      <c r="K164" s="541" t="s">
        <v>36</v>
      </c>
      <c r="L164" s="541"/>
      <c r="M164" s="541" t="s">
        <v>115</v>
      </c>
      <c r="N164" s="541"/>
      <c r="O164" s="541" t="s">
        <v>116</v>
      </c>
      <c r="P164" s="552" t="s">
        <v>117</v>
      </c>
      <c r="Q164" s="552"/>
      <c r="R164" s="552" t="s">
        <v>36</v>
      </c>
      <c r="S164" s="552"/>
      <c r="T164" s="552" t="s">
        <v>118</v>
      </c>
      <c r="U164" s="552"/>
      <c r="V164" s="552" t="s">
        <v>119</v>
      </c>
      <c r="W164" s="552"/>
      <c r="X164" s="552" t="s">
        <v>36</v>
      </c>
      <c r="Y164" s="552"/>
      <c r="Z164" s="552" t="s">
        <v>118</v>
      </c>
      <c r="AA164" s="552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614"/>
      <c r="B165" s="245" t="s">
        <v>120</v>
      </c>
      <c r="C165" s="563">
        <f>SUM('1:2'!C165)</f>
        <v>2</v>
      </c>
      <c r="D165" s="564"/>
      <c r="E165" s="565">
        <f>D165*11</f>
        <v>0</v>
      </c>
      <c r="F165" s="565"/>
      <c r="G165" s="563">
        <f>SUM('1:2'!G165)</f>
        <v>2</v>
      </c>
      <c r="H165" s="564"/>
      <c r="I165" s="541">
        <f>G165*11</f>
        <v>22</v>
      </c>
      <c r="J165" s="541"/>
      <c r="K165" s="541">
        <f>E165-I165</f>
        <v>-22</v>
      </c>
      <c r="L165" s="541"/>
      <c r="M165" s="566" t="str">
        <f>IF(ISERROR(K165/E165),"",K165/E165)</f>
        <v/>
      </c>
      <c r="N165" s="566"/>
      <c r="O165" s="541"/>
      <c r="P165" s="552" t="s">
        <v>70</v>
      </c>
      <c r="Q165" s="552"/>
      <c r="R165" s="567">
        <f>SUM(O28:U28)</f>
        <v>0</v>
      </c>
      <c r="S165" s="567"/>
      <c r="T165" s="568" t="str">
        <f t="array" ref="T165">IF(ISERROR(R165/R172),"",R165/R172)</f>
        <v/>
      </c>
      <c r="U165" s="568"/>
      <c r="V165" s="552" t="s">
        <v>41</v>
      </c>
      <c r="W165" s="552"/>
      <c r="X165" s="567">
        <f>SUM(P27,P85,P120,P136,P146,P160)</f>
        <v>0</v>
      </c>
      <c r="Y165" s="567"/>
      <c r="Z165" s="568" t="str">
        <f t="array" ref="Z165">IF(ISERROR(X165/X172),"",X165/X172)</f>
        <v/>
      </c>
      <c r="AA165" s="568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14"/>
      <c r="B166" s="245" t="s">
        <v>121</v>
      </c>
      <c r="C166" s="563">
        <f>SUM('1:2'!C166)</f>
        <v>2</v>
      </c>
      <c r="D166" s="564"/>
      <c r="E166" s="565">
        <f>D166*11</f>
        <v>0</v>
      </c>
      <c r="F166" s="565"/>
      <c r="G166" s="563">
        <f>SUM('1:2'!G166)</f>
        <v>2</v>
      </c>
      <c r="H166" s="564"/>
      <c r="I166" s="541">
        <f>G166*11</f>
        <v>22</v>
      </c>
      <c r="J166" s="541"/>
      <c r="K166" s="541">
        <f>E166-I166</f>
        <v>-22</v>
      </c>
      <c r="L166" s="541"/>
      <c r="M166" s="566" t="str">
        <f>IF(ISERROR(K166/E166),"",K166/E166)</f>
        <v/>
      </c>
      <c r="N166" s="566"/>
      <c r="O166" s="541"/>
      <c r="P166" s="552" t="s">
        <v>86</v>
      </c>
      <c r="Q166" s="552"/>
      <c r="R166" s="567">
        <f>SUM(O86:U86)</f>
        <v>0</v>
      </c>
      <c r="S166" s="567"/>
      <c r="T166" s="568" t="str">
        <f>IF(ISERROR(R166/R172),"",R166/R172)</f>
        <v/>
      </c>
      <c r="U166" s="568"/>
      <c r="V166" s="552" t="s">
        <v>42</v>
      </c>
      <c r="W166" s="552"/>
      <c r="X166" s="567">
        <f>SUM(P28,P86,P121,P137,P147,P162)</f>
        <v>0</v>
      </c>
      <c r="Y166" s="567"/>
      <c r="Z166" s="568" t="str">
        <f>IF(ISERROR(X166/X172),"",X166/X172)</f>
        <v/>
      </c>
      <c r="AA166" s="568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14"/>
      <c r="B167" s="245" t="s">
        <v>122</v>
      </c>
      <c r="C167" s="563">
        <f>SUM('1:2'!C167)</f>
        <v>2</v>
      </c>
      <c r="D167" s="564"/>
      <c r="E167" s="565">
        <f>D167*11</f>
        <v>0</v>
      </c>
      <c r="F167" s="565"/>
      <c r="G167" s="563">
        <f>SUM('1:2'!G167)</f>
        <v>2</v>
      </c>
      <c r="H167" s="564"/>
      <c r="I167" s="541">
        <f>G167*8</f>
        <v>16</v>
      </c>
      <c r="J167" s="541"/>
      <c r="K167" s="541">
        <f>E167-I167</f>
        <v>-16</v>
      </c>
      <c r="L167" s="541"/>
      <c r="M167" s="566" t="str">
        <f>IF(ISERROR(K167/E167),"",K167/E167)</f>
        <v/>
      </c>
      <c r="N167" s="566"/>
      <c r="O167" s="541"/>
      <c r="P167" s="552" t="s">
        <v>92</v>
      </c>
      <c r="Q167" s="552"/>
      <c r="R167" s="567">
        <f>SUM(O121:U121)</f>
        <v>0</v>
      </c>
      <c r="S167" s="567"/>
      <c r="T167" s="568" t="str">
        <f>IF(ISERROR(R167/R172),"",R167/R172)</f>
        <v/>
      </c>
      <c r="U167" s="568"/>
      <c r="V167" s="552" t="s">
        <v>43</v>
      </c>
      <c r="W167" s="552"/>
      <c r="X167" s="567">
        <f>SUM(P29,P87,P122,P138,P148,P163)</f>
        <v>0</v>
      </c>
      <c r="Y167" s="567"/>
      <c r="Z167" s="568" t="str">
        <f>IF(ISERROR(X167/X172),"",X167/X172)</f>
        <v/>
      </c>
      <c r="AA167" s="568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14"/>
      <c r="B168" s="245" t="s">
        <v>47</v>
      </c>
      <c r="C168" s="563">
        <f>SUM('1:2'!C168)</f>
        <v>2</v>
      </c>
      <c r="D168" s="564"/>
      <c r="E168" s="565">
        <f>D168*11</f>
        <v>0</v>
      </c>
      <c r="F168" s="565"/>
      <c r="G168" s="563">
        <f>SUM('1:2'!G168)</f>
        <v>2</v>
      </c>
      <c r="H168" s="564"/>
      <c r="I168" s="541">
        <f>G168*11</f>
        <v>22</v>
      </c>
      <c r="J168" s="541"/>
      <c r="K168" s="541">
        <f>E168-I168</f>
        <v>-22</v>
      </c>
      <c r="L168" s="541"/>
      <c r="M168" s="566" t="str">
        <f>IF(ISERROR(K168/E168),"",K168/E168)</f>
        <v/>
      </c>
      <c r="N168" s="566"/>
      <c r="O168" s="541"/>
      <c r="P168" s="552" t="s">
        <v>99</v>
      </c>
      <c r="Q168" s="552"/>
      <c r="R168" s="567">
        <f>SUM(O137:U137)</f>
        <v>0</v>
      </c>
      <c r="S168" s="567"/>
      <c r="T168" s="568" t="str">
        <f>IF(ISERROR(R168/R172),"",R168/R172)</f>
        <v/>
      </c>
      <c r="U168" s="568"/>
      <c r="V168" s="552" t="s">
        <v>44</v>
      </c>
      <c r="W168" s="552"/>
      <c r="X168" s="567">
        <f>SUM(P31,P88,P123,P139,P149,P164)</f>
        <v>0</v>
      </c>
      <c r="Y168" s="567"/>
      <c r="Z168" s="568" t="str">
        <f>IF(ISERROR(X168/X172),"",X168/X172)</f>
        <v/>
      </c>
      <c r="AA168" s="568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15"/>
      <c r="B169" s="245" t="s">
        <v>123</v>
      </c>
      <c r="C169" s="570">
        <f>SUM(C165:D168)</f>
        <v>8</v>
      </c>
      <c r="D169" s="541"/>
      <c r="E169" s="541">
        <f>SUM(F165:F168)</f>
        <v>0</v>
      </c>
      <c r="F169" s="541"/>
      <c r="G169" s="570">
        <f>SUM(G165:H168)</f>
        <v>8</v>
      </c>
      <c r="H169" s="541"/>
      <c r="I169" s="541">
        <f>SUM(I165:J168)</f>
        <v>82</v>
      </c>
      <c r="J169" s="541"/>
      <c r="K169" s="541">
        <f>SUM(K165:L168)</f>
        <v>-82</v>
      </c>
      <c r="L169" s="541"/>
      <c r="M169" s="566" t="str">
        <f>IF(ISERROR(K169/E169),"",K169/E169)</f>
        <v/>
      </c>
      <c r="N169" s="566"/>
      <c r="O169" s="541"/>
      <c r="P169" s="552" t="s">
        <v>102</v>
      </c>
      <c r="Q169" s="552"/>
      <c r="R169" s="567">
        <f>SUM(O147:U147)</f>
        <v>0</v>
      </c>
      <c r="S169" s="567"/>
      <c r="T169" s="568" t="str">
        <f>IF(ISERROR(R169/R172),"",R169/R172)</f>
        <v/>
      </c>
      <c r="U169" s="568"/>
      <c r="V169" s="552" t="s">
        <v>45</v>
      </c>
      <c r="W169" s="552"/>
      <c r="X169" s="567">
        <f>SUM(P32,P89,P124,P140,P150,P165)</f>
        <v>0</v>
      </c>
      <c r="Y169" s="567"/>
      <c r="Z169" s="568" t="str">
        <f>IF(ISERROR(X169/X172),"",X169/X172)</f>
        <v/>
      </c>
      <c r="AA169" s="568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10993</v>
      </c>
      <c r="C170" s="567" t="s">
        <v>155</v>
      </c>
      <c r="D170" s="567"/>
      <c r="E170" s="552">
        <f>H163</f>
        <v>55764.04</v>
      </c>
      <c r="F170" s="552"/>
      <c r="G170" s="552" t="s">
        <v>34</v>
      </c>
      <c r="H170" s="552"/>
      <c r="I170" s="569">
        <f>L163</f>
        <v>23.690228867206013</v>
      </c>
      <c r="J170" s="569"/>
      <c r="K170" s="541" t="s">
        <v>32</v>
      </c>
      <c r="L170" s="541"/>
      <c r="M170" s="569">
        <f>J163</f>
        <v>21.920239282153538</v>
      </c>
      <c r="N170" s="569"/>
      <c r="O170" s="541"/>
      <c r="P170" s="552" t="s">
        <v>106</v>
      </c>
      <c r="Q170" s="552"/>
      <c r="R170" s="567">
        <f>SUM(O162:U162)</f>
        <v>0</v>
      </c>
      <c r="S170" s="567"/>
      <c r="T170" s="568" t="str">
        <f>IF(ISERROR(R170/R172),"",R170/R172)</f>
        <v/>
      </c>
      <c r="U170" s="568"/>
      <c r="V170" s="552" t="s">
        <v>46</v>
      </c>
      <c r="W170" s="552"/>
      <c r="X170" s="567">
        <f>SUM(P33,P90,P125,P141,P151,P166)</f>
        <v>0</v>
      </c>
      <c r="Y170" s="567"/>
      <c r="Z170" s="568" t="str">
        <f>IF(ISERROR(X170/X172),"",X170/X172)</f>
        <v/>
      </c>
      <c r="AA170" s="568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509.5</v>
      </c>
      <c r="C171" s="552" t="s">
        <v>114</v>
      </c>
      <c r="D171" s="552"/>
      <c r="E171" s="562">
        <f>K163+I169</f>
        <v>546.03097503280878</v>
      </c>
      <c r="F171" s="562"/>
      <c r="G171" s="552" t="s">
        <v>150</v>
      </c>
      <c r="H171" s="552"/>
      <c r="I171" s="569">
        <f>B171-E171</f>
        <v>-36.530975032808783</v>
      </c>
      <c r="J171" s="569"/>
      <c r="K171" s="541" t="s">
        <v>151</v>
      </c>
      <c r="L171" s="541"/>
      <c r="M171" s="566">
        <f>IF(ISERROR(I171/B171),"",I171/B171)</f>
        <v>-7.1699656590399966E-2</v>
      </c>
      <c r="N171" s="566"/>
      <c r="O171" s="541"/>
      <c r="P171" s="552" t="s">
        <v>107</v>
      </c>
      <c r="Q171" s="552"/>
      <c r="R171" s="567"/>
      <c r="S171" s="567"/>
      <c r="T171" s="568" t="str">
        <f>IF(ISERROR(R171/R172),"",R171/R172)</f>
        <v/>
      </c>
      <c r="U171" s="568"/>
      <c r="V171" s="552" t="s">
        <v>47</v>
      </c>
      <c r="W171" s="552"/>
      <c r="X171" s="567"/>
      <c r="Y171" s="567"/>
      <c r="Z171" s="568" t="str">
        <f>IF(ISERROR(X171/X172),"",X171/X172)</f>
        <v/>
      </c>
      <c r="AA171" s="568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552" t="s">
        <v>149</v>
      </c>
      <c r="D172" s="552"/>
      <c r="E172" s="568">
        <f>IF(ISERROR(B172/B171),"",B172/B171)</f>
        <v>0</v>
      </c>
      <c r="F172" s="568"/>
      <c r="G172" s="552" t="s">
        <v>158</v>
      </c>
      <c r="H172" s="552"/>
      <c r="I172" s="541">
        <f>V163</f>
        <v>0</v>
      </c>
      <c r="J172" s="541"/>
      <c r="K172" s="541" t="s">
        <v>156</v>
      </c>
      <c r="L172" s="541"/>
      <c r="M172" s="566">
        <f t="array" ref="M172">IF(ISERROR(I172/B170),"",I172/B170)</f>
        <v>0</v>
      </c>
      <c r="N172" s="566"/>
      <c r="O172" s="541"/>
      <c r="P172" s="552" t="s">
        <v>123</v>
      </c>
      <c r="Q172" s="552"/>
      <c r="R172" s="567">
        <f>SUM(R165:S171)</f>
        <v>0</v>
      </c>
      <c r="S172" s="567"/>
      <c r="T172" s="568">
        <f>SUM(T165:U171)</f>
        <v>0</v>
      </c>
      <c r="U172" s="568"/>
      <c r="V172" s="552" t="s">
        <v>123</v>
      </c>
      <c r="W172" s="552"/>
      <c r="X172" s="567">
        <f>SUM(X165:Y171)</f>
        <v>0</v>
      </c>
      <c r="Y172" s="567"/>
      <c r="Z172" s="568">
        <f>SUM(Z165:AA171)</f>
        <v>0</v>
      </c>
      <c r="AA172" s="568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571" t="s">
        <v>128</v>
      </c>
      <c r="B173" s="571"/>
      <c r="C173" s="571"/>
      <c r="D173" s="571"/>
      <c r="E173" s="571"/>
      <c r="F173" s="571"/>
      <c r="G173" s="571"/>
      <c r="H173" s="571"/>
      <c r="I173" s="571"/>
      <c r="J173" s="572"/>
      <c r="K173" s="571"/>
      <c r="L173" s="571"/>
      <c r="M173" s="571"/>
      <c r="N173" s="571"/>
      <c r="O173" s="571"/>
      <c r="P173" s="571"/>
      <c r="Q173" s="571"/>
      <c r="R173" s="571"/>
      <c r="S173" s="571"/>
      <c r="T173" s="571"/>
      <c r="U173" s="571"/>
      <c r="V173" s="571"/>
      <c r="W173" s="571"/>
      <c r="X173" s="571"/>
      <c r="Y173" s="571"/>
      <c r="Z173" s="571"/>
      <c r="AA173" s="571"/>
      <c r="AB173" s="571"/>
      <c r="AC173" s="571"/>
      <c r="AD173" s="571"/>
      <c r="AE173" s="571"/>
      <c r="AF173" s="571"/>
      <c r="AG173" s="571"/>
      <c r="AH173" s="571"/>
      <c r="AI173" s="571"/>
      <c r="AJ173" s="571"/>
      <c r="AK173" s="571"/>
      <c r="AL173" s="571"/>
      <c r="AM173" s="571"/>
      <c r="AN173" s="571"/>
      <c r="AO173" s="571"/>
      <c r="AP173" s="571"/>
      <c r="AQ173" s="571"/>
      <c r="AR173" s="571"/>
      <c r="AS173" s="571"/>
      <c r="AT173" s="571"/>
      <c r="AU173" s="571"/>
      <c r="AV173" s="571"/>
      <c r="AW173" s="571"/>
      <c r="AX173" s="571"/>
      <c r="AY173" s="571"/>
      <c r="AZ173" s="571"/>
      <c r="BA173" s="571"/>
    </row>
    <row r="174" spans="1:106" ht="15.75">
      <c r="A174" s="610" t="s">
        <v>12</v>
      </c>
      <c r="B174" s="532" t="s">
        <v>25</v>
      </c>
      <c r="C174" s="532" t="s">
        <v>26</v>
      </c>
      <c r="D174" s="532" t="s">
        <v>27</v>
      </c>
      <c r="E174" s="535" t="s">
        <v>28</v>
      </c>
      <c r="F174" s="538" t="s">
        <v>29</v>
      </c>
      <c r="G174" s="541" t="s">
        <v>30</v>
      </c>
      <c r="H174" s="541"/>
      <c r="I174" s="532" t="s">
        <v>31</v>
      </c>
      <c r="J174" s="542" t="s">
        <v>32</v>
      </c>
      <c r="K174" s="553" t="s">
        <v>33</v>
      </c>
      <c r="L174" s="532" t="s">
        <v>34</v>
      </c>
      <c r="M174" s="556" t="s">
        <v>35</v>
      </c>
      <c r="N174" s="550" t="s">
        <v>36</v>
      </c>
      <c r="O174" s="541" t="s">
        <v>37</v>
      </c>
      <c r="P174" s="541"/>
      <c r="Q174" s="541"/>
      <c r="R174" s="541"/>
      <c r="S174" s="541"/>
      <c r="T174" s="541"/>
      <c r="U174" s="541"/>
      <c r="V174" s="558" t="s">
        <v>38</v>
      </c>
      <c r="W174" s="550" t="s">
        <v>39</v>
      </c>
      <c r="X174" s="541" t="s">
        <v>40</v>
      </c>
      <c r="Y174" s="541"/>
      <c r="Z174" s="541"/>
      <c r="AA174" s="541"/>
      <c r="AB174" s="607" t="s">
        <v>434</v>
      </c>
      <c r="AC174" s="609" t="s">
        <v>435</v>
      </c>
      <c r="AD174" s="21"/>
      <c r="AE174" s="21"/>
      <c r="AF174" s="21"/>
      <c r="AG174" s="21"/>
      <c r="AH174" s="21"/>
      <c r="AI174" s="575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</row>
    <row r="175" spans="1:106" ht="15.75" customHeight="1">
      <c r="A175" s="611"/>
      <c r="B175" s="533"/>
      <c r="C175" s="533"/>
      <c r="D175" s="533"/>
      <c r="E175" s="536"/>
      <c r="F175" s="539"/>
      <c r="G175" s="541"/>
      <c r="H175" s="541"/>
      <c r="I175" s="533"/>
      <c r="J175" s="543"/>
      <c r="K175" s="554"/>
      <c r="L175" s="533"/>
      <c r="M175" s="557"/>
      <c r="N175" s="550"/>
      <c r="O175" s="541" t="s">
        <v>41</v>
      </c>
      <c r="P175" s="541" t="s">
        <v>42</v>
      </c>
      <c r="Q175" s="541" t="s">
        <v>43</v>
      </c>
      <c r="R175" s="551" t="s">
        <v>44</v>
      </c>
      <c r="S175" s="552" t="s">
        <v>45</v>
      </c>
      <c r="T175" s="541" t="s">
        <v>46</v>
      </c>
      <c r="U175" s="541" t="s">
        <v>47</v>
      </c>
      <c r="V175" s="558"/>
      <c r="W175" s="550"/>
      <c r="X175" s="541" t="s">
        <v>13</v>
      </c>
      <c r="Y175" s="541" t="s">
        <v>48</v>
      </c>
      <c r="Z175" s="541" t="s">
        <v>49</v>
      </c>
      <c r="AA175" s="541" t="s">
        <v>47</v>
      </c>
      <c r="AB175" s="608"/>
      <c r="AC175" s="609"/>
      <c r="AD175" s="21"/>
      <c r="AE175" s="21"/>
      <c r="AF175" s="21"/>
      <c r="AG175" s="21"/>
      <c r="AH175" s="21"/>
      <c r="AI175" s="575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4"/>
      <c r="AT175" s="574"/>
      <c r="AU175" s="574"/>
      <c r="AV175" s="574"/>
      <c r="AW175" s="574"/>
      <c r="AX175" s="574"/>
      <c r="AY175" s="574"/>
      <c r="AZ175" s="574"/>
      <c r="BA175" s="574"/>
    </row>
    <row r="176" spans="1:106" ht="15.75" customHeight="1">
      <c r="A176" s="612"/>
      <c r="B176" s="534"/>
      <c r="C176" s="534"/>
      <c r="D176" s="534"/>
      <c r="E176" s="537"/>
      <c r="F176" s="540"/>
      <c r="G176" s="242" t="s">
        <v>515</v>
      </c>
      <c r="H176" s="242" t="s">
        <v>51</v>
      </c>
      <c r="I176" s="534"/>
      <c r="J176" s="544"/>
      <c r="K176" s="555"/>
      <c r="L176" s="534"/>
      <c r="M176" s="557"/>
      <c r="N176" s="550"/>
      <c r="O176" s="541"/>
      <c r="P176" s="541"/>
      <c r="Q176" s="541"/>
      <c r="R176" s="551"/>
      <c r="S176" s="552"/>
      <c r="T176" s="541"/>
      <c r="U176" s="541"/>
      <c r="V176" s="558"/>
      <c r="W176" s="550"/>
      <c r="X176" s="541"/>
      <c r="Y176" s="541"/>
      <c r="Z176" s="541"/>
      <c r="AA176" s="541"/>
      <c r="AB176" s="608"/>
      <c r="AC176" s="609"/>
      <c r="AD176" s="21"/>
      <c r="AE176" s="21"/>
      <c r="AF176" s="21"/>
      <c r="AG176" s="21"/>
      <c r="AH176" s="21"/>
      <c r="AI176" s="575"/>
      <c r="AJ176" s="573"/>
      <c r="AK176" s="573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SUM('1:2'!G177)</f>
        <v>0</v>
      </c>
      <c r="H177" s="95">
        <f t="shared" ref="H177:H182" si="61">D177*G177</f>
        <v>0</v>
      </c>
      <c r="I177" s="93">
        <f>SUM('1:2'!I177)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SUM('1:2'!N177)</f>
        <v>0</v>
      </c>
      <c r="O177" s="93">
        <f>SUM('1:2'!O177)</f>
        <v>0</v>
      </c>
      <c r="P177" s="93">
        <f>SUM('1:2'!P177)</f>
        <v>0</v>
      </c>
      <c r="Q177" s="93">
        <f>SUM('1:2'!Q177)</f>
        <v>0</v>
      </c>
      <c r="R177" s="93">
        <f>SUM('1:2'!R177)</f>
        <v>0</v>
      </c>
      <c r="S177" s="93">
        <f>SUM('1:2'!S177)</f>
        <v>0</v>
      </c>
      <c r="T177" s="93">
        <f>SUM('1:2'!T177)</f>
        <v>0</v>
      </c>
      <c r="U177" s="93">
        <f>SUM('1:2'!U177)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SUM('1:2'!X177)</f>
        <v>0</v>
      </c>
      <c r="Y177" s="93">
        <f>SUM('1:2'!Y177)</f>
        <v>0</v>
      </c>
      <c r="Z177" s="93">
        <f>SUM('1:2'!Z177)</f>
        <v>0</v>
      </c>
      <c r="AA177" s="93">
        <f>SUM('1:2'!AA177)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SUM('1:2'!G178)</f>
        <v>0</v>
      </c>
      <c r="H178" s="95">
        <f t="shared" si="61"/>
        <v>0</v>
      </c>
      <c r="I178" s="93">
        <f>SUM('1:2'!I178)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si="63"/>
        <v>0</v>
      </c>
      <c r="W178" s="33" t="str">
        <f t="shared" si="64"/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SUM('1:2'!G180)</f>
        <v>211</v>
      </c>
      <c r="H180" s="95">
        <f t="shared" si="61"/>
        <v>1061.3300000000002</v>
      </c>
      <c r="I180" s="93">
        <f>SUM('1:2'!I180)</f>
        <v>22.05</v>
      </c>
      <c r="J180" s="31">
        <f t="array" ref="J180">IF(ISERROR(G180/I180),"",G180/I180)</f>
        <v>9.5691609977324266</v>
      </c>
      <c r="K180" s="35">
        <f t="array" ref="K180">IF(ISERROR(G180/L180),"",G180/L180)</f>
        <v>11.105263157894736</v>
      </c>
      <c r="L180" s="87">
        <v>19</v>
      </c>
      <c r="M180" s="36">
        <f t="shared" si="62"/>
        <v>10.944736842105264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>
        <f t="shared" si="64"/>
        <v>0</v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0.55000000000000004</v>
      </c>
      <c r="AC180" s="269">
        <f t="shared" si="65"/>
        <v>116.05000000000001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SUM('1:2'!G181)</f>
        <v>785</v>
      </c>
      <c r="H181" s="95">
        <f t="shared" si="61"/>
        <v>3948.55</v>
      </c>
      <c r="I181" s="93">
        <f>SUM('1:2'!I181)</f>
        <v>52</v>
      </c>
      <c r="J181" s="31">
        <f t="array" ref="J181">IF(ISERROR(G181/I181),"",G181/I181)</f>
        <v>15.096153846153847</v>
      </c>
      <c r="K181" s="35">
        <f t="array" ref="K181">IF(ISERROR(G181/L181),"",G181/L181)</f>
        <v>39.25</v>
      </c>
      <c r="L181" s="87">
        <v>20</v>
      </c>
      <c r="M181" s="36">
        <f t="shared" si="62"/>
        <v>12.75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0.52</v>
      </c>
      <c r="AC181" s="269">
        <f t="shared" si="65"/>
        <v>408.2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SUM('1:2'!G182)</f>
        <v>0</v>
      </c>
      <c r="H182" s="95">
        <f t="shared" si="61"/>
        <v>0</v>
      </c>
      <c r="I182" s="93">
        <f>SUM('1:2'!I182)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 t="str">
        <f t="shared" si="64"/>
        <v/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SUM('1:2'!G183)</f>
        <v>0</v>
      </c>
      <c r="H183" s="95">
        <f>D183*G183</f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SUM('1:2'!G184)</f>
        <v>0</v>
      </c>
      <c r="H184" s="95">
        <f t="shared" ref="H184:H197" si="66"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SUM('1:2'!G185)</f>
        <v>0</v>
      </c>
      <c r="H185" s="95">
        <f t="shared" si="66"/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SUM('1:2'!G186)</f>
        <v>563</v>
      </c>
      <c r="H186" s="95">
        <f t="shared" si="66"/>
        <v>2837.52</v>
      </c>
      <c r="I186" s="93">
        <f>SUM('1:2'!I186)</f>
        <v>37.5</v>
      </c>
      <c r="J186" s="31">
        <f t="array" ref="J186">IF(ISERROR(G186/I186),"",G186/I186)</f>
        <v>15.013333333333334</v>
      </c>
      <c r="K186" s="35">
        <f t="array" ref="K186">IF(ISERROR(G186/L186),"",G186/L186)</f>
        <v>33.117647058823529</v>
      </c>
      <c r="L186" s="87">
        <v>17</v>
      </c>
      <c r="M186" s="36">
        <f t="shared" si="62"/>
        <v>4.382352941176471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>
        <f t="shared" si="64"/>
        <v>0</v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343.43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SUM('1:2'!G187)</f>
        <v>0</v>
      </c>
      <c r="H187" s="95">
        <f t="shared" si="66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 t="str">
        <f t="shared" si="64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SUM('1:2'!G189)</f>
        <v>793</v>
      </c>
      <c r="H189" s="95">
        <f t="shared" si="66"/>
        <v>4012.5799999999995</v>
      </c>
      <c r="I189" s="93">
        <f>SUM('1:2'!I189)</f>
        <v>61.5</v>
      </c>
      <c r="J189" s="31">
        <f t="array" ref="J189">IF(ISERROR(G189/I189),"",G189/I189)</f>
        <v>12.894308943089431</v>
      </c>
      <c r="K189" s="35">
        <f t="array" ref="K189">IF(ISERROR(G189/L189),"",G189/L189)</f>
        <v>41.736842105263158</v>
      </c>
      <c r="L189" s="87">
        <v>19</v>
      </c>
      <c r="M189" s="36">
        <f>IF(ISERROR(I189-K189),"",I189-K189)</f>
        <v>19.763157894736842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>SUM(X189:AA189)</f>
        <v>0</v>
      </c>
      <c r="W189" s="33">
        <f>IF(ISERROR(V189/G189),"",V189/G189)</f>
        <v>0</v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0.55000000000000004</v>
      </c>
      <c r="AC189" s="269">
        <f t="shared" si="65"/>
        <v>436.15000000000003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SUM('1:2'!G190)</f>
        <v>1183</v>
      </c>
      <c r="H190" s="95">
        <f t="shared" si="66"/>
        <v>6021.47</v>
      </c>
      <c r="I190" s="93">
        <f>SUM('1:2'!I190)</f>
        <v>57.5</v>
      </c>
      <c r="J190" s="31">
        <f t="array" ref="J190">IF(ISERROR(G190/I190),"",G190/I190)</f>
        <v>20.57391304347826</v>
      </c>
      <c r="K190" s="35">
        <f t="array" ref="K190">IF(ISERROR(G190/L190),"",G190/L190)</f>
        <v>51.434782608695649</v>
      </c>
      <c r="L190" s="87">
        <v>23</v>
      </c>
      <c r="M190" s="36">
        <f t="shared" ref="M190:M193" si="67">IF(ISERROR(I190-K190),"",I190-K190)</f>
        <v>6.0652173913043512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 t="shared" ref="V190:V193" si="68">SUM(X190:AA190)</f>
        <v>0</v>
      </c>
      <c r="W190" s="33">
        <f t="shared" ref="W190:W193" si="69"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0.45</v>
      </c>
      <c r="AC190" s="269">
        <f t="shared" si="65"/>
        <v>532.35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SUM('1:2'!G191)</f>
        <v>1100</v>
      </c>
      <c r="H191" s="95">
        <f t="shared" si="66"/>
        <v>5599</v>
      </c>
      <c r="I191" s="93">
        <f>SUM('1:2'!I191)</f>
        <v>62.5</v>
      </c>
      <c r="J191" s="31">
        <f t="array" ref="J191">IF(ISERROR(G191/I191),"",G191/I191)</f>
        <v>17.600000000000001</v>
      </c>
      <c r="K191" s="35">
        <f t="array" ref="K191">IF(ISERROR(G191/L191),"",G191/L191)</f>
        <v>47.826086956521742</v>
      </c>
      <c r="L191" s="87">
        <v>23</v>
      </c>
      <c r="M191" s="36">
        <f t="shared" si="67"/>
        <v>14.673913043478258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si="68"/>
        <v>0</v>
      </c>
      <c r="W191" s="33">
        <f t="shared" si="69"/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495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SUM('1:2'!G192)</f>
        <v>0</v>
      </c>
      <c r="H192" s="95">
        <f t="shared" si="66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 t="str">
        <f t="shared" si="69"/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/>
      <c r="W194" s="33"/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SUM('1:2'!G196)</f>
        <v>37</v>
      </c>
      <c r="H196" s="95">
        <f t="shared" si="66"/>
        <v>184.63</v>
      </c>
      <c r="I196" s="93">
        <f>SUM('1:2'!I196)</f>
        <v>0.5</v>
      </c>
      <c r="J196" s="31"/>
      <c r="K196" s="35">
        <f t="array" ref="K196">IF(ISERROR(G196/L196),"",G196/L196)</f>
        <v>1.574468085106383</v>
      </c>
      <c r="L196" s="87">
        <v>23.5</v>
      </c>
      <c r="M196" s="36">
        <f>IF(ISERROR(I196-K196),"",I196-K196)</f>
        <v>-1.074468085106383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0.44</v>
      </c>
      <c r="AC196" s="269">
        <f t="shared" si="65"/>
        <v>16.28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SUM('1:2'!G197)</f>
        <v>0</v>
      </c>
      <c r="H197" s="95">
        <f t="shared" si="66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545" t="s">
        <v>70</v>
      </c>
      <c r="B198" s="546"/>
      <c r="C198" s="31" t="s">
        <v>71</v>
      </c>
      <c r="D198" s="30"/>
      <c r="E198" s="30"/>
      <c r="F198" s="30"/>
      <c r="G198" s="94">
        <f>SUM(G177:G197)</f>
        <v>4672</v>
      </c>
      <c r="H198" s="30">
        <f>SUM(H177:H197)</f>
        <v>23665.08</v>
      </c>
      <c r="I198" s="30">
        <f>SUM(I177:I197)</f>
        <v>293.55</v>
      </c>
      <c r="J198" s="31">
        <f t="array" ref="J198">IF(ISERROR(G198/I198),"",G198/I198)</f>
        <v>15.915516947709078</v>
      </c>
      <c r="K198" s="30">
        <f>SUM(K177:K197)</f>
        <v>226.04508997230522</v>
      </c>
      <c r="L198" s="98"/>
      <c r="M198" s="89">
        <f t="shared" ref="M198:AA198" si="70">SUM(M177:M197)</f>
        <v>67.504910027694791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2347.4600000000005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SUM('1:2'!G199)</f>
        <v>0</v>
      </c>
      <c r="H199" s="246">
        <f t="shared" ref="H199:H255" si="71">D199*G199</f>
        <v>0</v>
      </c>
      <c r="I199" s="93">
        <f>SUM('1:2'!I199)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SUM('1:2'!N199)</f>
        <v>0</v>
      </c>
      <c r="O199" s="93">
        <f>SUM('1:2'!O199)</f>
        <v>0</v>
      </c>
      <c r="P199" s="93">
        <f>SUM('1:2'!P199)</f>
        <v>0</v>
      </c>
      <c r="Q199" s="93">
        <f>SUM('1:2'!Q199)</f>
        <v>0</v>
      </c>
      <c r="R199" s="93">
        <f>SUM('1:2'!R199)</f>
        <v>0</v>
      </c>
      <c r="S199" s="93">
        <f>SUM('1:2'!S199)</f>
        <v>0</v>
      </c>
      <c r="T199" s="93">
        <f>SUM('1:2'!T199)</f>
        <v>0</v>
      </c>
      <c r="U199" s="93">
        <f>SUM('1:2'!U199)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SUM('1:2'!X199)</f>
        <v>0</v>
      </c>
      <c r="Y199" s="93">
        <f>SUM('1:2'!Y199)</f>
        <v>0</v>
      </c>
      <c r="Z199" s="93">
        <f>SUM('1:2'!Z199)</f>
        <v>0</v>
      </c>
      <c r="AA199" s="93">
        <f>SUM('1:2'!AA199)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SUM('1:2'!G200)</f>
        <v>0</v>
      </c>
      <c r="H200" s="246">
        <f t="shared" si="71"/>
        <v>0</v>
      </c>
      <c r="I200" s="93">
        <f>SUM('1:2'!I200)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SUM('1:2'!N201)</f>
        <v>0</v>
      </c>
      <c r="O201" s="93">
        <f>SUM('1:2'!O201)</f>
        <v>0</v>
      </c>
      <c r="P201" s="93">
        <f>SUM('1:2'!P201)</f>
        <v>0</v>
      </c>
      <c r="Q201" s="93">
        <f>SUM('1:2'!Q201)</f>
        <v>0</v>
      </c>
      <c r="R201" s="93">
        <f>SUM('1:2'!R201)</f>
        <v>0</v>
      </c>
      <c r="S201" s="93">
        <f>SUM('1:2'!S201)</f>
        <v>0</v>
      </c>
      <c r="T201" s="93">
        <f>SUM('1:2'!T201)</f>
        <v>0</v>
      </c>
      <c r="U201" s="93">
        <f>SUM('1:2'!U201)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SUM('1:2'!X201)</f>
        <v>0</v>
      </c>
      <c r="Y201" s="93">
        <f>SUM('1:2'!Y201)</f>
        <v>0</v>
      </c>
      <c r="Z201" s="93">
        <f>SUM('1:2'!Z201)</f>
        <v>0</v>
      </c>
      <c r="AA201" s="93">
        <f>SUM('1:2'!AA201)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si="77"/>
        <v>0</v>
      </c>
      <c r="W202" s="33" t="str">
        <f t="shared" si="78"/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SUM('1:2'!G203)</f>
        <v>0</v>
      </c>
      <c r="H203" s="29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SUM('1:2'!G207)</f>
        <v>477</v>
      </c>
      <c r="H207" s="296">
        <f t="shared" si="71"/>
        <v>2423.16</v>
      </c>
      <c r="I207" s="93">
        <f>SUM('1:2'!I207)</f>
        <v>22.5</v>
      </c>
      <c r="J207" s="31">
        <f t="array" ref="J207">IF(ISERROR(G207/I207),"",G207/I207)</f>
        <v>21.2</v>
      </c>
      <c r="K207" s="35">
        <f t="array" ref="K207">IF(ISERROR(G207/L207),"",G207/L207)</f>
        <v>22.714285714285715</v>
      </c>
      <c r="L207" s="87">
        <v>21</v>
      </c>
      <c r="M207" s="36">
        <f t="shared" ref="M207:M236" si="80">IF(ISERROR(I207-K207),"",I207-K207)</f>
        <v>-0.2142857142857153</v>
      </c>
      <c r="N207" s="93">
        <f>SUM('1:2'!N207)</f>
        <v>0</v>
      </c>
      <c r="O207" s="93">
        <f>SUM('1:2'!O207)</f>
        <v>0</v>
      </c>
      <c r="P207" s="93">
        <f>SUM('1:2'!P207)</f>
        <v>0</v>
      </c>
      <c r="Q207" s="93">
        <f>SUM('1:2'!Q207)</f>
        <v>0</v>
      </c>
      <c r="R207" s="93">
        <f>SUM('1:2'!R207)</f>
        <v>0</v>
      </c>
      <c r="S207" s="93">
        <f>SUM('1:2'!S207)</f>
        <v>0</v>
      </c>
      <c r="T207" s="93">
        <f>SUM('1:2'!T207)</f>
        <v>0</v>
      </c>
      <c r="U207" s="93">
        <f>SUM('1:2'!U207)</f>
        <v>0</v>
      </c>
      <c r="V207" s="206">
        <f t="shared" ref="V207:V218" si="81">SUM(X207:AA207)</f>
        <v>0</v>
      </c>
      <c r="W207" s="33">
        <f t="shared" ref="W207:W218" si="82">IF(ISERROR(V207/G207),"",V207/G207)</f>
        <v>0</v>
      </c>
      <c r="X207" s="93">
        <f>SUM('1:2'!X207)</f>
        <v>0</v>
      </c>
      <c r="Y207" s="93">
        <f>SUM('1:2'!Y207)</f>
        <v>0</v>
      </c>
      <c r="Z207" s="93">
        <f>SUM('1:2'!Z207)</f>
        <v>0</v>
      </c>
      <c r="AA207" s="93">
        <f>SUM('1:2'!AA207)</f>
        <v>0</v>
      </c>
      <c r="AB207" s="358">
        <v>0.49</v>
      </c>
      <c r="AC207" s="269">
        <f t="shared" si="75"/>
        <v>233.73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SUM('1:2'!G208)</f>
        <v>792</v>
      </c>
      <c r="H208" s="296">
        <f t="shared" si="71"/>
        <v>4023.36</v>
      </c>
      <c r="I208" s="93">
        <f>SUM('1:2'!I208)</f>
        <v>56</v>
      </c>
      <c r="J208" s="31">
        <f t="array" ref="J208">IF(ISERROR(G208/I208),"",G208/I208)</f>
        <v>14.142857142857142</v>
      </c>
      <c r="K208" s="35">
        <f t="array" ref="K208">IF(ISERROR(G208/L208),"",G208/L208)</f>
        <v>37.714285714285715</v>
      </c>
      <c r="L208" s="87">
        <v>21</v>
      </c>
      <c r="M208" s="36">
        <f t="shared" si="80"/>
        <v>18.285714285714285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si="81"/>
        <v>0</v>
      </c>
      <c r="W208" s="33">
        <f t="shared" si="82"/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388.08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SUM('1:2'!G209)</f>
        <v>0</v>
      </c>
      <c r="H209" s="296">
        <f t="shared" si="71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 t="str">
        <f t="shared" si="82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SUM('1:2'!G210)</f>
        <v>0</v>
      </c>
      <c r="H210" s="24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SUM('1:2'!G212)</f>
        <v>133</v>
      </c>
      <c r="H212" s="246">
        <f t="shared" si="71"/>
        <v>675.64</v>
      </c>
      <c r="I212" s="93">
        <f>SUM('1:2'!I212)</f>
        <v>44</v>
      </c>
      <c r="J212" s="31">
        <f t="array" ref="J212">IF(ISERROR(G212/I212),"",G212/I212)</f>
        <v>3.0227272727272729</v>
      </c>
      <c r="K212" s="35">
        <f t="array" ref="K212">IF(ISERROR(G212/L212),"",G212/L212)</f>
        <v>6.333333333333333</v>
      </c>
      <c r="L212" s="87">
        <v>21</v>
      </c>
      <c r="M212" s="36">
        <f t="shared" si="80"/>
        <v>37.666666666666664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>
        <f t="shared" si="82"/>
        <v>0</v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65.17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SUM('1:2'!G213)</f>
        <v>0</v>
      </c>
      <c r="H213" s="246">
        <f t="shared" si="71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 t="str">
        <f t="shared" si="82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SUM('1:2'!G215)</f>
        <v>1582</v>
      </c>
      <c r="H215" s="246">
        <f t="shared" si="71"/>
        <v>7957.46</v>
      </c>
      <c r="I215" s="93">
        <f>SUM('1:2'!I215)</f>
        <v>19</v>
      </c>
      <c r="J215" s="31">
        <f t="array" ref="J215">IF(ISERROR(G215/I215),"",G215/I215)</f>
        <v>83.263157894736835</v>
      </c>
      <c r="K215" s="35">
        <f t="array" ref="K215">IF(ISERROR(G215/L215),"",G215/L215)</f>
        <v>28.25</v>
      </c>
      <c r="L215" s="87">
        <v>56</v>
      </c>
      <c r="M215" s="36">
        <f t="shared" si="80"/>
        <v>-9.25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>
        <f t="shared" si="82"/>
        <v>0</v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0.18</v>
      </c>
      <c r="AC215" s="269">
        <f t="shared" si="75"/>
        <v>284.76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SUM('1:2'!G216)</f>
        <v>369</v>
      </c>
      <c r="H216" s="246">
        <f t="shared" si="71"/>
        <v>1856.0700000000002</v>
      </c>
      <c r="I216" s="93">
        <f>SUM('1:2'!I216)</f>
        <v>9</v>
      </c>
      <c r="J216" s="31">
        <f t="array" ref="J216">IF(ISERROR(G216/I216),"",G216/I216)</f>
        <v>41</v>
      </c>
      <c r="K216" s="35">
        <f t="array" ref="K216">IF(ISERROR(G216/L216),"",G216/L216)</f>
        <v>6.5892857142857144</v>
      </c>
      <c r="L216" s="87">
        <v>56</v>
      </c>
      <c r="M216" s="36">
        <f t="shared" si="80"/>
        <v>2.4107142857142856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66.42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SUM('1:2'!G217)</f>
        <v>864</v>
      </c>
      <c r="H217" s="246">
        <f t="shared" si="71"/>
        <v>4345.92</v>
      </c>
      <c r="I217" s="93">
        <f>SUM('1:2'!I217)</f>
        <v>18</v>
      </c>
      <c r="J217" s="31">
        <f t="array" ref="J217">IF(ISERROR(G217/I217),"",G217/I217)</f>
        <v>48</v>
      </c>
      <c r="K217" s="35">
        <f t="array" ref="K217">IF(ISERROR(G217/L217),"",G217/L217)</f>
        <v>15.428571428571429</v>
      </c>
      <c r="L217" s="87">
        <v>56</v>
      </c>
      <c r="M217" s="36">
        <f t="shared" si="80"/>
        <v>2.5714285714285712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155.51999999999998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SUM('1:2'!G218)</f>
        <v>0</v>
      </c>
      <c r="H218" s="246">
        <f t="shared" si="71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 t="str">
        <f t="shared" si="82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/>
      <c r="W219" s="33"/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SUM('1:2'!G223)</f>
        <v>0</v>
      </c>
      <c r="H223" s="29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si="83"/>
        <v>0</v>
      </c>
      <c r="W228" s="33" t="str">
        <f t="shared" si="84"/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SUM('1:2'!G229)</f>
        <v>0</v>
      </c>
      <c r="H229" s="24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SUM('1:2'!N238)</f>
        <v>0</v>
      </c>
      <c r="O238" s="93">
        <f>SUM('1:2'!O238)</f>
        <v>0</v>
      </c>
      <c r="P238" s="93">
        <f>SUM('1:2'!P238)</f>
        <v>0</v>
      </c>
      <c r="Q238" s="93">
        <f>SUM('1:2'!Q238)</f>
        <v>0</v>
      </c>
      <c r="R238" s="93">
        <f>SUM('1:2'!R238)</f>
        <v>0</v>
      </c>
      <c r="S238" s="93">
        <f>SUM('1:2'!S238)</f>
        <v>0</v>
      </c>
      <c r="T238" s="93">
        <f>SUM('1:2'!T238)</f>
        <v>0</v>
      </c>
      <c r="U238" s="93">
        <f>SUM('1:2'!U238)</f>
        <v>0</v>
      </c>
      <c r="V238" s="206"/>
      <c r="W238" s="33"/>
      <c r="X238" s="93">
        <f>SUM('1:2'!X238)</f>
        <v>0</v>
      </c>
      <c r="Y238" s="93">
        <f>SUM('1:2'!Y238)</f>
        <v>0</v>
      </c>
      <c r="Z238" s="93">
        <f>SUM('1:2'!Z238)</f>
        <v>0</v>
      </c>
      <c r="AA238" s="93">
        <f>SUM('1:2'!AA238)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SUM('1:2'!G239)</f>
        <v>340</v>
      </c>
      <c r="H239" s="296">
        <f t="shared" si="71"/>
        <v>1710.2</v>
      </c>
      <c r="I239" s="93">
        <f>SUM('1:2'!I239)</f>
        <v>22.5</v>
      </c>
      <c r="J239" s="31">
        <f t="array" ref="J239">IF(ISERROR(G239/I239),"",G239/I239)</f>
        <v>15.111111111111111</v>
      </c>
      <c r="K239" s="35">
        <f t="array" ref="K239">IF(ISERROR(G239/L239),"",G239/L239)</f>
        <v>15.813953488372093</v>
      </c>
      <c r="L239" s="87">
        <v>21.5</v>
      </c>
      <c r="M239" s="36">
        <f t="shared" si="85"/>
        <v>6.6860465116279073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>
        <f t="shared" ref="V239:V240" si="86">SUM(X239:AA239)</f>
        <v>0</v>
      </c>
      <c r="W239" s="33">
        <f t="shared" ref="W239:W240" si="87">IF(ISERROR(V239/G239),"",V239/G239)</f>
        <v>0</v>
      </c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58">
        <v>0.49</v>
      </c>
      <c r="AC239" s="269">
        <f t="shared" si="75"/>
        <v>166.6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SUM('1:2'!G240)</f>
        <v>0</v>
      </c>
      <c r="H240" s="296">
        <f t="shared" si="71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si="86"/>
        <v>0</v>
      </c>
      <c r="W240" s="33" t="str">
        <f t="shared" si="87"/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/>
      <c r="K241" s="35"/>
      <c r="L241" s="87"/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/>
      <c r="W241" s="33"/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si="88"/>
        <v>0</v>
      </c>
      <c r="W243" s="33" t="str">
        <f t="shared" si="89"/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/>
      <c r="W246" s="33"/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>
        <f>SUM('1:2'!O253)</f>
        <v>0</v>
      </c>
      <c r="P253" s="93">
        <f>SUM('1:2'!P253)</f>
        <v>0</v>
      </c>
      <c r="Q253" s="93">
        <f>SUM('1:2'!Q253)</f>
        <v>0</v>
      </c>
      <c r="R253" s="93">
        <f>SUM('1:2'!R253)</f>
        <v>0</v>
      </c>
      <c r="S253" s="93">
        <f>SUM('1:2'!S253)</f>
        <v>0</v>
      </c>
      <c r="T253" s="93">
        <f>SUM('1:2'!T253)</f>
        <v>0</v>
      </c>
      <c r="U253" s="93">
        <f>SUM('1:2'!U253)</f>
        <v>0</v>
      </c>
      <c r="V253" s="206"/>
      <c r="W253" s="33"/>
      <c r="X253" s="93">
        <f>SUM('1:2'!X253)</f>
        <v>0</v>
      </c>
      <c r="Y253" s="93">
        <f>SUM('1:2'!Y253)</f>
        <v>0</v>
      </c>
      <c r="Z253" s="93">
        <f>SUM('1:2'!Z253)</f>
        <v>0</v>
      </c>
      <c r="AA253" s="93">
        <f>SUM('1:2'!AA253)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547" t="s">
        <v>86</v>
      </c>
      <c r="B256" s="547"/>
      <c r="C256" s="243" t="s">
        <v>71</v>
      </c>
      <c r="D256" s="20"/>
      <c r="E256" s="20"/>
      <c r="F256" s="32"/>
      <c r="G256" s="94">
        <f>SUM(G199:G255)</f>
        <v>4557</v>
      </c>
      <c r="H256" s="30">
        <f>SUM(H199:H255)</f>
        <v>22991.81</v>
      </c>
      <c r="I256" s="30">
        <f>SUM(I199:I255)</f>
        <v>191</v>
      </c>
      <c r="J256" s="31">
        <f t="array" ref="J256">IF(ISERROR(G256/I256),"",G256/I256)</f>
        <v>23.858638743455497</v>
      </c>
      <c r="K256" s="30">
        <f>SUM(K199:K255)</f>
        <v>132.843715393134</v>
      </c>
      <c r="L256" s="98"/>
      <c r="M256" s="89">
        <f t="shared" ref="M256:V256" si="90">SUM(M199:M255)</f>
        <v>58.156284606865995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>
        <f t="shared" ref="W256:W263" si="91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1360.2799999999997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SUM('1:2'!G257)</f>
        <v>0</v>
      </c>
      <c r="H257" s="246">
        <f>D257*G257</f>
        <v>0</v>
      </c>
      <c r="I257" s="93">
        <f>SUM('1:2'!I257)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SUM('1:2'!O257)</f>
        <v>0</v>
      </c>
      <c r="P257" s="93">
        <f>SUM('1:2'!P257)</f>
        <v>0</v>
      </c>
      <c r="Q257" s="93">
        <f>SUM('1:2'!Q257)</f>
        <v>0</v>
      </c>
      <c r="R257" s="93">
        <f>SUM('1:2'!R257)</f>
        <v>0</v>
      </c>
      <c r="S257" s="93">
        <f>SUM('1:2'!S257)</f>
        <v>0</v>
      </c>
      <c r="T257" s="93">
        <f>SUM('1:2'!T257)</f>
        <v>0</v>
      </c>
      <c r="U257" s="93">
        <f>SUM('1:2'!U257)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SUM('1:2'!X257)</f>
        <v>0</v>
      </c>
      <c r="Y257" s="93">
        <f>SUM('1:2'!Y257)</f>
        <v>0</v>
      </c>
      <c r="Z257" s="93">
        <f>SUM('1:2'!Z257)</f>
        <v>0</v>
      </c>
      <c r="AA257" s="93">
        <f>SUM('1:2'!AA257)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SUM('1:2'!G258)</f>
        <v>0</v>
      </c>
      <c r="H258" s="246">
        <f t="shared" ref="H258:H290" si="96"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si="94"/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SUM('1:2'!G259)</f>
        <v>0</v>
      </c>
      <c r="H259" s="246">
        <f t="shared" si="96"/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SUM('1:2'!G262)</f>
        <v>146</v>
      </c>
      <c r="H262" s="246">
        <f t="shared" si="96"/>
        <v>734.38</v>
      </c>
      <c r="I262" s="93">
        <f>SUM('1:2'!I262)</f>
        <v>28</v>
      </c>
      <c r="J262" s="31">
        <f t="array" ref="J262">IF(ISERROR(G262/I262),"",G262/I262)</f>
        <v>5.2142857142857144</v>
      </c>
      <c r="K262" s="35">
        <f t="array" ref="K262">IF(ISERROR(G262/L262),"",G262/L262)</f>
        <v>15.698924731182794</v>
      </c>
      <c r="L262" s="87">
        <v>9.3000000000000007</v>
      </c>
      <c r="M262" s="36">
        <f t="shared" si="92"/>
        <v>12.301075268817206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>
        <f t="shared" si="91"/>
        <v>0</v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162.06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SUM('1:2'!G263)</f>
        <v>0</v>
      </c>
      <c r="H263" s="246">
        <f t="shared" si="96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 t="str">
        <f t="shared" si="91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SUM('1:2'!G264)</f>
        <v>96</v>
      </c>
      <c r="H264" s="246">
        <f t="shared" si="96"/>
        <v>482.88</v>
      </c>
      <c r="I264" s="93">
        <f>SUM('1:2'!I264)</f>
        <v>11</v>
      </c>
      <c r="J264" s="31"/>
      <c r="K264" s="35">
        <f t="array" ref="K264">IF(ISERROR(G264/L264),"",G264/L264)</f>
        <v>10.32258064516129</v>
      </c>
      <c r="L264" s="87">
        <v>9.3000000000000007</v>
      </c>
      <c r="M264" s="36">
        <f t="shared" si="92"/>
        <v>0.67741935483870996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7"/>
      <c r="W264" s="33"/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0.84</v>
      </c>
      <c r="AC264" s="269">
        <f t="shared" si="95"/>
        <v>80.64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SUM('1:2'!G265)</f>
        <v>0</v>
      </c>
      <c r="H265" s="246">
        <f t="shared" si="96"/>
        <v>0</v>
      </c>
      <c r="I265" s="93">
        <f>SUM('1:2'!I265)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>
        <f>SUM(X265:AA265)</f>
        <v>0</v>
      </c>
      <c r="W265" s="33" t="str">
        <f>IF(ISERROR(V265/G265),"",V265/G265)</f>
        <v/>
      </c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si="99"/>
        <v>0</v>
      </c>
      <c r="W270" s="33" t="str">
        <f t="shared" si="100"/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/>
      <c r="W277" s="33"/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 t="str">
        <f t="array" ref="J283">IF(ISERROR(G283/I283),"",G283/I283)</f>
        <v/>
      </c>
      <c r="K283" s="35">
        <f t="array" ref="K283">IF(ISERROR(G283/L283),"",G283/L283)</f>
        <v>0</v>
      </c>
      <c r="L283" s="87">
        <v>15.5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>
        <f t="shared" ref="V283:V284" si="101">SUM(X283:AA283)</f>
        <v>0</v>
      </c>
      <c r="W283" s="33" t="str">
        <f t="shared" ref="W283:W284" si="102">IF(ISERROR(V283/G283),"",V283/G283)</f>
        <v/>
      </c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0.67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si="101"/>
        <v>0</v>
      </c>
      <c r="W284" s="33" t="str">
        <f t="shared" si="102"/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SUM('1:2'!G285)</f>
        <v>132</v>
      </c>
      <c r="H285" s="246">
        <f t="shared" si="96"/>
        <v>0</v>
      </c>
      <c r="I285" s="93">
        <f>SUM('1:2'!I285)</f>
        <v>48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228.35999999999999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SUM('1:2'!G286)</f>
        <v>0</v>
      </c>
      <c r="H286" s="246">
        <f t="shared" si="96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0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SUM('1:2'!G287)</f>
        <v>260</v>
      </c>
      <c r="H287" s="246">
        <f t="shared" si="96"/>
        <v>0</v>
      </c>
      <c r="I287" s="93">
        <f>SUM('1:2'!I287)</f>
        <v>48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449.8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SUM('1:2'!G288)</f>
        <v>0</v>
      </c>
      <c r="H288" s="246">
        <f t="shared" si="96"/>
        <v>0</v>
      </c>
      <c r="I288" s="93">
        <f>SUM('1:2'!I288)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SUM('1:2'!O288)</f>
        <v>0</v>
      </c>
      <c r="P288" s="93">
        <f>SUM('1:2'!P288)</f>
        <v>0</v>
      </c>
      <c r="Q288" s="93">
        <f>SUM('1:2'!Q288)</f>
        <v>0</v>
      </c>
      <c r="R288" s="93">
        <f>SUM('1:2'!R288)</f>
        <v>0</v>
      </c>
      <c r="S288" s="93">
        <f>SUM('1:2'!S288)</f>
        <v>0</v>
      </c>
      <c r="T288" s="93">
        <f>SUM('1:2'!T288)</f>
        <v>0</v>
      </c>
      <c r="U288" s="93">
        <f>SUM('1:2'!U288)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SUM('1:2'!X288)</f>
        <v>0</v>
      </c>
      <c r="Y288" s="93">
        <f>SUM('1:2'!Y288)</f>
        <v>0</v>
      </c>
      <c r="Z288" s="93">
        <f>SUM('1:2'!Z288)</f>
        <v>0</v>
      </c>
      <c r="AA288" s="93">
        <f>SUM('1:2'!AA288)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si="105"/>
        <v>0</v>
      </c>
      <c r="W289" s="33" t="str">
        <f t="shared" si="106"/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548" t="s">
        <v>92</v>
      </c>
      <c r="B291" s="549"/>
      <c r="C291" s="243" t="s">
        <v>71</v>
      </c>
      <c r="D291" s="20"/>
      <c r="E291" s="20"/>
      <c r="F291" s="32"/>
      <c r="G291" s="30">
        <f>SUM(G257:G290)</f>
        <v>634</v>
      </c>
      <c r="H291" s="30">
        <f>SUM(H257:H290)</f>
        <v>1217.26</v>
      </c>
      <c r="I291" s="30">
        <f>SUM(I257:I290)</f>
        <v>135</v>
      </c>
      <c r="J291" s="31">
        <f t="array" ref="J291">IF(ISERROR(G291/I291),"",G291/I291)</f>
        <v>4.6962962962962962</v>
      </c>
      <c r="K291" s="30">
        <f>SUM(K257:K290)</f>
        <v>26.021505376344084</v>
      </c>
      <c r="L291" s="98"/>
      <c r="M291" s="89">
        <f t="shared" ref="M291:V291" si="107">SUM(M257:M290)</f>
        <v>12.978494623655916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920.8599999999999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SUM('1:2'!G292)</f>
        <v>0</v>
      </c>
      <c r="H292" s="246">
        <f>D292*G292</f>
        <v>0</v>
      </c>
      <c r="I292" s="93">
        <f>SUM('1:2'!I292)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SUM('1:2'!O292)</f>
        <v>0</v>
      </c>
      <c r="P292" s="93">
        <f>SUM('1:2'!P292)</f>
        <v>0</v>
      </c>
      <c r="Q292" s="93">
        <f>SUM('1:2'!Q292)</f>
        <v>0</v>
      </c>
      <c r="R292" s="93">
        <f>SUM('1:2'!R292)</f>
        <v>0</v>
      </c>
      <c r="S292" s="93">
        <f>SUM('1:2'!S292)</f>
        <v>0</v>
      </c>
      <c r="T292" s="93">
        <f>SUM('1:2'!T292)</f>
        <v>0</v>
      </c>
      <c r="U292" s="93">
        <f>SUM('1:2'!U292)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SUM('1:2'!X292)</f>
        <v>0</v>
      </c>
      <c r="Y292" s="93">
        <f>SUM('1:2'!Y292)</f>
        <v>0</v>
      </c>
      <c r="Z292" s="93">
        <f>SUM('1:2'!Z292)</f>
        <v>0</v>
      </c>
      <c r="AA292" s="93">
        <f>SUM('1:2'!AA292)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SUM('1:2'!G293)</f>
        <v>0</v>
      </c>
      <c r="H293" s="246">
        <f t="shared" ref="H293:H306" si="112"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si="110"/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SUM('1:2'!G294)</f>
        <v>88</v>
      </c>
      <c r="H294" s="246">
        <f t="shared" si="112"/>
        <v>443.52</v>
      </c>
      <c r="I294" s="93">
        <f>SUM('1:2'!I294)</f>
        <v>12</v>
      </c>
      <c r="J294" s="31">
        <f t="array" ref="J294">IF(ISERROR(G294/I294),"",G294/I294)</f>
        <v>7.333333333333333</v>
      </c>
      <c r="K294" s="35">
        <f t="array" ref="K294">IF(ISERROR(G294/L294),"",G294/L294)</f>
        <v>4.4000000000000004</v>
      </c>
      <c r="L294" s="87">
        <v>20</v>
      </c>
      <c r="M294" s="36">
        <f t="shared" si="108"/>
        <v>7.6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>
        <f t="shared" si="106"/>
        <v>0</v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0.52</v>
      </c>
      <c r="AC294" s="269">
        <f t="shared" si="111"/>
        <v>45.760000000000005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SUM('1:2'!G295)</f>
        <v>0</v>
      </c>
      <c r="H295" s="246">
        <f t="shared" si="112"/>
        <v>0</v>
      </c>
      <c r="I295" s="93">
        <f>SUM('1:2'!I295)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 t="str">
        <f t="shared" si="106"/>
        <v/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SUM('1:2'!G305)</f>
        <v>947</v>
      </c>
      <c r="H305" s="246">
        <f t="shared" si="112"/>
        <v>4791.82</v>
      </c>
      <c r="I305" s="93">
        <f>SUM('1:2'!I305)</f>
        <v>59.5</v>
      </c>
      <c r="J305" s="31">
        <f t="array" ref="J305">IF(ISERROR(G305/I305),"",G305/I305)</f>
        <v>15.915966386554622</v>
      </c>
      <c r="K305" s="35">
        <f t="array" ref="K305">IF(ISERROR(G305/L305),"",G305/L305)</f>
        <v>37.880000000000003</v>
      </c>
      <c r="L305" s="87">
        <v>25</v>
      </c>
      <c r="M305" s="36">
        <f t="shared" si="108"/>
        <v>21.619999999999997</v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>
        <f t="shared" si="106"/>
        <v>0</v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>
        <v>0.43</v>
      </c>
      <c r="AC305" s="269">
        <f t="shared" si="111"/>
        <v>407.21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SUM('1:2'!G306)</f>
        <v>721</v>
      </c>
      <c r="H306" s="246">
        <f t="shared" si="112"/>
        <v>3648.2599999999998</v>
      </c>
      <c r="I306" s="93">
        <f>SUM('1:2'!I306)</f>
        <v>34</v>
      </c>
      <c r="J306" s="31">
        <f t="array" ref="J306">IF(ISERROR(G306/I306),"",G306/I306)</f>
        <v>21.205882352941178</v>
      </c>
      <c r="K306" s="35">
        <f t="array" ref="K306">IF(ISERROR(G306/L306),"",G306/L306)</f>
        <v>28.84</v>
      </c>
      <c r="L306" s="87">
        <v>25</v>
      </c>
      <c r="M306" s="36">
        <f t="shared" si="108"/>
        <v>5.16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310.02999999999997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548" t="s">
        <v>99</v>
      </c>
      <c r="B307" s="549"/>
      <c r="C307" s="243" t="s">
        <v>71</v>
      </c>
      <c r="D307" s="20"/>
      <c r="E307" s="20"/>
      <c r="F307" s="32"/>
      <c r="G307" s="99">
        <f>SUM(G292:G306)</f>
        <v>1756</v>
      </c>
      <c r="H307" s="30">
        <f>SUM(H292:H306)</f>
        <v>8883.6</v>
      </c>
      <c r="I307" s="30">
        <f>SUM(I292:I306)</f>
        <v>105.5</v>
      </c>
      <c r="J307" s="31">
        <f t="array" ref="J307">IF(ISERROR(G307/I307),"",G307/I307)</f>
        <v>16.644549763033176</v>
      </c>
      <c r="K307" s="30">
        <f>SUM(K292:K306)</f>
        <v>71.12</v>
      </c>
      <c r="L307" s="30"/>
      <c r="M307" s="89">
        <f t="shared" ref="M307:V307" si="113">SUM(M292:M306)</f>
        <v>34.379999999999995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>
        <f t="shared" si="106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763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SUM('1:2'!G308)</f>
        <v>0</v>
      </c>
      <c r="H308" s="246">
        <f t="shared" ref="H308:H316" si="114">D308*G308</f>
        <v>0</v>
      </c>
      <c r="I308" s="93">
        <f>SUM('1:2'!I308)</f>
        <v>0</v>
      </c>
      <c r="J308" s="31" t="str">
        <f t="array" ref="J308">IF(ISERROR(G308/I308),"",G308/I308)</f>
        <v/>
      </c>
      <c r="K308" s="35">
        <f t="array" ref="K308">IF(ISERROR(G308/L308),"",G308/L308)</f>
        <v>0</v>
      </c>
      <c r="L308" s="87">
        <v>22</v>
      </c>
      <c r="M308" s="36">
        <f t="shared" ref="M308:M316" si="115">IF(ISERROR(I308-K308),"",I308-K308)</f>
        <v>0</v>
      </c>
      <c r="N308" s="31">
        <f t="shared" ref="N308:N316" si="116">SUM(O308:U308)</f>
        <v>0</v>
      </c>
      <c r="O308" s="93">
        <f>SUM('1:2'!O308)</f>
        <v>0</v>
      </c>
      <c r="P308" s="93">
        <f>SUM('1:2'!P308)</f>
        <v>0</v>
      </c>
      <c r="Q308" s="93">
        <f>SUM('1:2'!Q308)</f>
        <v>0</v>
      </c>
      <c r="R308" s="93">
        <f>SUM('1:2'!R308)</f>
        <v>0</v>
      </c>
      <c r="S308" s="93">
        <f>SUM('1:2'!S308)</f>
        <v>0</v>
      </c>
      <c r="T308" s="93">
        <f>SUM('1:2'!T308)</f>
        <v>0</v>
      </c>
      <c r="U308" s="93">
        <f>SUM('1:2'!U308)</f>
        <v>0</v>
      </c>
      <c r="V308" s="206">
        <f t="shared" ref="V308:V316" si="117">SUM(X308:AA308)</f>
        <v>0</v>
      </c>
      <c r="W308" s="33" t="str">
        <f t="shared" si="106"/>
        <v/>
      </c>
      <c r="X308" s="93">
        <f>SUM('1:2'!X308)</f>
        <v>0</v>
      </c>
      <c r="Y308" s="93">
        <f>SUM('1:2'!Y308)</f>
        <v>0</v>
      </c>
      <c r="Z308" s="93">
        <f>SUM('1:2'!Z308)</f>
        <v>0</v>
      </c>
      <c r="AA308" s="93">
        <f>SUM('1:2'!AA308)</f>
        <v>0</v>
      </c>
      <c r="AB308" s="358">
        <v>0.48</v>
      </c>
      <c r="AC308" s="269">
        <f t="shared" ref="AC308:AC316" si="118">AB308*G308</f>
        <v>0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SUM('1:2'!G309)</f>
        <v>0</v>
      </c>
      <c r="H309" s="246">
        <f t="shared" si="114"/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si="117"/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SUM('1:2'!G313)</f>
        <v>18</v>
      </c>
      <c r="H313" s="374">
        <f t="shared" si="114"/>
        <v>90.54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10.080000000000002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516</v>
      </c>
      <c r="D314" s="17">
        <v>5.03</v>
      </c>
      <c r="E314" s="17"/>
      <c r="F314" s="6"/>
      <c r="G314" s="93">
        <f>SUM('1:2'!G314)</f>
        <v>6</v>
      </c>
      <c r="H314" s="374">
        <f t="shared" si="114"/>
        <v>30.18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86">
        <v>0.56000000000000005</v>
      </c>
      <c r="AC314" s="269">
        <f t="shared" si="118"/>
        <v>3.3600000000000003</v>
      </c>
      <c r="AD314" s="37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517</v>
      </c>
      <c r="D315" s="17">
        <v>5.03</v>
      </c>
      <c r="E315" s="17"/>
      <c r="F315" s="6"/>
      <c r="G315" s="93">
        <f>SUM('1:2'!G315)</f>
        <v>95</v>
      </c>
      <c r="H315" s="378">
        <f t="shared" si="114"/>
        <v>477.85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53.2</v>
      </c>
      <c r="AD315" s="37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SUM('1:2'!G316)</f>
        <v>0</v>
      </c>
      <c r="H316" s="246">
        <f t="shared" si="114"/>
        <v>0</v>
      </c>
      <c r="I316" s="93">
        <f>SUM('1:2'!I316)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87">
        <v>22</v>
      </c>
      <c r="M316" s="36">
        <f t="shared" si="115"/>
        <v>0</v>
      </c>
      <c r="N316" s="31">
        <f t="shared" si="116"/>
        <v>0</v>
      </c>
      <c r="O316" s="93">
        <f>SUM('1:2'!O316)</f>
        <v>0</v>
      </c>
      <c r="P316" s="93">
        <f>SUM('1:2'!P316)</f>
        <v>0</v>
      </c>
      <c r="Q316" s="93">
        <f>SUM('1:2'!Q316)</f>
        <v>0</v>
      </c>
      <c r="R316" s="93">
        <f>SUM('1:2'!R316)</f>
        <v>0</v>
      </c>
      <c r="S316" s="93">
        <f>SUM('1:2'!S316)</f>
        <v>0</v>
      </c>
      <c r="T316" s="93">
        <f>SUM('1:2'!T316)</f>
        <v>0</v>
      </c>
      <c r="U316" s="93">
        <f>SUM('1:2'!U316)</f>
        <v>0</v>
      </c>
      <c r="V316" s="206">
        <f t="shared" si="117"/>
        <v>0</v>
      </c>
      <c r="W316" s="33" t="str">
        <f t="shared" si="106"/>
        <v/>
      </c>
      <c r="X316" s="93">
        <f>SUM('1:2'!X316)</f>
        <v>0</v>
      </c>
      <c r="Y316" s="93">
        <f>SUM('1:2'!Y316)</f>
        <v>0</v>
      </c>
      <c r="Z316" s="93">
        <f>SUM('1:2'!Z316)</f>
        <v>0</v>
      </c>
      <c r="AA316" s="93">
        <f>SUM('1:2'!AA316)</f>
        <v>0</v>
      </c>
      <c r="AB316" s="358">
        <v>0.48</v>
      </c>
      <c r="AC316" s="269">
        <f t="shared" si="118"/>
        <v>0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548" t="s">
        <v>102</v>
      </c>
      <c r="B317" s="549"/>
      <c r="C317" s="243" t="s">
        <v>71</v>
      </c>
      <c r="D317" s="20"/>
      <c r="E317" s="20"/>
      <c r="F317" s="32"/>
      <c r="G317" s="103">
        <f>SUM(G308:G316)</f>
        <v>119</v>
      </c>
      <c r="H317" s="30">
        <f>SUM(H308:H316)</f>
        <v>598.57000000000005</v>
      </c>
      <c r="I317" s="30">
        <f>SUM(I308:I316)</f>
        <v>0</v>
      </c>
      <c r="J317" s="31" t="str">
        <f t="array" ref="J317">IF(ISERROR(G317/I317),"",G317/I317)</f>
        <v/>
      </c>
      <c r="K317" s="30">
        <f>SUM(K308:K316)</f>
        <v>0</v>
      </c>
      <c r="L317" s="98"/>
      <c r="M317" s="89">
        <f>SUM(M308:M316)</f>
        <v>0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66.64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SUM('1:2'!G318)</f>
        <v>0</v>
      </c>
      <c r="H318" s="246">
        <f>D318*G318</f>
        <v>0</v>
      </c>
      <c r="I318" s="93">
        <f>SUM('1:2'!I318)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SUM('1:2'!G319)</f>
        <v>0</v>
      </c>
      <c r="H319" s="246">
        <f t="shared" ref="H319:H327" si="123">D319*G319</f>
        <v>0</v>
      </c>
      <c r="I319" s="93">
        <f>SUM('1:2'!I319)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SUM('1:2'!O319)</f>
        <v>0</v>
      </c>
      <c r="P319" s="93">
        <f>SUM('1:2'!P319)</f>
        <v>0</v>
      </c>
      <c r="Q319" s="93">
        <f>SUM('1:2'!Q319)</f>
        <v>0</v>
      </c>
      <c r="R319" s="93">
        <f>SUM('1:2'!R319)</f>
        <v>0</v>
      </c>
      <c r="S319" s="93">
        <f>SUM('1:2'!S319)</f>
        <v>0</v>
      </c>
      <c r="T319" s="93">
        <f>SUM('1:2'!T319)</f>
        <v>0</v>
      </c>
      <c r="U319" s="93">
        <f>SUM('1:2'!U319)</f>
        <v>0</v>
      </c>
      <c r="V319" s="206">
        <f t="shared" si="121"/>
        <v>0</v>
      </c>
      <c r="W319" s="33" t="str">
        <f t="shared" si="106"/>
        <v/>
      </c>
      <c r="X319" s="93">
        <f>SUM('1:2'!X319)</f>
        <v>0</v>
      </c>
      <c r="Y319" s="93">
        <f>SUM('1:2'!Y319)</f>
        <v>0</v>
      </c>
      <c r="Z319" s="93">
        <f>SUM('1:2'!Z319)</f>
        <v>0</v>
      </c>
      <c r="AA319" s="93">
        <f>SUM('1:2'!AA319)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SUM('1:2'!G320)</f>
        <v>0</v>
      </c>
      <c r="H320" s="246">
        <f t="shared" si="123"/>
        <v>0</v>
      </c>
      <c r="I320" s="93">
        <f>SUM('1:2'!I320)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4.5999999999999996</v>
      </c>
      <c r="M320" s="36">
        <f t="shared" si="119"/>
        <v>0</v>
      </c>
      <c r="N320" s="31">
        <f t="shared" si="120"/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si="121"/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2.25</v>
      </c>
      <c r="AC320" s="269">
        <f t="shared" si="122"/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SUM('1:2'!G321)</f>
        <v>0</v>
      </c>
      <c r="H321" s="246">
        <f t="shared" si="123"/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5.8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1.79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SUM('1:2'!G322)</f>
        <v>0</v>
      </c>
      <c r="H322" s="296">
        <f t="shared" si="123"/>
        <v>0</v>
      </c>
      <c r="I322" s="93">
        <f>SUM('1:2'!I322)</f>
        <v>0</v>
      </c>
      <c r="J322" s="31"/>
      <c r="K322" s="35"/>
      <c r="L322" s="87">
        <v>6</v>
      </c>
      <c r="M322" s="36"/>
      <c r="N322" s="31"/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/>
      <c r="W322" s="33"/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SUM('1:2'!G323)</f>
        <v>0</v>
      </c>
      <c r="H323" s="29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>
        <f t="shared" si="126"/>
        <v>0</v>
      </c>
      <c r="W324" s="33" t="str">
        <f t="shared" si="127"/>
        <v/>
      </c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SUM('1:2'!G325)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/>
      <c r="W326" s="33"/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SUM('1:2'!G328)</f>
        <v>0</v>
      </c>
      <c r="H328" s="256">
        <f t="shared" ref="H328:H331" si="128">D328*G328</f>
        <v>0</v>
      </c>
      <c r="I328" s="93">
        <f>SUM('1:2'!I328)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SUM('1:2'!G329)</f>
        <v>0</v>
      </c>
      <c r="H329" s="256">
        <f t="shared" si="128"/>
        <v>0</v>
      </c>
      <c r="I329" s="93">
        <f>SUM('1:2'!I329)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SUM('1:2'!O329)</f>
        <v>0</v>
      </c>
      <c r="P329" s="93">
        <f>SUM('1:2'!P329)</f>
        <v>0</v>
      </c>
      <c r="Q329" s="93">
        <f>SUM('1:2'!Q329)</f>
        <v>0</v>
      </c>
      <c r="R329" s="93">
        <f>SUM('1:2'!R329)</f>
        <v>0</v>
      </c>
      <c r="S329" s="93">
        <f>SUM('1:2'!S329)</f>
        <v>0</v>
      </c>
      <c r="T329" s="93">
        <f>SUM('1:2'!T329)</f>
        <v>0</v>
      </c>
      <c r="U329" s="93">
        <f>SUM('1:2'!U329)</f>
        <v>0</v>
      </c>
      <c r="V329" s="206"/>
      <c r="W329" s="33"/>
      <c r="X329" s="93">
        <f>SUM('1:2'!X329)</f>
        <v>0</v>
      </c>
      <c r="Y329" s="93">
        <f>SUM('1:2'!Y329)</f>
        <v>0</v>
      </c>
      <c r="Z329" s="93">
        <f>SUM('1:2'!Z329)</f>
        <v>0</v>
      </c>
      <c r="AA329" s="93">
        <f>SUM('1:2'!AA329)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SUM('1:2'!G330)</f>
        <v>0</v>
      </c>
      <c r="H330" s="256">
        <f t="shared" si="128"/>
        <v>0</v>
      </c>
      <c r="I330" s="93">
        <f>SUM('1:2'!I330)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/>
      <c r="W330" s="33"/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548" t="s">
        <v>106</v>
      </c>
      <c r="B332" s="549"/>
      <c r="C332" s="243" t="s">
        <v>71</v>
      </c>
      <c r="D332" s="20"/>
      <c r="E332" s="20"/>
      <c r="F332" s="32"/>
      <c r="G332" s="94">
        <f>SUM(G318:G331)</f>
        <v>0</v>
      </c>
      <c r="H332" s="30">
        <f>SUM(H318:H331)</f>
        <v>0</v>
      </c>
      <c r="I332" s="30">
        <f>SUM(I318:I331)</f>
        <v>0</v>
      </c>
      <c r="J332" s="31" t="str">
        <f t="array" ref="J332">IF(ISERROR(G332/I332),"",G332/I332)</f>
        <v/>
      </c>
      <c r="K332" s="30">
        <f>SUM(K318:K328)</f>
        <v>0</v>
      </c>
      <c r="L332" s="98"/>
      <c r="M332" s="89">
        <f t="shared" ref="M332:V332" si="133">SUM(M318:M328)</f>
        <v>0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 t="str">
        <f t="shared" ref="W332" si="134">IF(ISERROR(V332/G332),"",V332/G332)</f>
        <v/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0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559" t="s">
        <v>108</v>
      </c>
      <c r="B333" s="560"/>
      <c r="C333" s="560"/>
      <c r="D333" s="560"/>
      <c r="E333" s="560"/>
      <c r="F333" s="561"/>
      <c r="G333" s="193">
        <f>SUM(G198,G256,G291,G307,G317,G332)</f>
        <v>11738</v>
      </c>
      <c r="H333" s="193">
        <f>SUM(H198,H256,H291,H307,H317,H332)</f>
        <v>57356.32</v>
      </c>
      <c r="I333" s="193">
        <f>SUM(I198,I256,I291,I307,I317,I332)</f>
        <v>725.05</v>
      </c>
      <c r="J333" s="52">
        <f t="array" ref="J333">IF(ISERROR(G333/I333),"",G333/I333)</f>
        <v>16.189228329080755</v>
      </c>
      <c r="K333" s="193">
        <f>SUM(K198,K256,K291,K307,K317,K332)</f>
        <v>456.0303107417833</v>
      </c>
      <c r="L333" s="52">
        <f>IF(ISERROR(G333/K333),"",G333/K333)</f>
        <v>25.73951714066299</v>
      </c>
      <c r="M333" s="193">
        <f t="shared" ref="M333:AA333" si="135">SUM(M198,M256,M291,M307,M317,M332)</f>
        <v>173.01968925821669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5458.2400000000007</v>
      </c>
      <c r="AD333" s="251"/>
      <c r="AE333" s="77"/>
      <c r="AF333" s="77"/>
      <c r="AG333" s="77"/>
      <c r="AH333" s="77"/>
      <c r="AI333" s="57"/>
      <c r="AJ333" s="57"/>
      <c r="AK333" s="57"/>
      <c r="AL333" s="576"/>
      <c r="AM333" s="576"/>
      <c r="AN333" s="576"/>
      <c r="AO333" s="576"/>
      <c r="AP333" s="576"/>
      <c r="AQ333" s="576"/>
      <c r="AR333" s="576"/>
      <c r="AS333" s="576"/>
      <c r="AT333" s="576"/>
      <c r="AU333" s="576"/>
      <c r="AV333" s="576"/>
      <c r="AW333" s="576"/>
      <c r="AX333" s="576"/>
      <c r="AY333" s="576"/>
      <c r="AZ333" s="576"/>
      <c r="BA333" s="576"/>
    </row>
    <row r="334" spans="1:53" ht="13.5" hidden="1" customHeight="1">
      <c r="A334" s="613" t="s">
        <v>109</v>
      </c>
      <c r="B334" s="245" t="s">
        <v>110</v>
      </c>
      <c r="C334" s="562" t="s">
        <v>111</v>
      </c>
      <c r="D334" s="562"/>
      <c r="E334" s="541" t="s">
        <v>112</v>
      </c>
      <c r="F334" s="541"/>
      <c r="G334" s="552" t="s">
        <v>113</v>
      </c>
      <c r="H334" s="552"/>
      <c r="I334" s="541" t="s">
        <v>114</v>
      </c>
      <c r="J334" s="541"/>
      <c r="K334" s="541" t="s">
        <v>36</v>
      </c>
      <c r="L334" s="541"/>
      <c r="M334" s="541" t="s">
        <v>115</v>
      </c>
      <c r="N334" s="541"/>
      <c r="O334" s="541" t="s">
        <v>116</v>
      </c>
      <c r="P334" s="552" t="s">
        <v>117</v>
      </c>
      <c r="Q334" s="552"/>
      <c r="R334" s="552" t="s">
        <v>36</v>
      </c>
      <c r="S334" s="552"/>
      <c r="T334" s="552" t="s">
        <v>118</v>
      </c>
      <c r="U334" s="552"/>
      <c r="V334" s="552" t="s">
        <v>119</v>
      </c>
      <c r="W334" s="552"/>
      <c r="X334" s="552" t="s">
        <v>36</v>
      </c>
      <c r="Y334" s="552"/>
      <c r="Z334" s="552" t="s">
        <v>118</v>
      </c>
      <c r="AA334" s="552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14"/>
      <c r="B335" s="245" t="s">
        <v>120</v>
      </c>
      <c r="C335" s="563">
        <f>SUM('1:2'!C335)</f>
        <v>2</v>
      </c>
      <c r="D335" s="564"/>
      <c r="E335" s="565">
        <f>D335*11</f>
        <v>0</v>
      </c>
      <c r="F335" s="565"/>
      <c r="G335" s="563">
        <f>SUM('1:2'!G335)</f>
        <v>2</v>
      </c>
      <c r="H335" s="564"/>
      <c r="I335" s="541">
        <f>G335*11</f>
        <v>22</v>
      </c>
      <c r="J335" s="541"/>
      <c r="K335" s="541">
        <f>E335-I335</f>
        <v>-22</v>
      </c>
      <c r="L335" s="541"/>
      <c r="M335" s="566" t="str">
        <f>IF(ISERROR(K335/E335),"",K335/E335)</f>
        <v/>
      </c>
      <c r="N335" s="566"/>
      <c r="O335" s="541"/>
      <c r="P335" s="552" t="s">
        <v>70</v>
      </c>
      <c r="Q335" s="552"/>
      <c r="R335" s="567">
        <f>SUM(O198:U198)</f>
        <v>0</v>
      </c>
      <c r="S335" s="567"/>
      <c r="T335" s="568" t="str">
        <f t="array" ref="T335">IF(ISERROR(R335/R342),"",R335/R342)</f>
        <v/>
      </c>
      <c r="U335" s="568"/>
      <c r="V335" s="552" t="s">
        <v>41</v>
      </c>
      <c r="W335" s="552"/>
      <c r="X335" s="577">
        <f>SUM(P197,P255,P290,P306,P316,P331)</f>
        <v>0</v>
      </c>
      <c r="Y335" s="578"/>
      <c r="Z335" s="568" t="str">
        <f t="array" ref="Z335">IF(ISERROR(X335/X342),"",X335/X342)</f>
        <v/>
      </c>
      <c r="AA335" s="568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614"/>
      <c r="B336" s="245" t="s">
        <v>121</v>
      </c>
      <c r="C336" s="563">
        <f>SUM('1:2'!C336)</f>
        <v>0</v>
      </c>
      <c r="D336" s="564"/>
      <c r="E336" s="565">
        <f>D336*11</f>
        <v>0</v>
      </c>
      <c r="F336" s="565"/>
      <c r="G336" s="563">
        <f>SUM('1:2'!G336)</f>
        <v>0</v>
      </c>
      <c r="H336" s="564"/>
      <c r="I336" s="541">
        <f>G336*11</f>
        <v>0</v>
      </c>
      <c r="J336" s="541"/>
      <c r="K336" s="541">
        <f>E336-I336</f>
        <v>0</v>
      </c>
      <c r="L336" s="541"/>
      <c r="M336" s="566" t="str">
        <f>IF(ISERROR(K336/E336),"",K336/E336)</f>
        <v/>
      </c>
      <c r="N336" s="566"/>
      <c r="O336" s="541"/>
      <c r="P336" s="552" t="s">
        <v>86</v>
      </c>
      <c r="Q336" s="552"/>
      <c r="R336" s="567">
        <f>SUM(O256:U256)</f>
        <v>0</v>
      </c>
      <c r="S336" s="567"/>
      <c r="T336" s="568" t="str">
        <f>IF(ISERROR(R336/R342),"",R336/R342)</f>
        <v/>
      </c>
      <c r="U336" s="568"/>
      <c r="V336" s="552" t="s">
        <v>42</v>
      </c>
      <c r="W336" s="552"/>
      <c r="X336" s="577">
        <f>SUM(P198,P256,P291,P307,P317,P332)</f>
        <v>0</v>
      </c>
      <c r="Y336" s="578"/>
      <c r="Z336" s="568" t="str">
        <f>IF(ISERROR(X336/X342),"",X336/X342)</f>
        <v/>
      </c>
      <c r="AA336" s="568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14"/>
      <c r="B337" s="245" t="s">
        <v>122</v>
      </c>
      <c r="C337" s="563">
        <f>SUM('1:2'!C337)</f>
        <v>0</v>
      </c>
      <c r="D337" s="564"/>
      <c r="E337" s="565">
        <f>D337*11</f>
        <v>0</v>
      </c>
      <c r="F337" s="565"/>
      <c r="G337" s="563">
        <f>SUM('1:2'!G337)</f>
        <v>2</v>
      </c>
      <c r="H337" s="564"/>
      <c r="I337" s="541">
        <f>G337*8</f>
        <v>16</v>
      </c>
      <c r="J337" s="541"/>
      <c r="K337" s="541">
        <f>E337-I337</f>
        <v>-16</v>
      </c>
      <c r="L337" s="541"/>
      <c r="M337" s="566" t="str">
        <f>IF(ISERROR(K337/E337),"",K337/E337)</f>
        <v/>
      </c>
      <c r="N337" s="566"/>
      <c r="O337" s="541"/>
      <c r="P337" s="552" t="s">
        <v>92</v>
      </c>
      <c r="Q337" s="552"/>
      <c r="R337" s="567">
        <f>SUM(O291:U291)</f>
        <v>0</v>
      </c>
      <c r="S337" s="567"/>
      <c r="T337" s="568" t="str">
        <f>IF(ISERROR(R337/R342),"",R337/R342)</f>
        <v/>
      </c>
      <c r="U337" s="568"/>
      <c r="V337" s="552" t="s">
        <v>43</v>
      </c>
      <c r="W337" s="552"/>
      <c r="X337" s="577">
        <f>SUM(P199,P257,P292,P308,P318,P333)</f>
        <v>0</v>
      </c>
      <c r="Y337" s="578"/>
      <c r="Z337" s="568" t="str">
        <f>IF(ISERROR(X337/X342),"",X337/X342)</f>
        <v/>
      </c>
      <c r="AA337" s="568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14"/>
      <c r="B338" s="245" t="s">
        <v>47</v>
      </c>
      <c r="C338" s="563">
        <f>SUM('1:2'!C338)</f>
        <v>2</v>
      </c>
      <c r="D338" s="564"/>
      <c r="E338" s="565">
        <f>D338*11</f>
        <v>0</v>
      </c>
      <c r="F338" s="565"/>
      <c r="G338" s="563">
        <f>SUM('1:2'!G338)</f>
        <v>2</v>
      </c>
      <c r="H338" s="564"/>
      <c r="I338" s="541">
        <f>G338*11</f>
        <v>22</v>
      </c>
      <c r="J338" s="541"/>
      <c r="K338" s="541">
        <f>E338-I338</f>
        <v>-22</v>
      </c>
      <c r="L338" s="541"/>
      <c r="M338" s="566" t="str">
        <f>IF(ISERROR(K338/E338),"",K338/E338)</f>
        <v/>
      </c>
      <c r="N338" s="566"/>
      <c r="O338" s="541"/>
      <c r="P338" s="552" t="s">
        <v>99</v>
      </c>
      <c r="Q338" s="552"/>
      <c r="R338" s="567">
        <f>SUM(O307:U307)</f>
        <v>0</v>
      </c>
      <c r="S338" s="567"/>
      <c r="T338" s="568" t="str">
        <f>IF(ISERROR(R338/R342),"",R338/R342)</f>
        <v/>
      </c>
      <c r="U338" s="568"/>
      <c r="V338" s="552" t="s">
        <v>44</v>
      </c>
      <c r="W338" s="552"/>
      <c r="X338" s="577">
        <f>SUM(P201,P258,P293,P309,P319,P334)</f>
        <v>0</v>
      </c>
      <c r="Y338" s="578"/>
      <c r="Z338" s="568" t="str">
        <f>IF(ISERROR(X338/X342),"",X338/X342)</f>
        <v/>
      </c>
      <c r="AA338" s="568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15"/>
      <c r="B339" s="245" t="s">
        <v>123</v>
      </c>
      <c r="C339" s="570">
        <f>SUM(C335:D338)</f>
        <v>4</v>
      </c>
      <c r="D339" s="541"/>
      <c r="E339" s="565">
        <f>SUM(F335:F338)</f>
        <v>0</v>
      </c>
      <c r="F339" s="541"/>
      <c r="G339" s="570">
        <f>SUM(G335:H338)</f>
        <v>6</v>
      </c>
      <c r="H339" s="541"/>
      <c r="I339" s="541">
        <f>SUM(I335:J338)</f>
        <v>60</v>
      </c>
      <c r="J339" s="541"/>
      <c r="K339" s="541">
        <f>SUM(K335:L338)</f>
        <v>-60</v>
      </c>
      <c r="L339" s="541"/>
      <c r="M339" s="566" t="str">
        <f>IF(ISERROR(K339/E339),"",K339/E339)</f>
        <v/>
      </c>
      <c r="N339" s="566"/>
      <c r="O339" s="541"/>
      <c r="P339" s="552" t="s">
        <v>102</v>
      </c>
      <c r="Q339" s="552"/>
      <c r="R339" s="567">
        <f>SUM(O317:U317)</f>
        <v>0</v>
      </c>
      <c r="S339" s="567"/>
      <c r="T339" s="568" t="str">
        <f>IF(ISERROR(R339/R342),"",R339/R342)</f>
        <v/>
      </c>
      <c r="U339" s="568"/>
      <c r="V339" s="552" t="s">
        <v>45</v>
      </c>
      <c r="W339" s="552"/>
      <c r="X339" s="577">
        <f>SUM(P202,P259,P294,P310,P320,P335)</f>
        <v>0</v>
      </c>
      <c r="Y339" s="578"/>
      <c r="Z339" s="568" t="str">
        <f>IF(ISERROR(X339/X342),"",X339/X342)</f>
        <v/>
      </c>
      <c r="AA339" s="568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11738</v>
      </c>
      <c r="C340" s="567" t="s">
        <v>155</v>
      </c>
      <c r="D340" s="567"/>
      <c r="E340" s="552">
        <f>H333</f>
        <v>57356.32</v>
      </c>
      <c r="F340" s="552"/>
      <c r="G340" s="552" t="s">
        <v>34</v>
      </c>
      <c r="H340" s="552"/>
      <c r="I340" s="569">
        <f>L333</f>
        <v>25.73951714066299</v>
      </c>
      <c r="J340" s="569"/>
      <c r="K340" s="541" t="s">
        <v>32</v>
      </c>
      <c r="L340" s="541"/>
      <c r="M340" s="569">
        <f>J333</f>
        <v>16.189228329080755</v>
      </c>
      <c r="N340" s="569"/>
      <c r="O340" s="541"/>
      <c r="P340" s="552" t="s">
        <v>106</v>
      </c>
      <c r="Q340" s="552"/>
      <c r="R340" s="567">
        <f>SUM(O332:U332)</f>
        <v>0</v>
      </c>
      <c r="S340" s="567"/>
      <c r="T340" s="568" t="str">
        <f>IF(ISERROR(R340/R342),"",R340/R342)</f>
        <v/>
      </c>
      <c r="U340" s="568"/>
      <c r="V340" s="552" t="s">
        <v>46</v>
      </c>
      <c r="W340" s="552"/>
      <c r="X340" s="577">
        <f>SUM(P203,P260,P295,P311,P321,P336)</f>
        <v>0</v>
      </c>
      <c r="Y340" s="578"/>
      <c r="Z340" s="568" t="str">
        <f>IF(ISERROR(X340/X342),"",X340/X342)</f>
        <v/>
      </c>
      <c r="AA340" s="568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729.05</v>
      </c>
      <c r="C341" s="552" t="s">
        <v>114</v>
      </c>
      <c r="D341" s="552"/>
      <c r="E341" s="562">
        <f>K333+I339</f>
        <v>516.0303107417833</v>
      </c>
      <c r="F341" s="562"/>
      <c r="G341" s="552" t="s">
        <v>150</v>
      </c>
      <c r="H341" s="552"/>
      <c r="I341" s="569">
        <f>B341-E341</f>
        <v>213.01968925821666</v>
      </c>
      <c r="J341" s="569"/>
      <c r="K341" s="541" t="s">
        <v>151</v>
      </c>
      <c r="L341" s="541"/>
      <c r="M341" s="566">
        <f>IF(ISERROR(I341/B341),"",I341/B341)</f>
        <v>0.29218803821166817</v>
      </c>
      <c r="N341" s="566"/>
      <c r="O341" s="541"/>
      <c r="P341" s="552" t="s">
        <v>107</v>
      </c>
      <c r="Q341" s="552"/>
      <c r="R341" s="567"/>
      <c r="S341" s="567"/>
      <c r="T341" s="568" t="str">
        <f>IF(ISERROR(R341/R342),"",R341/R342)</f>
        <v/>
      </c>
      <c r="U341" s="568"/>
      <c r="V341" s="552" t="s">
        <v>47</v>
      </c>
      <c r="W341" s="552"/>
      <c r="X341" s="577">
        <f>SUM(P204,P261,P296,P312,P322,P337)</f>
        <v>0</v>
      </c>
      <c r="Y341" s="578"/>
      <c r="Z341" s="568" t="str">
        <f>IF(ISERROR(X341/X342),"",X341/X342)</f>
        <v/>
      </c>
      <c r="AA341" s="568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552" t="s">
        <v>149</v>
      </c>
      <c r="D342" s="552"/>
      <c r="E342" s="568">
        <f>IF(ISERROR(B342/B341),"",B342/B341)</f>
        <v>0</v>
      </c>
      <c r="F342" s="568"/>
      <c r="G342" s="552" t="s">
        <v>158</v>
      </c>
      <c r="H342" s="552"/>
      <c r="I342" s="541">
        <f>V333</f>
        <v>0</v>
      </c>
      <c r="J342" s="541"/>
      <c r="K342" s="541" t="s">
        <v>156</v>
      </c>
      <c r="L342" s="541"/>
      <c r="M342" s="566">
        <f t="array" ref="M342">IF(ISERROR(I342/B340),"",I342/B340)</f>
        <v>0</v>
      </c>
      <c r="N342" s="566"/>
      <c r="O342" s="541"/>
      <c r="P342" s="552" t="s">
        <v>123</v>
      </c>
      <c r="Q342" s="552"/>
      <c r="R342" s="567">
        <f>SUM(R335:S341)</f>
        <v>0</v>
      </c>
      <c r="S342" s="567"/>
      <c r="T342" s="568">
        <f>SUM(T335:U341)</f>
        <v>0</v>
      </c>
      <c r="U342" s="568"/>
      <c r="V342" s="552" t="s">
        <v>123</v>
      </c>
      <c r="W342" s="552"/>
      <c r="X342" s="567">
        <f>SUM(X335:Y341)</f>
        <v>0</v>
      </c>
      <c r="Y342" s="567"/>
      <c r="Z342" s="568">
        <f>SUM(Z335:AA341)</f>
        <v>0</v>
      </c>
      <c r="AA342" s="568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571" t="s">
        <v>129</v>
      </c>
      <c r="B343" s="571"/>
      <c r="C343" s="571"/>
      <c r="D343" s="571"/>
      <c r="E343" s="571"/>
      <c r="F343" s="571"/>
      <c r="G343" s="571"/>
      <c r="H343" s="571"/>
      <c r="I343" s="571"/>
      <c r="J343" s="571"/>
      <c r="K343" s="571"/>
      <c r="L343" s="571"/>
      <c r="M343" s="571"/>
      <c r="N343" s="571"/>
      <c r="O343" s="571"/>
      <c r="P343" s="571"/>
      <c r="Q343" s="571"/>
      <c r="R343" s="571"/>
      <c r="S343" s="571"/>
      <c r="T343" s="571"/>
      <c r="U343" s="571"/>
      <c r="V343" s="571"/>
      <c r="W343" s="571"/>
      <c r="X343" s="571"/>
      <c r="Y343" s="571"/>
      <c r="Z343" s="571"/>
      <c r="AA343" s="571"/>
      <c r="AB343" s="571"/>
      <c r="AC343" s="571"/>
      <c r="AD343" s="571"/>
      <c r="AE343" s="571"/>
      <c r="AF343" s="571"/>
      <c r="AG343" s="571"/>
      <c r="AH343" s="571"/>
      <c r="AI343" s="571"/>
      <c r="AJ343" s="571"/>
      <c r="AK343" s="571"/>
      <c r="AL343" s="571"/>
      <c r="AM343" s="571"/>
      <c r="AN343" s="571"/>
      <c r="AO343" s="571"/>
      <c r="AP343" s="571"/>
      <c r="AQ343" s="571"/>
      <c r="AR343" s="571"/>
      <c r="AS343" s="571"/>
      <c r="AT343" s="571"/>
      <c r="AU343" s="571"/>
      <c r="AV343" s="571"/>
      <c r="AW343" s="571"/>
      <c r="AX343" s="571"/>
      <c r="AY343" s="571"/>
      <c r="AZ343" s="571"/>
      <c r="BA343" s="571"/>
    </row>
    <row r="344" spans="1:53" ht="15.75">
      <c r="A344" s="610" t="s">
        <v>12</v>
      </c>
      <c r="B344" s="532" t="s">
        <v>25</v>
      </c>
      <c r="C344" s="532" t="s">
        <v>26</v>
      </c>
      <c r="D344" s="532" t="s">
        <v>27</v>
      </c>
      <c r="E344" s="535" t="s">
        <v>28</v>
      </c>
      <c r="F344" s="538" t="s">
        <v>29</v>
      </c>
      <c r="G344" s="541" t="s">
        <v>30</v>
      </c>
      <c r="H344" s="541"/>
      <c r="I344" s="532" t="s">
        <v>31</v>
      </c>
      <c r="J344" s="542" t="s">
        <v>32</v>
      </c>
      <c r="K344" s="553" t="s">
        <v>33</v>
      </c>
      <c r="L344" s="532" t="s">
        <v>34</v>
      </c>
      <c r="M344" s="556" t="s">
        <v>35</v>
      </c>
      <c r="N344" s="550" t="s">
        <v>36</v>
      </c>
      <c r="O344" s="541" t="s">
        <v>37</v>
      </c>
      <c r="P344" s="541"/>
      <c r="Q344" s="541"/>
      <c r="R344" s="541"/>
      <c r="S344" s="541"/>
      <c r="T344" s="541"/>
      <c r="U344" s="541"/>
      <c r="V344" s="558" t="s">
        <v>38</v>
      </c>
      <c r="W344" s="550" t="s">
        <v>39</v>
      </c>
      <c r="X344" s="541" t="s">
        <v>40</v>
      </c>
      <c r="Y344" s="541"/>
      <c r="Z344" s="541"/>
      <c r="AA344" s="541"/>
      <c r="AB344" s="607" t="s">
        <v>434</v>
      </c>
      <c r="AC344" s="609" t="s">
        <v>435</v>
      </c>
      <c r="AD344" s="21"/>
      <c r="AE344" s="21"/>
      <c r="AF344" s="21"/>
      <c r="AG344" s="21"/>
      <c r="AH344" s="21"/>
      <c r="AI344" s="575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</row>
    <row r="345" spans="1:53" ht="15.75">
      <c r="A345" s="611"/>
      <c r="B345" s="533"/>
      <c r="C345" s="533"/>
      <c r="D345" s="533"/>
      <c r="E345" s="536"/>
      <c r="F345" s="539"/>
      <c r="G345" s="541"/>
      <c r="H345" s="541"/>
      <c r="I345" s="533"/>
      <c r="J345" s="543"/>
      <c r="K345" s="554"/>
      <c r="L345" s="533"/>
      <c r="M345" s="557"/>
      <c r="N345" s="550"/>
      <c r="O345" s="541" t="s">
        <v>41</v>
      </c>
      <c r="P345" s="541" t="s">
        <v>42</v>
      </c>
      <c r="Q345" s="541" t="s">
        <v>43</v>
      </c>
      <c r="R345" s="551" t="s">
        <v>44</v>
      </c>
      <c r="S345" s="552" t="s">
        <v>45</v>
      </c>
      <c r="T345" s="541" t="s">
        <v>46</v>
      </c>
      <c r="U345" s="541" t="s">
        <v>47</v>
      </c>
      <c r="V345" s="558"/>
      <c r="W345" s="550"/>
      <c r="X345" s="541" t="s">
        <v>13</v>
      </c>
      <c r="Y345" s="541" t="s">
        <v>48</v>
      </c>
      <c r="Z345" s="541" t="s">
        <v>49</v>
      </c>
      <c r="AA345" s="541" t="s">
        <v>47</v>
      </c>
      <c r="AB345" s="608"/>
      <c r="AC345" s="609"/>
      <c r="AD345" s="21"/>
      <c r="AE345" s="21"/>
      <c r="AF345" s="21"/>
      <c r="AG345" s="21"/>
      <c r="AH345" s="21"/>
      <c r="AI345" s="575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4"/>
      <c r="AT345" s="574"/>
      <c r="AU345" s="574"/>
      <c r="AV345" s="574"/>
      <c r="AW345" s="574"/>
      <c r="AX345" s="574"/>
      <c r="AY345" s="574"/>
      <c r="AZ345" s="574"/>
      <c r="BA345" s="574"/>
    </row>
    <row r="346" spans="1:53" ht="15.75" customHeight="1">
      <c r="A346" s="612"/>
      <c r="B346" s="534"/>
      <c r="C346" s="534"/>
      <c r="D346" s="534"/>
      <c r="E346" s="537"/>
      <c r="F346" s="540"/>
      <c r="G346" s="242" t="s">
        <v>50</v>
      </c>
      <c r="H346" s="242" t="s">
        <v>51</v>
      </c>
      <c r="I346" s="534"/>
      <c r="J346" s="544"/>
      <c r="K346" s="555"/>
      <c r="L346" s="534"/>
      <c r="M346" s="557"/>
      <c r="N346" s="550"/>
      <c r="O346" s="541"/>
      <c r="P346" s="541"/>
      <c r="Q346" s="541"/>
      <c r="R346" s="551"/>
      <c r="S346" s="552"/>
      <c r="T346" s="541"/>
      <c r="U346" s="541"/>
      <c r="V346" s="558"/>
      <c r="W346" s="550"/>
      <c r="X346" s="541"/>
      <c r="Y346" s="541"/>
      <c r="Z346" s="541"/>
      <c r="AA346" s="541"/>
      <c r="AB346" s="608"/>
      <c r="AC346" s="609"/>
      <c r="AD346" s="21"/>
      <c r="AE346" s="21"/>
      <c r="AF346" s="21"/>
      <c r="AG346" s="21"/>
      <c r="AH346" s="21"/>
      <c r="AI346" s="575"/>
      <c r="AJ346" s="573"/>
      <c r="AK346" s="573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SUM('1:2'!G347)</f>
        <v>0</v>
      </c>
      <c r="H347" s="95">
        <f t="shared" ref="H347:H367" si="136">D347*G347</f>
        <v>0</v>
      </c>
      <c r="I347" s="93">
        <f>SUM('1:2'!I347)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SUM('1:2'!O347)</f>
        <v>0</v>
      </c>
      <c r="P347" s="93">
        <f>SUM('1:2'!P347)</f>
        <v>0</v>
      </c>
      <c r="Q347" s="93">
        <f>SUM('1:2'!Q347)</f>
        <v>0</v>
      </c>
      <c r="R347" s="93">
        <f>SUM('1:2'!R347)</f>
        <v>0</v>
      </c>
      <c r="S347" s="93">
        <f>SUM('1:2'!S347)</f>
        <v>0</v>
      </c>
      <c r="T347" s="93">
        <f>SUM('1:2'!T347)</f>
        <v>0</v>
      </c>
      <c r="U347" s="93">
        <f>SUM('1:2'!U347)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SUM('1:2'!X347)</f>
        <v>0</v>
      </c>
      <c r="Y347" s="93">
        <f>SUM('1:2'!Y347)</f>
        <v>0</v>
      </c>
      <c r="Z347" s="93">
        <f>SUM('1:2'!Z347)</f>
        <v>0</v>
      </c>
      <c r="AA347" s="93">
        <f>SUM('1:2'!AA347)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SUM('1:2'!G348)</f>
        <v>0</v>
      </c>
      <c r="H348" s="95">
        <f t="shared" si="136"/>
        <v>0</v>
      </c>
      <c r="I348" s="93">
        <f>SUM('1:2'!I348)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SUM('1:2'!O348)</f>
        <v>0</v>
      </c>
      <c r="P348" s="93">
        <f>SUM('1:2'!P348)</f>
        <v>0</v>
      </c>
      <c r="Q348" s="93">
        <f>SUM('1:2'!Q348)</f>
        <v>0</v>
      </c>
      <c r="R348" s="93">
        <f>SUM('1:2'!R348)</f>
        <v>0</v>
      </c>
      <c r="S348" s="93">
        <f>SUM('1:2'!S348)</f>
        <v>0</v>
      </c>
      <c r="T348" s="93">
        <f>SUM('1:2'!T348)</f>
        <v>0</v>
      </c>
      <c r="U348" s="93">
        <f>SUM('1:2'!U348)</f>
        <v>0</v>
      </c>
      <c r="V348" s="206">
        <f t="shared" si="138"/>
        <v>0</v>
      </c>
      <c r="W348" s="33" t="str">
        <f t="shared" si="139"/>
        <v/>
      </c>
      <c r="X348" s="93">
        <f>SUM('1:2'!X348)</f>
        <v>0</v>
      </c>
      <c r="Y348" s="93">
        <f>SUM('1:2'!Y348)</f>
        <v>0</v>
      </c>
      <c r="Z348" s="93">
        <f>SUM('1:2'!Z348)</f>
        <v>0</v>
      </c>
      <c r="AA348" s="93">
        <f>SUM('1:2'!AA348)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SUM('1:2'!G349)</f>
        <v>0</v>
      </c>
      <c r="H349" s="95">
        <f t="shared" si="136"/>
        <v>0</v>
      </c>
      <c r="I349" s="93">
        <f>SUM('1:2'!I349)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si="138"/>
        <v>0</v>
      </c>
      <c r="W349" s="33" t="str">
        <f t="shared" si="139"/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SUM('1:2'!G357)</f>
        <v>0</v>
      </c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>
        <f t="shared" si="140"/>
        <v>0</v>
      </c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SUM('1:2'!G358)</f>
        <v>0</v>
      </c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>
        <f t="shared" si="140"/>
        <v>0</v>
      </c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SUM('1:2'!G359)</f>
        <v>0</v>
      </c>
      <c r="H359" s="95">
        <f t="shared" si="136"/>
        <v>0</v>
      </c>
      <c r="I359" s="93">
        <f>SUM('1:2'!I359)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SUM('1:2'!O359)</f>
        <v>0</v>
      </c>
      <c r="P359" s="93">
        <f>SUM('1:2'!P359)</f>
        <v>0</v>
      </c>
      <c r="Q359" s="93">
        <f>SUM('1:2'!Q359)</f>
        <v>0</v>
      </c>
      <c r="R359" s="93">
        <f>SUM('1:2'!R359)</f>
        <v>0</v>
      </c>
      <c r="S359" s="93">
        <f>SUM('1:2'!S359)</f>
        <v>0</v>
      </c>
      <c r="T359" s="93">
        <f>SUM('1:2'!T359)</f>
        <v>0</v>
      </c>
      <c r="U359" s="93">
        <f>SUM('1:2'!U359)</f>
        <v>0</v>
      </c>
      <c r="V359" s="206">
        <f t="shared" si="138"/>
        <v>0</v>
      </c>
      <c r="W359" s="33" t="str">
        <f t="shared" si="139"/>
        <v/>
      </c>
      <c r="X359" s="93">
        <f>SUM('1:2'!X359)</f>
        <v>0</v>
      </c>
      <c r="Y359" s="93">
        <f>SUM('1:2'!Y359)</f>
        <v>0</v>
      </c>
      <c r="Z359" s="93">
        <f>SUM('1:2'!Z359)</f>
        <v>0</v>
      </c>
      <c r="AA359" s="93">
        <f>SUM('1:2'!AA359)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SUM('1:2'!G360)</f>
        <v>0</v>
      </c>
      <c r="H360" s="95">
        <f t="shared" si="136"/>
        <v>0</v>
      </c>
      <c r="I360" s="93">
        <f>SUM('1:2'!I360)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SUM('1:2'!O360)</f>
        <v>0</v>
      </c>
      <c r="P360" s="93">
        <f>SUM('1:2'!P360)</f>
        <v>0</v>
      </c>
      <c r="Q360" s="93">
        <f>SUM('1:2'!Q360)</f>
        <v>0</v>
      </c>
      <c r="R360" s="93">
        <f>SUM('1:2'!R360)</f>
        <v>0</v>
      </c>
      <c r="S360" s="93">
        <f>SUM('1:2'!S360)</f>
        <v>0</v>
      </c>
      <c r="T360" s="93">
        <f>SUM('1:2'!T360)</f>
        <v>0</v>
      </c>
      <c r="U360" s="93">
        <f>SUM('1:2'!U360)</f>
        <v>0</v>
      </c>
      <c r="V360" s="206">
        <f t="shared" si="138"/>
        <v>0</v>
      </c>
      <c r="W360" s="33" t="str">
        <f t="shared" si="139"/>
        <v/>
      </c>
      <c r="X360" s="93">
        <f>SUM('1:2'!X360)</f>
        <v>0</v>
      </c>
      <c r="Y360" s="93">
        <f>SUM('1:2'!Y360)</f>
        <v>0</v>
      </c>
      <c r="Z360" s="93">
        <f>SUM('1:2'!Z360)</f>
        <v>0</v>
      </c>
      <c r="AA360" s="93">
        <f>SUM('1:2'!AA360)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/>
      <c r="W363" s="33"/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/>
      <c r="W364" s="33"/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545" t="s">
        <v>70</v>
      </c>
      <c r="B368" s="546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SUM('1:2'!G369)</f>
        <v>0</v>
      </c>
      <c r="H369" s="246">
        <f t="shared" ref="H369:H425" si="147">D369*G369</f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SUM('1:2'!G371)</f>
        <v>0</v>
      </c>
      <c r="H371" s="246">
        <f t="shared" si="147"/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SUM('1:2'!G372)</f>
        <v>0</v>
      </c>
      <c r="H372" s="246">
        <f t="shared" si="147"/>
        <v>0</v>
      </c>
      <c r="I372" s="93">
        <f>SUM('1:2'!I372)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SUM('1:2'!O372)</f>
        <v>0</v>
      </c>
      <c r="P372" s="93">
        <f>SUM('1:2'!P372)</f>
        <v>0</v>
      </c>
      <c r="Q372" s="93">
        <f>SUM('1:2'!Q372)</f>
        <v>0</v>
      </c>
      <c r="R372" s="93">
        <f>SUM('1:2'!R372)</f>
        <v>0</v>
      </c>
      <c r="S372" s="93">
        <f>SUM('1:2'!S372)</f>
        <v>0</v>
      </c>
      <c r="T372" s="93">
        <f>SUM('1:2'!T372)</f>
        <v>0</v>
      </c>
      <c r="U372" s="93">
        <f>SUM('1:2'!U372)</f>
        <v>0</v>
      </c>
      <c r="V372" s="206">
        <f t="shared" si="154"/>
        <v>0</v>
      </c>
      <c r="W372" s="33" t="str">
        <f t="shared" si="155"/>
        <v/>
      </c>
      <c r="X372" s="93">
        <f>SUM('1:2'!X372)</f>
        <v>0</v>
      </c>
      <c r="Y372" s="93">
        <f>SUM('1:2'!Y372)</f>
        <v>0</v>
      </c>
      <c r="Z372" s="93">
        <f>SUM('1:2'!Z372)</f>
        <v>0</v>
      </c>
      <c r="AA372" s="93">
        <f>SUM('1:2'!AA372)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si="154"/>
        <v>0</v>
      </c>
      <c r="W373" s="33" t="str">
        <f t="shared" si="155"/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SUM('1:2'!O377)</f>
        <v>0</v>
      </c>
      <c r="P377" s="93">
        <f>SUM('1:2'!P377)</f>
        <v>0</v>
      </c>
      <c r="Q377" s="93">
        <f>SUM('1:2'!Q377)</f>
        <v>0</v>
      </c>
      <c r="R377" s="93">
        <f>SUM('1:2'!R377)</f>
        <v>0</v>
      </c>
      <c r="S377" s="93">
        <f>SUM('1:2'!S377)</f>
        <v>0</v>
      </c>
      <c r="T377" s="93">
        <f>SUM('1:2'!T377)</f>
        <v>0</v>
      </c>
      <c r="U377" s="93">
        <f>SUM('1:2'!U377)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SUM('1:2'!X377)</f>
        <v>0</v>
      </c>
      <c r="Y377" s="93">
        <f>SUM('1:2'!Y377)</f>
        <v>0</v>
      </c>
      <c r="Z377" s="93">
        <f>SUM('1:2'!Z377)</f>
        <v>0</v>
      </c>
      <c r="AA377" s="93">
        <f>SUM('1:2'!AA377)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SUM('1:2'!O378)</f>
        <v>0</v>
      </c>
      <c r="P378" s="93">
        <f>SUM('1:2'!P378)</f>
        <v>0</v>
      </c>
      <c r="Q378" s="93">
        <f>SUM('1:2'!Q378)</f>
        <v>0</v>
      </c>
      <c r="R378" s="93">
        <f>SUM('1:2'!R378)</f>
        <v>0</v>
      </c>
      <c r="S378" s="93">
        <f>SUM('1:2'!S378)</f>
        <v>0</v>
      </c>
      <c r="T378" s="93">
        <f>SUM('1:2'!T378)</f>
        <v>0</v>
      </c>
      <c r="U378" s="93">
        <f>SUM('1:2'!U378)</f>
        <v>0</v>
      </c>
      <c r="V378" s="206">
        <f t="shared" si="157"/>
        <v>0</v>
      </c>
      <c r="W378" s="33" t="str">
        <f t="shared" si="158"/>
        <v/>
      </c>
      <c r="X378" s="93">
        <f>SUM('1:2'!X378)</f>
        <v>0</v>
      </c>
      <c r="Y378" s="93">
        <f>SUM('1:2'!Y378)</f>
        <v>0</v>
      </c>
      <c r="Z378" s="93">
        <f>SUM('1:2'!Z378)</f>
        <v>0</v>
      </c>
      <c r="AA378" s="93">
        <f>SUM('1:2'!AA378)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si="157"/>
        <v>0</v>
      </c>
      <c r="W379" s="33" t="str">
        <f t="shared" si="158"/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/>
      <c r="W389" s="33"/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/>
      <c r="W390" s="33"/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>
        <f t="shared" si="160"/>
        <v>0</v>
      </c>
      <c r="W398" s="33" t="str">
        <f t="shared" si="161"/>
        <v/>
      </c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si="160"/>
        <v>0</v>
      </c>
      <c r="W399" s="33" t="str">
        <f t="shared" si="161"/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/>
      <c r="K408" s="35"/>
      <c r="L408" s="87">
        <v>50</v>
      </c>
      <c r="M408" s="36"/>
      <c r="N408" s="31"/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/>
      <c r="W408" s="33"/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SUM('1:2'!G409)</f>
        <v>0</v>
      </c>
      <c r="H409" s="246">
        <f t="shared" si="147"/>
        <v>0</v>
      </c>
      <c r="I409" s="93">
        <f>SUM('1:2'!I409)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SUM('1:2'!O409)</f>
        <v>0</v>
      </c>
      <c r="P409" s="93">
        <f>SUM('1:2'!P409)</f>
        <v>0</v>
      </c>
      <c r="Q409" s="93">
        <f>SUM('1:2'!Q409)</f>
        <v>0</v>
      </c>
      <c r="R409" s="93">
        <f>SUM('1:2'!R409)</f>
        <v>0</v>
      </c>
      <c r="S409" s="93">
        <f>SUM('1:2'!S409)</f>
        <v>0</v>
      </c>
      <c r="T409" s="93">
        <f>SUM('1:2'!T409)</f>
        <v>0</v>
      </c>
      <c r="U409" s="93">
        <f>SUM('1:2'!U409)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SUM('1:2'!X409)</f>
        <v>0</v>
      </c>
      <c r="Y409" s="93">
        <f>SUM('1:2'!Y409)</f>
        <v>0</v>
      </c>
      <c r="Z409" s="93">
        <f>SUM('1:2'!Z409)</f>
        <v>0</v>
      </c>
      <c r="AA409" s="93">
        <f>SUM('1:2'!AA409)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>
        <f t="shared" si="164"/>
        <v>0</v>
      </c>
      <c r="W410" s="33" t="str">
        <f t="shared" si="165"/>
        <v/>
      </c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/>
      <c r="K411" s="35"/>
      <c r="L411" s="87"/>
      <c r="M411" s="36"/>
      <c r="N411" s="31"/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/>
      <c r="W411" s="33"/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>
        <f t="shared" si="168"/>
        <v>0</v>
      </c>
      <c r="W413" s="33" t="str">
        <f t="shared" si="169"/>
        <v/>
      </c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si="168"/>
        <v>0</v>
      </c>
      <c r="W414" s="33" t="str">
        <f t="shared" si="169"/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/>
      <c r="W416" s="33"/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/>
      <c r="W417" s="33"/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SUM('1:2'!O423)</f>
        <v>0</v>
      </c>
      <c r="P423" s="93">
        <f>SUM('1:2'!P423)</f>
        <v>0</v>
      </c>
      <c r="Q423" s="93">
        <f>SUM('1:2'!Q423)</f>
        <v>0</v>
      </c>
      <c r="R423" s="93">
        <f>SUM('1:2'!R423)</f>
        <v>0</v>
      </c>
      <c r="S423" s="93">
        <f>SUM('1:2'!S423)</f>
        <v>0</v>
      </c>
      <c r="T423" s="93">
        <f>SUM('1:2'!T423)</f>
        <v>0</v>
      </c>
      <c r="U423" s="93">
        <f>SUM('1:2'!U423)</f>
        <v>0</v>
      </c>
      <c r="V423" s="206"/>
      <c r="W423" s="33"/>
      <c r="X423" s="93">
        <f>SUM('1:2'!X423)</f>
        <v>0</v>
      </c>
      <c r="Y423" s="93">
        <f>SUM('1:2'!Y423)</f>
        <v>0</v>
      </c>
      <c r="Z423" s="93">
        <f>SUM('1:2'!Z423)</f>
        <v>0</v>
      </c>
      <c r="AA423" s="93">
        <f>SUM('1:2'!AA423)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SUM('1:2'!O424)</f>
        <v>0</v>
      </c>
      <c r="P424" s="93">
        <f>SUM('1:2'!P424)</f>
        <v>0</v>
      </c>
      <c r="Q424" s="93">
        <f>SUM('1:2'!Q424)</f>
        <v>0</v>
      </c>
      <c r="R424" s="93">
        <f>SUM('1:2'!R424)</f>
        <v>0</v>
      </c>
      <c r="S424" s="93">
        <f>SUM('1:2'!S424)</f>
        <v>0</v>
      </c>
      <c r="T424" s="93">
        <f>SUM('1:2'!T424)</f>
        <v>0</v>
      </c>
      <c r="U424" s="93">
        <f>SUM('1:2'!U424)</f>
        <v>0</v>
      </c>
      <c r="V424" s="206"/>
      <c r="W424" s="33"/>
      <c r="X424" s="93">
        <f>SUM('1:2'!X424)</f>
        <v>0</v>
      </c>
      <c r="Y424" s="93">
        <f>SUM('1:2'!Y424)</f>
        <v>0</v>
      </c>
      <c r="Z424" s="93">
        <f>SUM('1:2'!Z424)</f>
        <v>0</v>
      </c>
      <c r="AA424" s="93">
        <f>SUM('1:2'!AA424)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547" t="s">
        <v>86</v>
      </c>
      <c r="B426" s="547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SUM('1:2'!G427)</f>
        <v>841</v>
      </c>
      <c r="H427" s="246">
        <f>D427*G427</f>
        <v>4230.2300000000005</v>
      </c>
      <c r="I427" s="93">
        <f>SUM('1:2'!I427)</f>
        <v>65</v>
      </c>
      <c r="J427" s="31">
        <f t="array" ref="J427">IF(ISERROR(G427/I427),"",G427/I427)</f>
        <v>12.938461538461539</v>
      </c>
      <c r="K427" s="35">
        <f t="array" ref="K427">IF(ISERROR(G427/L427),"",G427/L427)</f>
        <v>95.568181818181813</v>
      </c>
      <c r="L427" s="87">
        <v>8.8000000000000007</v>
      </c>
      <c r="M427" s="36">
        <f t="shared" ref="M427:M434" si="173">IF(ISERROR(I427-K427),"",I427-K427)</f>
        <v>-30.568181818181813</v>
      </c>
      <c r="N427" s="31">
        <f t="shared" ref="N427:N434" si="174">SUM(O427:U427)</f>
        <v>0</v>
      </c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>
        <f t="shared" ref="V427:V433" si="175">SUM(X427:AA427)</f>
        <v>0</v>
      </c>
      <c r="W427" s="33">
        <f t="shared" si="172"/>
        <v>0</v>
      </c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1.18</v>
      </c>
      <c r="AC427" s="269">
        <f t="shared" si="170"/>
        <v>992.38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SUM('1:2'!G428)</f>
        <v>0</v>
      </c>
      <c r="H428" s="246">
        <f t="shared" ref="H428:H460" si="176">D428*G428</f>
        <v>0</v>
      </c>
      <c r="I428" s="93">
        <f>SUM('1:2'!I428)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SUM('1:2'!O428)</f>
        <v>0</v>
      </c>
      <c r="P428" s="93">
        <f>SUM('1:2'!P428)</f>
        <v>0</v>
      </c>
      <c r="Q428" s="93">
        <f>SUM('1:2'!Q428)</f>
        <v>0</v>
      </c>
      <c r="R428" s="93">
        <f>SUM('1:2'!R428)</f>
        <v>0</v>
      </c>
      <c r="S428" s="93">
        <f>SUM('1:2'!S428)</f>
        <v>0</v>
      </c>
      <c r="T428" s="93">
        <f>SUM('1:2'!T428)</f>
        <v>0</v>
      </c>
      <c r="U428" s="93">
        <f>SUM('1:2'!U428)</f>
        <v>0</v>
      </c>
      <c r="V428" s="206">
        <f t="shared" si="175"/>
        <v>0</v>
      </c>
      <c r="W428" s="33" t="str">
        <f t="shared" si="172"/>
        <v/>
      </c>
      <c r="X428" s="93">
        <f>SUM('1:2'!X428)</f>
        <v>0</v>
      </c>
      <c r="Y428" s="93">
        <f>SUM('1:2'!Y428)</f>
        <v>0</v>
      </c>
      <c r="Z428" s="93">
        <f>SUM('1:2'!Z428)</f>
        <v>0</v>
      </c>
      <c r="AA428" s="93">
        <f>SUM('1:2'!AA428)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SUM('1:2'!G429)</f>
        <v>0</v>
      </c>
      <c r="H429" s="246">
        <f t="shared" si="176"/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si="175"/>
        <v>0</v>
      </c>
      <c r="W429" s="33" t="str">
        <f t="shared" si="172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SUM('1:2'!G430)</f>
        <v>0</v>
      </c>
      <c r="H430" s="246">
        <f t="shared" si="176"/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SUM('1:2'!G432)</f>
        <v>57</v>
      </c>
      <c r="H432" s="246">
        <f t="shared" si="176"/>
        <v>286.71000000000004</v>
      </c>
      <c r="I432" s="93">
        <f>SUM('1:2'!I432)</f>
        <v>31.5</v>
      </c>
      <c r="J432" s="31">
        <f t="array" ref="J432">IF(ISERROR(G432/I432),"",G432/I432)</f>
        <v>1.8095238095238095</v>
      </c>
      <c r="K432" s="35">
        <f t="array" ref="K432">IF(ISERROR(G432/L432),"",G432/L432)</f>
        <v>6.129032258064516</v>
      </c>
      <c r="L432" s="87">
        <v>9.3000000000000007</v>
      </c>
      <c r="M432" s="36">
        <f t="shared" si="173"/>
        <v>25.370967741935484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>
        <f t="shared" si="172"/>
        <v>0</v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63.27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SUM('1:2'!G434)</f>
        <v>834</v>
      </c>
      <c r="H434" s="246">
        <f t="shared" si="176"/>
        <v>4195.0200000000004</v>
      </c>
      <c r="I434" s="93">
        <f>SUM('1:2'!I434)</f>
        <v>77</v>
      </c>
      <c r="J434" s="31"/>
      <c r="K434" s="35">
        <f t="array" ref="K434">IF(ISERROR(G434/L434),"",G434/L434)</f>
        <v>89.677419354838705</v>
      </c>
      <c r="L434" s="87">
        <v>9.3000000000000007</v>
      </c>
      <c r="M434" s="36">
        <f t="shared" si="173"/>
        <v>-12.677419354838705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7"/>
      <c r="W434" s="33"/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0.84</v>
      </c>
      <c r="AC434" s="269">
        <f t="shared" si="170"/>
        <v>700.56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7">
        <f>SUM(X435:AA435)</f>
        <v>0</v>
      </c>
      <c r="W435" s="33" t="str">
        <f>IF(ISERROR(V435/G435),"",V435/G435)</f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SUM('1:2'!G436)</f>
        <v>0</v>
      </c>
      <c r="H436" s="246">
        <f t="shared" si="176"/>
        <v>0</v>
      </c>
      <c r="I436" s="93">
        <f>SUM('1:2'!I436)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>
        <f>SUM(X436:AA436)</f>
        <v>0</v>
      </c>
      <c r="W436" s="33" t="str">
        <f>IF(ISERROR(V436/G436),"",V436/G436)</f>
        <v/>
      </c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6">
        <f t="shared" si="179"/>
        <v>0</v>
      </c>
      <c r="W440" s="33" t="str">
        <f t="shared" si="180"/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si="179"/>
        <v>0</v>
      </c>
      <c r="W441" s="33" t="str">
        <f t="shared" si="180"/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/>
      <c r="W447" s="33"/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/>
      <c r="W448" s="33"/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>
        <f t="shared" si="181"/>
        <v>0</v>
      </c>
      <c r="W454" s="33" t="str">
        <f t="shared" si="182"/>
        <v/>
      </c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SUM('1:2'!O458)</f>
        <v>0</v>
      </c>
      <c r="P458" s="93">
        <f>SUM('1:2'!P458)</f>
        <v>0</v>
      </c>
      <c r="Q458" s="93">
        <f>SUM('1:2'!Q458)</f>
        <v>0</v>
      </c>
      <c r="R458" s="93">
        <f>SUM('1:2'!R458)</f>
        <v>0</v>
      </c>
      <c r="S458" s="93">
        <f>SUM('1:2'!S458)</f>
        <v>0</v>
      </c>
      <c r="T458" s="93">
        <f>SUM('1:2'!T458)</f>
        <v>0</v>
      </c>
      <c r="U458" s="93">
        <f>SUM('1:2'!U458)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SUM('1:2'!X458)</f>
        <v>0</v>
      </c>
      <c r="Y458" s="93">
        <f>SUM('1:2'!Y458)</f>
        <v>0</v>
      </c>
      <c r="Z458" s="93">
        <f>SUM('1:2'!Z458)</f>
        <v>0</v>
      </c>
      <c r="AA458" s="93">
        <f>SUM('1:2'!AA458)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SUM('1:2'!O459)</f>
        <v>0</v>
      </c>
      <c r="P459" s="93">
        <f>SUM('1:2'!P459)</f>
        <v>0</v>
      </c>
      <c r="Q459" s="93">
        <f>SUM('1:2'!Q459)</f>
        <v>0</v>
      </c>
      <c r="R459" s="93">
        <f>SUM('1:2'!R459)</f>
        <v>0</v>
      </c>
      <c r="S459" s="93">
        <f>SUM('1:2'!S459)</f>
        <v>0</v>
      </c>
      <c r="T459" s="93">
        <f>SUM('1:2'!T459)</f>
        <v>0</v>
      </c>
      <c r="U459" s="93">
        <f>SUM('1:2'!U459)</f>
        <v>0</v>
      </c>
      <c r="V459" s="206">
        <f t="shared" si="184"/>
        <v>0</v>
      </c>
      <c r="W459" s="33" t="str">
        <f t="shared" si="185"/>
        <v/>
      </c>
      <c r="X459" s="93">
        <f>SUM('1:2'!X459)</f>
        <v>0</v>
      </c>
      <c r="Y459" s="93">
        <f>SUM('1:2'!Y459)</f>
        <v>0</v>
      </c>
      <c r="Z459" s="93">
        <f>SUM('1:2'!Z459)</f>
        <v>0</v>
      </c>
      <c r="AA459" s="93">
        <f>SUM('1:2'!AA459)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si="184"/>
        <v>0</v>
      </c>
      <c r="W460" s="33" t="str">
        <f t="shared" si="185"/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548" t="s">
        <v>92</v>
      </c>
      <c r="B461" s="549"/>
      <c r="C461" s="243" t="s">
        <v>71</v>
      </c>
      <c r="D461" s="20"/>
      <c r="E461" s="20"/>
      <c r="F461" s="32"/>
      <c r="G461" s="99">
        <f>SUM(G427:G460)</f>
        <v>1732</v>
      </c>
      <c r="H461" s="30">
        <f>SUM(H427:H460)</f>
        <v>8711.9600000000009</v>
      </c>
      <c r="I461" s="30">
        <f>SUM(I427:I460)</f>
        <v>173.5</v>
      </c>
      <c r="J461" s="31">
        <f t="array" ref="J461">IF(ISERROR(G461/I461),"",G461/I461)</f>
        <v>9.9827089337175785</v>
      </c>
      <c r="K461" s="30">
        <f>SUM(K427:K460)</f>
        <v>191.37463343108504</v>
      </c>
      <c r="L461" s="98"/>
      <c r="M461" s="89">
        <f t="shared" ref="M461:V461" si="186">SUM(M427:M460)</f>
        <v>-17.874633431085034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>
        <f t="shared" si="185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1756.21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SUM('1:2'!G462)</f>
        <v>0</v>
      </c>
      <c r="H462" s="246">
        <f>D462*G462</f>
        <v>0</v>
      </c>
      <c r="I462" s="93">
        <f>SUM('1:2'!I462)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SUM('1:2'!G463)</f>
        <v>0</v>
      </c>
      <c r="H463" s="246">
        <f t="shared" ref="H463:H476" si="190">D463*G463</f>
        <v>0</v>
      </c>
      <c r="I463" s="93">
        <f>SUM('1:2'!I463)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SUM('1:2'!O463)</f>
        <v>0</v>
      </c>
      <c r="P463" s="93">
        <f>SUM('1:2'!P463)</f>
        <v>0</v>
      </c>
      <c r="Q463" s="93">
        <f>SUM('1:2'!Q463)</f>
        <v>0</v>
      </c>
      <c r="R463" s="93">
        <f>SUM('1:2'!R463)</f>
        <v>0</v>
      </c>
      <c r="S463" s="93">
        <f>SUM('1:2'!S463)</f>
        <v>0</v>
      </c>
      <c r="T463" s="93">
        <f>SUM('1:2'!T463)</f>
        <v>0</v>
      </c>
      <c r="U463" s="93">
        <f>SUM('1:2'!U463)</f>
        <v>0</v>
      </c>
      <c r="V463" s="206">
        <f t="shared" si="189"/>
        <v>0</v>
      </c>
      <c r="W463" s="33" t="str">
        <f t="shared" si="185"/>
        <v/>
      </c>
      <c r="X463" s="93">
        <f>SUM('1:2'!X463)</f>
        <v>0</v>
      </c>
      <c r="Y463" s="93">
        <f>SUM('1:2'!Y463)</f>
        <v>0</v>
      </c>
      <c r="Z463" s="93">
        <f>SUM('1:2'!Z463)</f>
        <v>0</v>
      </c>
      <c r="AA463" s="93">
        <f>SUM('1:2'!AA463)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SUM('1:2'!G464)</f>
        <v>0</v>
      </c>
      <c r="H464" s="246">
        <f t="shared" si="190"/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si="189"/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SUM('1:2'!G465)</f>
        <v>0</v>
      </c>
      <c r="H465" s="246">
        <f t="shared" si="190"/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548" t="s">
        <v>99</v>
      </c>
      <c r="B477" s="549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SUM('1:2'!G478)</f>
        <v>0</v>
      </c>
      <c r="H478" s="246">
        <f t="shared" ref="H478:H486" si="192">D478*G478</f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SUM('1:2'!G479)</f>
        <v>0</v>
      </c>
      <c r="H479" s="246">
        <f t="shared" si="192"/>
        <v>0</v>
      </c>
      <c r="I479" s="93">
        <f>SUM('1:2'!I479)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SUM('1:2'!O479)</f>
        <v>0</v>
      </c>
      <c r="P479" s="93">
        <f>SUM('1:2'!P479)</f>
        <v>0</v>
      </c>
      <c r="Q479" s="93">
        <f>SUM('1:2'!Q479)</f>
        <v>0</v>
      </c>
      <c r="R479" s="93">
        <f>SUM('1:2'!R479)</f>
        <v>0</v>
      </c>
      <c r="S479" s="93">
        <f>SUM('1:2'!S479)</f>
        <v>0</v>
      </c>
      <c r="T479" s="93">
        <f>SUM('1:2'!T479)</f>
        <v>0</v>
      </c>
      <c r="U479" s="93">
        <f>SUM('1:2'!U479)</f>
        <v>0</v>
      </c>
      <c r="V479" s="206">
        <f t="shared" si="195"/>
        <v>0</v>
      </c>
      <c r="W479" s="33" t="str">
        <f t="shared" si="185"/>
        <v/>
      </c>
      <c r="X479" s="93">
        <f>SUM('1:2'!X479)</f>
        <v>0</v>
      </c>
      <c r="Y479" s="93">
        <f>SUM('1:2'!Y479)</f>
        <v>0</v>
      </c>
      <c r="Z479" s="93">
        <f>SUM('1:2'!Z479)</f>
        <v>0</v>
      </c>
      <c r="AA479" s="93">
        <f>SUM('1:2'!AA479)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SUM('1:2'!G480)</f>
        <v>0</v>
      </c>
      <c r="H480" s="246">
        <f t="shared" si="192"/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si="195"/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SUM('1:2'!G483)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516</v>
      </c>
      <c r="D484" s="17">
        <v>5.04</v>
      </c>
      <c r="E484" s="17"/>
      <c r="F484" s="6"/>
      <c r="G484" s="93">
        <f>SUM('1:2'!G484)</f>
        <v>0</v>
      </c>
      <c r="H484" s="37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386">
        <v>0.56000000000000005</v>
      </c>
      <c r="AC484" s="269">
        <f t="shared" si="196"/>
        <v>0</v>
      </c>
      <c r="AD484" s="375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517</v>
      </c>
      <c r="D485" s="17">
        <v>5.04</v>
      </c>
      <c r="E485" s="17"/>
      <c r="F485" s="6"/>
      <c r="G485" s="93">
        <f>SUM('1:2'!G485)</f>
        <v>0</v>
      </c>
      <c r="H485" s="37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86">
        <v>0.56000000000000005</v>
      </c>
      <c r="AC485" s="269">
        <f t="shared" si="196"/>
        <v>0</v>
      </c>
      <c r="AD485" s="37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SUM('1:2'!G486)</f>
        <v>0</v>
      </c>
      <c r="H486" s="246">
        <f t="shared" si="192"/>
        <v>0</v>
      </c>
      <c r="I486" s="93">
        <f>SUM('1:2'!I486)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SUM('1:2'!O486)</f>
        <v>0</v>
      </c>
      <c r="P486" s="93">
        <f>SUM('1:2'!P486)</f>
        <v>0</v>
      </c>
      <c r="Q486" s="93">
        <f>SUM('1:2'!Q486)</f>
        <v>0</v>
      </c>
      <c r="R486" s="93">
        <f>SUM('1:2'!R486)</f>
        <v>0</v>
      </c>
      <c r="S486" s="93">
        <f>SUM('1:2'!S486)</f>
        <v>0</v>
      </c>
      <c r="T486" s="93">
        <f>SUM('1:2'!T486)</f>
        <v>0</v>
      </c>
      <c r="U486" s="93">
        <f>SUM('1:2'!U486)</f>
        <v>0</v>
      </c>
      <c r="V486" s="206">
        <f t="shared" si="195"/>
        <v>0</v>
      </c>
      <c r="W486" s="33" t="str">
        <f t="shared" si="185"/>
        <v/>
      </c>
      <c r="X486" s="93">
        <f>SUM('1:2'!X486)</f>
        <v>0</v>
      </c>
      <c r="Y486" s="93">
        <f>SUM('1:2'!Y486)</f>
        <v>0</v>
      </c>
      <c r="Z486" s="93">
        <f>SUM('1:2'!Z486)</f>
        <v>0</v>
      </c>
      <c r="AA486" s="93">
        <f>SUM('1:2'!AA486)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548" t="s">
        <v>102</v>
      </c>
      <c r="B487" s="549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SUM('1:2'!G488)</f>
        <v>0</v>
      </c>
      <c r="H488" s="246">
        <f>D488*G488</f>
        <v>0</v>
      </c>
      <c r="I488" s="93">
        <f>SUM('1:2'!I488)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SUM('1:2'!O488)</f>
        <v>0</v>
      </c>
      <c r="P488" s="93">
        <f>SUM('1:2'!P488)</f>
        <v>0</v>
      </c>
      <c r="Q488" s="93">
        <f>SUM('1:2'!Q488)</f>
        <v>0</v>
      </c>
      <c r="R488" s="93">
        <f>SUM('1:2'!R488)</f>
        <v>0</v>
      </c>
      <c r="S488" s="93">
        <f>SUM('1:2'!S488)</f>
        <v>0</v>
      </c>
      <c r="T488" s="93">
        <f>SUM('1:2'!T488)</f>
        <v>0</v>
      </c>
      <c r="U488" s="93">
        <f>SUM('1:2'!U488)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SUM('1:2'!X488)</f>
        <v>0</v>
      </c>
      <c r="Y488" s="93">
        <f>SUM('1:2'!Y488)</f>
        <v>0</v>
      </c>
      <c r="Z488" s="93">
        <f>SUM('1:2'!Z488)</f>
        <v>0</v>
      </c>
      <c r="AA488" s="93">
        <f>SUM('1:2'!AA488)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SUM('1:2'!G489)</f>
        <v>0</v>
      </c>
      <c r="H489" s="246">
        <f t="shared" ref="H489:H502" si="201">D489*G489</f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9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SUM('1:2'!G490)</f>
        <v>0</v>
      </c>
      <c r="H490" s="296">
        <f t="shared" si="201"/>
        <v>0</v>
      </c>
      <c r="I490" s="93">
        <f>SUM('1:2'!I490)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SUM('1:2'!O490)</f>
        <v>0</v>
      </c>
      <c r="P490" s="93">
        <f>SUM('1:2'!P490)</f>
        <v>0</v>
      </c>
      <c r="Q490" s="93">
        <f>SUM('1:2'!Q490)</f>
        <v>0</v>
      </c>
      <c r="R490" s="93">
        <f>SUM('1:2'!R490)</f>
        <v>0</v>
      </c>
      <c r="S490" s="93">
        <f>SUM('1:2'!S490)</f>
        <v>0</v>
      </c>
      <c r="T490" s="93">
        <f>SUM('1:2'!T490)</f>
        <v>0</v>
      </c>
      <c r="U490" s="93">
        <f>SUM('1:2'!U490)</f>
        <v>0</v>
      </c>
      <c r="V490" s="206">
        <f t="shared" si="199"/>
        <v>0</v>
      </c>
      <c r="W490" s="33" t="str">
        <f t="shared" si="185"/>
        <v/>
      </c>
      <c r="X490" s="93">
        <f>SUM('1:2'!X490)</f>
        <v>0</v>
      </c>
      <c r="Y490" s="93">
        <f>SUM('1:2'!Y490)</f>
        <v>0</v>
      </c>
      <c r="Z490" s="93">
        <f>SUM('1:2'!Z490)</f>
        <v>0</v>
      </c>
      <c r="AA490" s="93">
        <f>SUM('1:2'!AA490)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SUM('1:2'!G491)</f>
        <v>0</v>
      </c>
      <c r="H491" s="296">
        <f t="shared" si="201"/>
        <v>0</v>
      </c>
      <c r="I491" s="93">
        <f>SUM('1:2'!I491)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si="199"/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SUM('1:2'!G492)</f>
        <v>0</v>
      </c>
      <c r="H492" s="296">
        <f t="shared" si="201"/>
        <v>0</v>
      </c>
      <c r="I492" s="93">
        <f>SUM('1:2'!I492)</f>
        <v>0</v>
      </c>
      <c r="J492" s="31"/>
      <c r="K492" s="35"/>
      <c r="L492" s="87"/>
      <c r="M492" s="36"/>
      <c r="N492" s="31"/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/>
      <c r="W492" s="33"/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/>
      <c r="K493" s="35"/>
      <c r="L493" s="87">
        <v>6</v>
      </c>
      <c r="M493" s="36"/>
      <c r="N493" s="31"/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/>
      <c r="W493" s="33"/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>
        <f t="shared" si="204"/>
        <v>0</v>
      </c>
      <c r="W495" s="33" t="str">
        <f t="shared" si="205"/>
        <v/>
      </c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SUM('1:2'!G496)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SUM('1:2'!G497)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SUM('1:2'!G499)</f>
        <v>0</v>
      </c>
      <c r="H499" s="296">
        <f t="shared" si="201"/>
        <v>0</v>
      </c>
      <c r="I499" s="93">
        <f>SUM('1:2'!I499)</f>
        <v>0</v>
      </c>
      <c r="J499" s="31"/>
      <c r="K499" s="35"/>
      <c r="L499" s="87"/>
      <c r="M499" s="36"/>
      <c r="N499" s="31"/>
      <c r="O499" s="93">
        <f>SUM('1:2'!O499)</f>
        <v>0</v>
      </c>
      <c r="P499" s="93">
        <f>SUM('1:2'!P499)</f>
        <v>0</v>
      </c>
      <c r="Q499" s="93">
        <f>SUM('1:2'!Q499)</f>
        <v>0</v>
      </c>
      <c r="R499" s="93">
        <f>SUM('1:2'!R499)</f>
        <v>0</v>
      </c>
      <c r="S499" s="93">
        <f>SUM('1:2'!S499)</f>
        <v>0</v>
      </c>
      <c r="T499" s="93">
        <f>SUM('1:2'!T499)</f>
        <v>0</v>
      </c>
      <c r="U499" s="93">
        <f>SUM('1:2'!U499)</f>
        <v>0</v>
      </c>
      <c r="V499" s="206"/>
      <c r="W499" s="33"/>
      <c r="X499" s="93">
        <f>SUM('1:2'!X499)</f>
        <v>0</v>
      </c>
      <c r="Y499" s="93">
        <f>SUM('1:2'!Y499)</f>
        <v>0</v>
      </c>
      <c r="Z499" s="93">
        <f>SUM('1:2'!Z499)</f>
        <v>0</v>
      </c>
      <c r="AA499" s="93">
        <f>SUM('1:2'!AA499)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SUM('1:2'!G500)</f>
        <v>0</v>
      </c>
      <c r="H500" s="296">
        <f t="shared" si="201"/>
        <v>0</v>
      </c>
      <c r="I500" s="93">
        <f>SUM('1:2'!I500)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/>
      <c r="K501" s="35"/>
      <c r="L501" s="87"/>
      <c r="M501" s="36"/>
      <c r="N501" s="31"/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/>
      <c r="W501" s="33"/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548" t="s">
        <v>106</v>
      </c>
      <c r="B503" s="549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559" t="s">
        <v>108</v>
      </c>
      <c r="B504" s="560"/>
      <c r="C504" s="560"/>
      <c r="D504" s="560"/>
      <c r="E504" s="560"/>
      <c r="F504" s="561"/>
      <c r="G504" s="193">
        <f>SUM(G368,G426,G461,G477,G487,G503)</f>
        <v>1732</v>
      </c>
      <c r="H504" s="193">
        <f>SUM(H368,H426,H461,H477,H487,H503)</f>
        <v>8711.9600000000009</v>
      </c>
      <c r="I504" s="193">
        <f>SUM(I368,I426,I461,I477,I487,I503)</f>
        <v>173.5</v>
      </c>
      <c r="J504" s="52">
        <f t="array" ref="J504">IF(ISERROR(G504/I504),"",G504/I504)</f>
        <v>9.9827089337175785</v>
      </c>
      <c r="K504" s="193">
        <f>SUM(K368,K426,K461,K477,K487,K503)</f>
        <v>191.37463343108504</v>
      </c>
      <c r="L504" s="52">
        <f>IF(ISERROR(G504/K504),"",G504/K504)</f>
        <v>9.0503112609420189</v>
      </c>
      <c r="M504" s="193">
        <f t="shared" ref="M504:V504" si="208">SUM(M368,M426,M461,M477,M487,M503)</f>
        <v>-17.874633431085034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>
        <f t="shared" si="207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1756.21</v>
      </c>
      <c r="AD504" s="251"/>
      <c r="AE504" s="77"/>
      <c r="AF504" s="77"/>
      <c r="AG504" s="77"/>
      <c r="AH504" s="77"/>
      <c r="AI504" s="57"/>
      <c r="AJ504" s="57"/>
      <c r="AK504" s="57"/>
      <c r="AL504" s="576"/>
      <c r="AM504" s="576"/>
      <c r="AN504" s="576"/>
      <c r="AO504" s="576"/>
      <c r="AP504" s="576"/>
      <c r="AQ504" s="576"/>
      <c r="AR504" s="576"/>
      <c r="AS504" s="576"/>
      <c r="AT504" s="576"/>
      <c r="AU504" s="576"/>
      <c r="AV504" s="576"/>
      <c r="AW504" s="576"/>
      <c r="AX504" s="576"/>
      <c r="AY504" s="576"/>
      <c r="AZ504" s="576"/>
      <c r="BA504" s="576"/>
    </row>
    <row r="505" spans="1:53">
      <c r="G505" s="399">
        <f>+G504+G163+G333</f>
        <v>24463</v>
      </c>
      <c r="H505" s="100" t="s">
        <v>165</v>
      </c>
      <c r="J505" s="101">
        <f>+G461+G291+G121</f>
        <v>3819</v>
      </c>
      <c r="K505" s="101">
        <f>+H461+H291+H121</f>
        <v>17210.18</v>
      </c>
      <c r="L505" s="101">
        <f>+I461+I291+I121</f>
        <v>412.5</v>
      </c>
      <c r="M505" s="50">
        <f>+J505/L505</f>
        <v>9.2581818181818178</v>
      </c>
      <c r="AC505" s="272">
        <f>+AC504+AC163+AC333</f>
        <v>13179.34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96</v>
      </c>
      <c r="K515" s="101">
        <f>+H162</f>
        <v>748.8</v>
      </c>
      <c r="L515" s="101">
        <f>+I162</f>
        <v>5</v>
      </c>
      <c r="M515" s="102">
        <f>+J515/L515</f>
        <v>19.2</v>
      </c>
    </row>
    <row r="516" spans="7:13">
      <c r="J516" s="46">
        <f>+B170</f>
        <v>10993</v>
      </c>
      <c r="M516" s="102"/>
    </row>
    <row r="517" spans="7:13">
      <c r="M517" s="102"/>
    </row>
    <row r="518" spans="7:13">
      <c r="H518" s="100" t="s">
        <v>163</v>
      </c>
      <c r="J518" s="46">
        <f>+G198</f>
        <v>4672</v>
      </c>
      <c r="K518" s="101">
        <f>+H198</f>
        <v>23665.08</v>
      </c>
      <c r="L518" s="101">
        <f>+I198</f>
        <v>293.55</v>
      </c>
      <c r="M518" s="102">
        <f>+J518/L518</f>
        <v>15.915516947709078</v>
      </c>
    </row>
    <row r="519" spans="7:13">
      <c r="H519" s="100" t="s">
        <v>164</v>
      </c>
      <c r="J519" s="46">
        <f>+G256</f>
        <v>4557</v>
      </c>
      <c r="K519" s="101">
        <f>+H256</f>
        <v>22991.81</v>
      </c>
      <c r="L519" s="101">
        <f>+I256</f>
        <v>191</v>
      </c>
      <c r="M519" s="102">
        <f>+J519/L519</f>
        <v>23.858638743455497</v>
      </c>
    </row>
    <row r="520" spans="7:13">
      <c r="H520" s="100" t="s">
        <v>165</v>
      </c>
      <c r="J520" s="46">
        <f>+G291</f>
        <v>634</v>
      </c>
      <c r="K520" s="101">
        <f>+H291</f>
        <v>1217.26</v>
      </c>
      <c r="L520" s="101">
        <f>+I291</f>
        <v>135</v>
      </c>
      <c r="M520" s="102">
        <f>+J520/L520</f>
        <v>4.6962962962962962</v>
      </c>
    </row>
    <row r="521" spans="7:13">
      <c r="H521" s="100" t="s">
        <v>166</v>
      </c>
      <c r="J521" s="46">
        <f>+G307</f>
        <v>1756</v>
      </c>
      <c r="K521" s="101">
        <f>+H307</f>
        <v>8883.6</v>
      </c>
      <c r="L521" s="101">
        <f>+I307</f>
        <v>105.5</v>
      </c>
      <c r="M521" s="102">
        <f>+J521/L521</f>
        <v>16.644549763033176</v>
      </c>
    </row>
    <row r="522" spans="7:13">
      <c r="H522" s="100" t="s">
        <v>167</v>
      </c>
      <c r="J522" s="46">
        <f>+G332</f>
        <v>0</v>
      </c>
      <c r="K522" s="101">
        <f>+H332</f>
        <v>0</v>
      </c>
      <c r="L522" s="101">
        <f>+I332</f>
        <v>0</v>
      </c>
      <c r="M522" s="102" t="e">
        <f>+J522/L522</f>
        <v>#DIV/0!</v>
      </c>
    </row>
    <row r="523" spans="7:13">
      <c r="G523" t="s">
        <v>170</v>
      </c>
      <c r="J523" s="46">
        <f>+B340</f>
        <v>11738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1732</v>
      </c>
      <c r="K526" s="101">
        <f>+H461</f>
        <v>8711.9600000000009</v>
      </c>
      <c r="L526" s="101">
        <f>+I461</f>
        <v>173.5</v>
      </c>
      <c r="M526" s="102">
        <f>+J526/L526</f>
        <v>9.9827089337175785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31</vt:lpstr>
      <vt:lpstr>1</vt:lpstr>
      <vt:lpstr>2</vt:lpstr>
      <vt:lpstr>3</vt:lpstr>
      <vt:lpstr>4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2017-01-05T03:04:04Z</dcterms:modified>
</cp:coreProperties>
</file>