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drawings/drawing6.xml" ContentType="application/vnd.openxmlformats-officedocument.drawing+xml"/>
  <Override PartName="/xl/comments6.xml" ContentType="application/vnd.openxmlformats-officedocument.spreadsheetml.comments+xml"/>
  <Override PartName="/xl/drawings/drawing7.xml" ContentType="application/vnd.openxmlformats-officedocument.drawing+xml"/>
  <Override PartName="/xl/comments7.xml" ContentType="application/vnd.openxmlformats-officedocument.spreadsheetml.comments+xml"/>
  <Override PartName="/xl/drawings/drawing8.xml" ContentType="application/vnd.openxmlformats-officedocument.drawing+xml"/>
  <Override PartName="/xl/comments8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codeName="ThisWorkbook" defaultThemeVersion="124226"/>
  <bookViews>
    <workbookView xWindow="480" yWindow="150" windowWidth="8505" windowHeight="4500" tabRatio="702" activeTab="3"/>
  </bookViews>
  <sheets>
    <sheet name="31" sheetId="543" r:id="rId1"/>
    <sheet name="1" sheetId="542" r:id="rId2"/>
    <sheet name="2" sheetId="541" r:id="rId3"/>
    <sheet name="3" sheetId="544" r:id="rId4"/>
    <sheet name="表样" sheetId="434" r:id="rId5"/>
    <sheet name="周汇总" sheetId="508" r:id="rId6"/>
    <sheet name="汇总" sheetId="505" r:id="rId7"/>
    <sheet name="直接人工成本" sheetId="489" r:id="rId8"/>
    <sheet name="分类汇总" sheetId="534" r:id="rId9"/>
  </sheets>
  <definedNames>
    <definedName name="_xlnm._FilterDatabase" localSheetId="6" hidden="1">汇总!$A$1:$BA$533</definedName>
    <definedName name="_xlnm._FilterDatabase" localSheetId="7" hidden="1">直接人工成本!$A$1:$BA$504</definedName>
    <definedName name="_xlnm._FilterDatabase" localSheetId="5" hidden="1">周汇总!$A$1:$BA$533</definedName>
  </definedNames>
  <calcPr calcId="145621"/>
</workbook>
</file>

<file path=xl/calcChain.xml><?xml version="1.0" encoding="utf-8"?>
<calcChain xmlns="http://schemas.openxmlformats.org/spreadsheetml/2006/main">
  <c r="M315" i="544" l="1"/>
  <c r="M314" i="544"/>
  <c r="K315" i="544" a="1"/>
  <c r="K315" i="544" s="1"/>
  <c r="K314" i="544" a="1"/>
  <c r="K314" i="544" s="1"/>
  <c r="J315" i="544" a="1"/>
  <c r="J315" i="544" s="1"/>
  <c r="J314" i="544" a="1"/>
  <c r="J314" i="544" s="1"/>
  <c r="J285" i="544" a="1"/>
  <c r="J285" i="544" s="1"/>
  <c r="J284" i="544" a="1"/>
  <c r="J284" i="544" s="1"/>
  <c r="J283" i="544" a="1"/>
  <c r="J283" i="544" s="1"/>
  <c r="J282" i="544" a="1"/>
  <c r="J282" i="544" s="1"/>
  <c r="J281" i="544" a="1"/>
  <c r="J281" i="544" s="1"/>
  <c r="J280" i="544" a="1"/>
  <c r="J280" i="544" s="1"/>
  <c r="J279" i="544" a="1"/>
  <c r="J279" i="544" s="1"/>
  <c r="J278" i="544" a="1"/>
  <c r="J278" i="544" s="1"/>
  <c r="M285" i="544"/>
  <c r="K285" i="544" a="1"/>
  <c r="K285" i="544" s="1"/>
  <c r="J222" i="544" a="1"/>
  <c r="J222" i="544" s="1"/>
  <c r="J208" i="544" a="1"/>
  <c r="J208" i="544" s="1"/>
  <c r="M206" i="544"/>
  <c r="M205" i="544"/>
  <c r="M204" i="544"/>
  <c r="M203" i="544"/>
  <c r="M202" i="544"/>
  <c r="M201" i="544"/>
  <c r="M200" i="544"/>
  <c r="K206" i="544" a="1"/>
  <c r="K206" i="544" s="1"/>
  <c r="K205" i="544" a="1"/>
  <c r="K205" i="544" s="1"/>
  <c r="K204" i="544" a="1"/>
  <c r="K204" i="544" s="1"/>
  <c r="K203" i="544" a="1"/>
  <c r="K203" i="544" s="1"/>
  <c r="K202" i="544" a="1"/>
  <c r="K202" i="544" s="1"/>
  <c r="K201" i="544" a="1"/>
  <c r="K201" i="544" s="1"/>
  <c r="K200" i="544" a="1"/>
  <c r="K200" i="544" s="1"/>
  <c r="J207" i="544" a="1"/>
  <c r="J207" i="544" s="1"/>
  <c r="J206" i="544" a="1"/>
  <c r="J206" i="544" s="1"/>
  <c r="J205" i="544" a="1"/>
  <c r="J205" i="544" s="1"/>
  <c r="J204" i="544" a="1"/>
  <c r="J204" i="544" s="1"/>
  <c r="J203" i="544" a="1"/>
  <c r="J203" i="544" s="1"/>
  <c r="J202" i="544" a="1"/>
  <c r="J202" i="544" s="1"/>
  <c r="J201" i="544" a="1"/>
  <c r="J201" i="544" s="1"/>
  <c r="J200" i="544" a="1"/>
  <c r="J200" i="544" s="1"/>
  <c r="I198" i="544"/>
  <c r="I197" i="544"/>
  <c r="I190" i="544"/>
  <c r="I200" i="544"/>
  <c r="I206" i="544"/>
  <c r="I182" i="544"/>
  <c r="I294" i="544"/>
  <c r="I314" i="544"/>
  <c r="I315" i="544"/>
  <c r="I278" i="544"/>
  <c r="I285" i="544"/>
  <c r="I214" i="544"/>
  <c r="I212" i="544"/>
  <c r="I181" i="544"/>
  <c r="J145" i="544" a="1"/>
  <c r="J145" i="544" s="1"/>
  <c r="M145" i="544"/>
  <c r="M36" i="544"/>
  <c r="M117" i="544"/>
  <c r="M116" i="544"/>
  <c r="M115" i="544"/>
  <c r="J117" i="544" a="1"/>
  <c r="J117" i="544" s="1"/>
  <c r="J116" i="544" a="1"/>
  <c r="J116" i="544" s="1"/>
  <c r="J115" i="544" a="1"/>
  <c r="J115" i="544" s="1"/>
  <c r="J114" i="544" a="1"/>
  <c r="J114" i="544" s="1"/>
  <c r="J113" i="544" a="1"/>
  <c r="J113" i="544" s="1"/>
  <c r="J112" i="544" a="1"/>
  <c r="J112" i="544" s="1"/>
  <c r="J111" i="544" a="1"/>
  <c r="J111" i="544" s="1"/>
  <c r="J110" i="544" a="1"/>
  <c r="J110" i="544" s="1"/>
  <c r="J109" i="544" a="1"/>
  <c r="J109" i="544" s="1"/>
  <c r="J108" i="544" a="1"/>
  <c r="J108" i="544" s="1"/>
  <c r="J107" i="544" a="1"/>
  <c r="J107" i="544" s="1"/>
  <c r="J106" i="544" a="1"/>
  <c r="J106" i="544" s="1"/>
  <c r="J105" i="544" a="1"/>
  <c r="J105" i="544" s="1"/>
  <c r="J104" i="544" a="1"/>
  <c r="J104" i="544" s="1"/>
  <c r="J103" i="544" a="1"/>
  <c r="J103" i="544" s="1"/>
  <c r="J102" i="544" a="1"/>
  <c r="J102" i="544" s="1"/>
  <c r="J101" i="544" a="1"/>
  <c r="J101" i="544" s="1"/>
  <c r="J100" i="544" a="1"/>
  <c r="J100" i="544" s="1"/>
  <c r="J99" i="544" a="1"/>
  <c r="J99" i="544" s="1"/>
  <c r="J98" i="544" a="1"/>
  <c r="J98" i="544" s="1"/>
  <c r="J97" i="544" a="1"/>
  <c r="J97" i="544" s="1"/>
  <c r="J96" i="544" a="1"/>
  <c r="J96" i="544" s="1"/>
  <c r="J95" i="544" a="1"/>
  <c r="J95" i="544" s="1"/>
  <c r="J94" i="544" a="1"/>
  <c r="J94" i="544" s="1"/>
  <c r="J36" i="544" a="1"/>
  <c r="J36" i="544" s="1"/>
  <c r="I42" i="544"/>
  <c r="K36" i="544" a="1"/>
  <c r="K36" i="544" s="1"/>
  <c r="I145" i="544"/>
  <c r="I11" i="544"/>
  <c r="I117" i="544"/>
  <c r="I108" i="544"/>
  <c r="I20" i="544"/>
  <c r="I124" i="544"/>
  <c r="I36" i="544"/>
  <c r="I47" i="544"/>
  <c r="G181" i="544" l="1"/>
  <c r="G214" i="544"/>
  <c r="D531" i="544" l="1"/>
  <c r="D532" i="544"/>
  <c r="D530" i="544"/>
  <c r="G315" i="544"/>
  <c r="G294" i="544"/>
  <c r="G278" i="544"/>
  <c r="G212" i="544"/>
  <c r="G222" i="544"/>
  <c r="G206" i="544"/>
  <c r="G200" i="544"/>
  <c r="G197" i="544"/>
  <c r="G190" i="544"/>
  <c r="G182" i="544"/>
  <c r="G20" i="544"/>
  <c r="G145" i="544"/>
  <c r="G11" i="544" l="1"/>
  <c r="G36" i="544"/>
  <c r="G42" i="544"/>
  <c r="G108" i="544"/>
  <c r="G117" i="544"/>
  <c r="G124" i="544"/>
  <c r="G47" i="544"/>
  <c r="J434" i="541" l="1" a="1"/>
  <c r="J434" i="541" s="1"/>
  <c r="M315" i="541"/>
  <c r="M314" i="541"/>
  <c r="K315" i="541" a="1"/>
  <c r="K315" i="541" s="1"/>
  <c r="K314" i="541" a="1"/>
  <c r="K314" i="541" s="1"/>
  <c r="J315" i="541" a="1"/>
  <c r="J315" i="541" s="1"/>
  <c r="J314" i="541" a="1"/>
  <c r="J314" i="541" s="1"/>
  <c r="M287" i="541"/>
  <c r="K287" i="541" a="1"/>
  <c r="K287" i="541" s="1"/>
  <c r="J287" i="541" a="1"/>
  <c r="J287" i="541" s="1"/>
  <c r="J286" i="541" a="1"/>
  <c r="J286" i="541" s="1"/>
  <c r="J285" i="541" a="1"/>
  <c r="J285" i="541" s="1"/>
  <c r="J284" i="541" a="1"/>
  <c r="J284" i="541" s="1"/>
  <c r="J283" i="541" a="1"/>
  <c r="J283" i="541" s="1"/>
  <c r="J282" i="541" a="1"/>
  <c r="J282" i="541" s="1"/>
  <c r="J281" i="541" a="1"/>
  <c r="J281" i="541" s="1"/>
  <c r="J280" i="541" a="1"/>
  <c r="J280" i="541" s="1"/>
  <c r="J279" i="541" a="1"/>
  <c r="J279" i="541" s="1"/>
  <c r="J278" i="541" a="1"/>
  <c r="J278" i="541" s="1"/>
  <c r="J277" i="541" a="1"/>
  <c r="J277" i="541" s="1"/>
  <c r="J276" i="541" a="1"/>
  <c r="J276" i="541" s="1"/>
  <c r="J275" i="541" a="1"/>
  <c r="J275" i="541" s="1"/>
  <c r="J274" i="541" a="1"/>
  <c r="J274" i="541" s="1"/>
  <c r="J273" i="541" a="1"/>
  <c r="J273" i="541" s="1"/>
  <c r="J272" i="541" a="1"/>
  <c r="J272" i="541" s="1"/>
  <c r="J271" i="541" a="1"/>
  <c r="J271" i="541" s="1"/>
  <c r="J270" i="541" a="1"/>
  <c r="J270" i="541" s="1"/>
  <c r="J269" i="541" a="1"/>
  <c r="J269" i="541" s="1"/>
  <c r="J268" i="541" a="1"/>
  <c r="J268" i="541" s="1"/>
  <c r="J267" i="541" a="1"/>
  <c r="J267" i="541" s="1"/>
  <c r="J266" i="541" a="1"/>
  <c r="J266" i="541" s="1"/>
  <c r="J265" i="541" a="1"/>
  <c r="J265" i="541" s="1"/>
  <c r="J264" i="541" a="1"/>
  <c r="J264" i="541" s="1"/>
  <c r="I315" i="541" l="1"/>
  <c r="I186" i="541"/>
  <c r="I294" i="541"/>
  <c r="I306" i="541"/>
  <c r="I212" i="541"/>
  <c r="I208" i="541"/>
  <c r="I190" i="541"/>
  <c r="I287" i="541"/>
  <c r="I181" i="541"/>
  <c r="I239" i="541"/>
  <c r="I217" i="541"/>
  <c r="I216" i="541"/>
  <c r="M117" i="541"/>
  <c r="M116" i="541"/>
  <c r="M115" i="541"/>
  <c r="J117" i="541" a="1"/>
  <c r="J117" i="541" s="1"/>
  <c r="J116" i="541" a="1"/>
  <c r="J116" i="541" s="1"/>
  <c r="J115" i="541" a="1"/>
  <c r="J115" i="541" s="1"/>
  <c r="J114" i="541" a="1"/>
  <c r="J114" i="541" s="1"/>
  <c r="J113" i="541" a="1"/>
  <c r="J113" i="541" s="1"/>
  <c r="J112" i="541" a="1"/>
  <c r="J112" i="541" s="1"/>
  <c r="J111" i="541" a="1"/>
  <c r="J111" i="541" s="1"/>
  <c r="J110" i="541" a="1"/>
  <c r="J110" i="541" s="1"/>
  <c r="J109" i="541" a="1"/>
  <c r="J109" i="541" s="1"/>
  <c r="J108" i="541" a="1"/>
  <c r="J108" i="541" s="1"/>
  <c r="J107" i="541" a="1"/>
  <c r="J107" i="541" s="1"/>
  <c r="J106" i="541" a="1"/>
  <c r="J106" i="541" s="1"/>
  <c r="J105" i="541" a="1"/>
  <c r="J105" i="541" s="1"/>
  <c r="J104" i="541" a="1"/>
  <c r="J104" i="541" s="1"/>
  <c r="J103" i="541" a="1"/>
  <c r="J103" i="541" s="1"/>
  <c r="J102" i="541" a="1"/>
  <c r="J102" i="541" s="1"/>
  <c r="J101" i="541" a="1"/>
  <c r="J101" i="541" s="1"/>
  <c r="J100" i="541" a="1"/>
  <c r="J100" i="541" s="1"/>
  <c r="J99" i="541" a="1"/>
  <c r="J99" i="541" s="1"/>
  <c r="J98" i="541" a="1"/>
  <c r="J98" i="541" s="1"/>
  <c r="J97" i="541" a="1"/>
  <c r="J97" i="541" s="1"/>
  <c r="J96" i="541" a="1"/>
  <c r="J96" i="541" s="1"/>
  <c r="J95" i="541" a="1"/>
  <c r="J95" i="541" s="1"/>
  <c r="J94" i="541" a="1"/>
  <c r="J94" i="541" s="1"/>
  <c r="I46" i="541"/>
  <c r="I69" i="541"/>
  <c r="I10" i="541"/>
  <c r="I20" i="541"/>
  <c r="I21" i="541"/>
  <c r="I136" i="541" l="1"/>
  <c r="I117" i="541"/>
  <c r="I115" i="541"/>
  <c r="I38" i="541"/>
  <c r="I16" i="541"/>
  <c r="G287" i="541" l="1"/>
  <c r="G150" i="541"/>
  <c r="G136" i="541"/>
  <c r="G115" i="541"/>
  <c r="G117" i="541"/>
  <c r="G38" i="541"/>
  <c r="G46" i="541"/>
  <c r="G20" i="541"/>
  <c r="G21" i="541"/>
  <c r="G16" i="541"/>
  <c r="G10" i="541"/>
  <c r="G189" i="541"/>
  <c r="G191" i="541"/>
  <c r="G306" i="541"/>
  <c r="G239" i="541"/>
  <c r="G208" i="541"/>
  <c r="G212" i="541"/>
  <c r="G217" i="541"/>
  <c r="G216" i="541"/>
  <c r="G190" i="541"/>
  <c r="G186" i="541"/>
  <c r="G181" i="541"/>
  <c r="D531" i="541" l="1"/>
  <c r="D532" i="541"/>
  <c r="D530" i="541"/>
  <c r="I432" i="541"/>
  <c r="G432" i="541"/>
  <c r="G434" i="541"/>
  <c r="I434" i="541"/>
  <c r="P532" i="505"/>
  <c r="O532" i="505"/>
  <c r="N532" i="505"/>
  <c r="M532" i="505"/>
  <c r="L532" i="505"/>
  <c r="K532" i="505"/>
  <c r="I532" i="505"/>
  <c r="H532" i="505"/>
  <c r="G532" i="505"/>
  <c r="F532" i="505"/>
  <c r="E532" i="505"/>
  <c r="D532" i="505"/>
  <c r="P531" i="505"/>
  <c r="O531" i="505"/>
  <c r="N531" i="505"/>
  <c r="M531" i="505"/>
  <c r="L531" i="505"/>
  <c r="K531" i="505"/>
  <c r="I531" i="505"/>
  <c r="H531" i="505"/>
  <c r="G531" i="505"/>
  <c r="F531" i="505"/>
  <c r="E531" i="505"/>
  <c r="D531" i="505"/>
  <c r="P530" i="505"/>
  <c r="O530" i="505"/>
  <c r="N530" i="505"/>
  <c r="M530" i="505"/>
  <c r="L530" i="505"/>
  <c r="K530" i="505"/>
  <c r="I530" i="505"/>
  <c r="H530" i="505"/>
  <c r="G530" i="505"/>
  <c r="F530" i="505"/>
  <c r="E530" i="505"/>
  <c r="D530" i="505"/>
  <c r="C508" i="505"/>
  <c r="C507" i="505"/>
  <c r="C506" i="505"/>
  <c r="AA502" i="505"/>
  <c r="Z502" i="505"/>
  <c r="Y502" i="505"/>
  <c r="X502" i="505"/>
  <c r="U502" i="505"/>
  <c r="T502" i="505"/>
  <c r="S502" i="505"/>
  <c r="R502" i="505"/>
  <c r="Q502" i="505"/>
  <c r="P502" i="505"/>
  <c r="O502" i="505"/>
  <c r="I502" i="505"/>
  <c r="G502" i="505"/>
  <c r="AA501" i="505"/>
  <c r="Z501" i="505"/>
  <c r="Y501" i="505"/>
  <c r="X501" i="505"/>
  <c r="U501" i="505"/>
  <c r="T501" i="505"/>
  <c r="S501" i="505"/>
  <c r="R501" i="505"/>
  <c r="Q501" i="505"/>
  <c r="P501" i="505"/>
  <c r="O501" i="505"/>
  <c r="I501" i="505"/>
  <c r="G501" i="505"/>
  <c r="I500" i="505"/>
  <c r="G500" i="505"/>
  <c r="AA499" i="505"/>
  <c r="Z499" i="505"/>
  <c r="Y499" i="505"/>
  <c r="X499" i="505"/>
  <c r="U499" i="505"/>
  <c r="T499" i="505"/>
  <c r="S499" i="505"/>
  <c r="R499" i="505"/>
  <c r="Q499" i="505"/>
  <c r="P499" i="505"/>
  <c r="O499" i="505"/>
  <c r="I499" i="505"/>
  <c r="G499" i="505"/>
  <c r="AA498" i="505"/>
  <c r="Z498" i="505"/>
  <c r="Y498" i="505"/>
  <c r="X498" i="505"/>
  <c r="U498" i="505"/>
  <c r="T498" i="505"/>
  <c r="S498" i="505"/>
  <c r="R498" i="505"/>
  <c r="Q498" i="505"/>
  <c r="P498" i="505"/>
  <c r="O498" i="505"/>
  <c r="I498" i="505"/>
  <c r="G498" i="505"/>
  <c r="G497" i="505"/>
  <c r="G496" i="505"/>
  <c r="AA495" i="505"/>
  <c r="Z495" i="505"/>
  <c r="Y495" i="505"/>
  <c r="X495" i="505"/>
  <c r="U495" i="505"/>
  <c r="T495" i="505"/>
  <c r="S495" i="505"/>
  <c r="R495" i="505"/>
  <c r="Q495" i="505"/>
  <c r="P495" i="505"/>
  <c r="O495" i="505"/>
  <c r="I495" i="505"/>
  <c r="G495" i="505"/>
  <c r="AA494" i="505"/>
  <c r="Z494" i="505"/>
  <c r="Y494" i="505"/>
  <c r="X494" i="505"/>
  <c r="U494" i="505"/>
  <c r="T494" i="505"/>
  <c r="S494" i="505"/>
  <c r="R494" i="505"/>
  <c r="Q494" i="505"/>
  <c r="P494" i="505"/>
  <c r="O494" i="505"/>
  <c r="I494" i="505"/>
  <c r="G494" i="505"/>
  <c r="AA493" i="505"/>
  <c r="Z493" i="505"/>
  <c r="Y493" i="505"/>
  <c r="X493" i="505"/>
  <c r="U493" i="505"/>
  <c r="T493" i="505"/>
  <c r="S493" i="505"/>
  <c r="R493" i="505"/>
  <c r="Q493" i="505"/>
  <c r="P493" i="505"/>
  <c r="O493" i="505"/>
  <c r="I493" i="505"/>
  <c r="G493" i="505"/>
  <c r="AA492" i="505"/>
  <c r="Z492" i="505"/>
  <c r="Y492" i="505"/>
  <c r="X492" i="505"/>
  <c r="U492" i="505"/>
  <c r="T492" i="505"/>
  <c r="S492" i="505"/>
  <c r="R492" i="505"/>
  <c r="Q492" i="505"/>
  <c r="P492" i="505"/>
  <c r="O492" i="505"/>
  <c r="I492" i="505"/>
  <c r="G492" i="505"/>
  <c r="AA491" i="505"/>
  <c r="Z491" i="505"/>
  <c r="Y491" i="505"/>
  <c r="X491" i="505"/>
  <c r="U491" i="505"/>
  <c r="T491" i="505"/>
  <c r="S491" i="505"/>
  <c r="R491" i="505"/>
  <c r="Q491" i="505"/>
  <c r="P491" i="505"/>
  <c r="O491" i="505"/>
  <c r="I491" i="505"/>
  <c r="G491" i="505"/>
  <c r="AA490" i="505"/>
  <c r="Z490" i="505"/>
  <c r="Y490" i="505"/>
  <c r="X490" i="505"/>
  <c r="U490" i="505"/>
  <c r="T490" i="505"/>
  <c r="S490" i="505"/>
  <c r="R490" i="505"/>
  <c r="Q490" i="505"/>
  <c r="P490" i="505"/>
  <c r="O490" i="505"/>
  <c r="I490" i="505"/>
  <c r="G490" i="505"/>
  <c r="AA489" i="505"/>
  <c r="Z489" i="505"/>
  <c r="Y489" i="505"/>
  <c r="X489" i="505"/>
  <c r="U489" i="505"/>
  <c r="T489" i="505"/>
  <c r="S489" i="505"/>
  <c r="R489" i="505"/>
  <c r="Q489" i="505"/>
  <c r="P489" i="505"/>
  <c r="O489" i="505"/>
  <c r="I489" i="505"/>
  <c r="G489" i="505"/>
  <c r="AA488" i="505"/>
  <c r="Z488" i="505"/>
  <c r="Y488" i="505"/>
  <c r="X488" i="505"/>
  <c r="U488" i="505"/>
  <c r="T488" i="505"/>
  <c r="S488" i="505"/>
  <c r="R488" i="505"/>
  <c r="Q488" i="505"/>
  <c r="P488" i="505"/>
  <c r="O488" i="505"/>
  <c r="I488" i="505"/>
  <c r="G488" i="505"/>
  <c r="AA486" i="505"/>
  <c r="Z486" i="505"/>
  <c r="Y486" i="505"/>
  <c r="X486" i="505"/>
  <c r="U486" i="505"/>
  <c r="T486" i="505"/>
  <c r="S486" i="505"/>
  <c r="R486" i="505"/>
  <c r="Q486" i="505"/>
  <c r="P486" i="505"/>
  <c r="O486" i="505"/>
  <c r="I486" i="505"/>
  <c r="G486" i="505"/>
  <c r="G485" i="505"/>
  <c r="I484" i="505"/>
  <c r="G484" i="505"/>
  <c r="I483" i="505"/>
  <c r="G483" i="505"/>
  <c r="AA482" i="505"/>
  <c r="Z482" i="505"/>
  <c r="Y482" i="505"/>
  <c r="X482" i="505"/>
  <c r="U482" i="505"/>
  <c r="T482" i="505"/>
  <c r="S482" i="505"/>
  <c r="R482" i="505"/>
  <c r="Q482" i="505"/>
  <c r="P482" i="505"/>
  <c r="O482" i="505"/>
  <c r="I482" i="505"/>
  <c r="G482" i="505"/>
  <c r="AA481" i="505"/>
  <c r="Z481" i="505"/>
  <c r="Y481" i="505"/>
  <c r="X481" i="505"/>
  <c r="U481" i="505"/>
  <c r="T481" i="505"/>
  <c r="S481" i="505"/>
  <c r="R481" i="505"/>
  <c r="Q481" i="505"/>
  <c r="P481" i="505"/>
  <c r="O481" i="505"/>
  <c r="I481" i="505"/>
  <c r="G481" i="505"/>
  <c r="AA480" i="505"/>
  <c r="Z480" i="505"/>
  <c r="Y480" i="505"/>
  <c r="X480" i="505"/>
  <c r="U480" i="505"/>
  <c r="T480" i="505"/>
  <c r="S480" i="505"/>
  <c r="R480" i="505"/>
  <c r="Q480" i="505"/>
  <c r="P480" i="505"/>
  <c r="O480" i="505"/>
  <c r="I480" i="505"/>
  <c r="G480" i="505"/>
  <c r="AA479" i="505"/>
  <c r="Z479" i="505"/>
  <c r="Y479" i="505"/>
  <c r="X479" i="505"/>
  <c r="U479" i="505"/>
  <c r="T479" i="505"/>
  <c r="S479" i="505"/>
  <c r="R479" i="505"/>
  <c r="Q479" i="505"/>
  <c r="P479" i="505"/>
  <c r="O479" i="505"/>
  <c r="I479" i="505"/>
  <c r="G479" i="505"/>
  <c r="AA478" i="505"/>
  <c r="Z478" i="505"/>
  <c r="Y478" i="505"/>
  <c r="X478" i="505"/>
  <c r="U478" i="505"/>
  <c r="T478" i="505"/>
  <c r="S478" i="505"/>
  <c r="R478" i="505"/>
  <c r="Q478" i="505"/>
  <c r="P478" i="505"/>
  <c r="O478" i="505"/>
  <c r="I478" i="505"/>
  <c r="G478" i="505"/>
  <c r="AA476" i="505"/>
  <c r="Z476" i="505"/>
  <c r="Y476" i="505"/>
  <c r="X476" i="505"/>
  <c r="U476" i="505"/>
  <c r="T476" i="505"/>
  <c r="S476" i="505"/>
  <c r="R476" i="505"/>
  <c r="Q476" i="505"/>
  <c r="P476" i="505"/>
  <c r="O476" i="505"/>
  <c r="I476" i="505"/>
  <c r="G476" i="505"/>
  <c r="AA475" i="505"/>
  <c r="Z475" i="505"/>
  <c r="Y475" i="505"/>
  <c r="X475" i="505"/>
  <c r="U475" i="505"/>
  <c r="T475" i="505"/>
  <c r="S475" i="505"/>
  <c r="R475" i="505"/>
  <c r="Q475" i="505"/>
  <c r="P475" i="505"/>
  <c r="O475" i="505"/>
  <c r="I475" i="505"/>
  <c r="G475" i="505"/>
  <c r="AA474" i="505"/>
  <c r="Z474" i="505"/>
  <c r="Y474" i="505"/>
  <c r="X474" i="505"/>
  <c r="U474" i="505"/>
  <c r="T474" i="505"/>
  <c r="S474" i="505"/>
  <c r="R474" i="505"/>
  <c r="Q474" i="505"/>
  <c r="P474" i="505"/>
  <c r="O474" i="505"/>
  <c r="I474" i="505"/>
  <c r="G474" i="505"/>
  <c r="AA473" i="505"/>
  <c r="Z473" i="505"/>
  <c r="Y473" i="505"/>
  <c r="X473" i="505"/>
  <c r="U473" i="505"/>
  <c r="T473" i="505"/>
  <c r="S473" i="505"/>
  <c r="R473" i="505"/>
  <c r="Q473" i="505"/>
  <c r="P473" i="505"/>
  <c r="O473" i="505"/>
  <c r="I473" i="505"/>
  <c r="G473" i="505"/>
  <c r="AA472" i="505"/>
  <c r="Z472" i="505"/>
  <c r="Y472" i="505"/>
  <c r="X472" i="505"/>
  <c r="U472" i="505"/>
  <c r="T472" i="505"/>
  <c r="S472" i="505"/>
  <c r="R472" i="505"/>
  <c r="Q472" i="505"/>
  <c r="P472" i="505"/>
  <c r="O472" i="505"/>
  <c r="I472" i="505"/>
  <c r="G472" i="505"/>
  <c r="AA471" i="505"/>
  <c r="Z471" i="505"/>
  <c r="Y471" i="505"/>
  <c r="X471" i="505"/>
  <c r="U471" i="505"/>
  <c r="T471" i="505"/>
  <c r="S471" i="505"/>
  <c r="R471" i="505"/>
  <c r="Q471" i="505"/>
  <c r="P471" i="505"/>
  <c r="O471" i="505"/>
  <c r="I471" i="505"/>
  <c r="G471" i="505"/>
  <c r="AA470" i="505"/>
  <c r="Z470" i="505"/>
  <c r="Y470" i="505"/>
  <c r="X470" i="505"/>
  <c r="U470" i="505"/>
  <c r="T470" i="505"/>
  <c r="S470" i="505"/>
  <c r="R470" i="505"/>
  <c r="Q470" i="505"/>
  <c r="P470" i="505"/>
  <c r="O470" i="505"/>
  <c r="I470" i="505"/>
  <c r="G470" i="505"/>
  <c r="AA469" i="505"/>
  <c r="Z469" i="505"/>
  <c r="Y469" i="505"/>
  <c r="X469" i="505"/>
  <c r="U469" i="505"/>
  <c r="T469" i="505"/>
  <c r="S469" i="505"/>
  <c r="R469" i="505"/>
  <c r="Q469" i="505"/>
  <c r="P469" i="505"/>
  <c r="O469" i="505"/>
  <c r="I469" i="505"/>
  <c r="G469" i="505"/>
  <c r="AA468" i="505"/>
  <c r="Z468" i="505"/>
  <c r="Y468" i="505"/>
  <c r="X468" i="505"/>
  <c r="U468" i="505"/>
  <c r="T468" i="505"/>
  <c r="S468" i="505"/>
  <c r="R468" i="505"/>
  <c r="Q468" i="505"/>
  <c r="P468" i="505"/>
  <c r="O468" i="505"/>
  <c r="I468" i="505"/>
  <c r="G468" i="505"/>
  <c r="AA467" i="505"/>
  <c r="Z467" i="505"/>
  <c r="Y467" i="505"/>
  <c r="X467" i="505"/>
  <c r="U467" i="505"/>
  <c r="T467" i="505"/>
  <c r="S467" i="505"/>
  <c r="R467" i="505"/>
  <c r="Q467" i="505"/>
  <c r="P467" i="505"/>
  <c r="O467" i="505"/>
  <c r="I467" i="505"/>
  <c r="G467" i="505"/>
  <c r="AA466" i="505"/>
  <c r="Z466" i="505"/>
  <c r="Y466" i="505"/>
  <c r="X466" i="505"/>
  <c r="U466" i="505"/>
  <c r="T466" i="505"/>
  <c r="S466" i="505"/>
  <c r="R466" i="505"/>
  <c r="Q466" i="505"/>
  <c r="P466" i="505"/>
  <c r="O466" i="505"/>
  <c r="I466" i="505"/>
  <c r="G466" i="505"/>
  <c r="AA465" i="505"/>
  <c r="Z465" i="505"/>
  <c r="Y465" i="505"/>
  <c r="X465" i="505"/>
  <c r="U465" i="505"/>
  <c r="T465" i="505"/>
  <c r="S465" i="505"/>
  <c r="R465" i="505"/>
  <c r="Q465" i="505"/>
  <c r="P465" i="505"/>
  <c r="O465" i="505"/>
  <c r="I465" i="505"/>
  <c r="G465" i="505"/>
  <c r="AA464" i="505"/>
  <c r="Z464" i="505"/>
  <c r="Y464" i="505"/>
  <c r="X464" i="505"/>
  <c r="U464" i="505"/>
  <c r="T464" i="505"/>
  <c r="S464" i="505"/>
  <c r="R464" i="505"/>
  <c r="Q464" i="505"/>
  <c r="P464" i="505"/>
  <c r="O464" i="505"/>
  <c r="I464" i="505"/>
  <c r="G464" i="505"/>
  <c r="AA463" i="505"/>
  <c r="Z463" i="505"/>
  <c r="Y463" i="505"/>
  <c r="X463" i="505"/>
  <c r="U463" i="505"/>
  <c r="T463" i="505"/>
  <c r="S463" i="505"/>
  <c r="R463" i="505"/>
  <c r="Q463" i="505"/>
  <c r="P463" i="505"/>
  <c r="O463" i="505"/>
  <c r="I463" i="505"/>
  <c r="G463" i="505"/>
  <c r="AA462" i="505"/>
  <c r="Z462" i="505"/>
  <c r="Y462" i="505"/>
  <c r="X462" i="505"/>
  <c r="U462" i="505"/>
  <c r="T462" i="505"/>
  <c r="S462" i="505"/>
  <c r="R462" i="505"/>
  <c r="Q462" i="505"/>
  <c r="P462" i="505"/>
  <c r="O462" i="505"/>
  <c r="I462" i="505"/>
  <c r="G462" i="505"/>
  <c r="AA460" i="505"/>
  <c r="Z460" i="505"/>
  <c r="Y460" i="505"/>
  <c r="X460" i="505"/>
  <c r="U460" i="505"/>
  <c r="T460" i="505"/>
  <c r="S460" i="505"/>
  <c r="R460" i="505"/>
  <c r="Q460" i="505"/>
  <c r="P460" i="505"/>
  <c r="O460" i="505"/>
  <c r="I460" i="505"/>
  <c r="G460" i="505"/>
  <c r="AA459" i="505"/>
  <c r="Z459" i="505"/>
  <c r="Y459" i="505"/>
  <c r="X459" i="505"/>
  <c r="U459" i="505"/>
  <c r="T459" i="505"/>
  <c r="S459" i="505"/>
  <c r="R459" i="505"/>
  <c r="Q459" i="505"/>
  <c r="P459" i="505"/>
  <c r="O459" i="505"/>
  <c r="I459" i="505"/>
  <c r="G459" i="505"/>
  <c r="AA458" i="505"/>
  <c r="Z458" i="505"/>
  <c r="Y458" i="505"/>
  <c r="X458" i="505"/>
  <c r="U458" i="505"/>
  <c r="T458" i="505"/>
  <c r="S458" i="505"/>
  <c r="R458" i="505"/>
  <c r="Q458" i="505"/>
  <c r="P458" i="505"/>
  <c r="O458" i="505"/>
  <c r="I458" i="505"/>
  <c r="G458" i="505"/>
  <c r="I457" i="505"/>
  <c r="G457" i="505"/>
  <c r="I456" i="505"/>
  <c r="G456" i="505"/>
  <c r="I455" i="505"/>
  <c r="G455" i="505"/>
  <c r="AA454" i="505"/>
  <c r="Z454" i="505"/>
  <c r="Y454" i="505"/>
  <c r="X454" i="505"/>
  <c r="U454" i="505"/>
  <c r="T454" i="505"/>
  <c r="S454" i="505"/>
  <c r="R454" i="505"/>
  <c r="Q454" i="505"/>
  <c r="P454" i="505"/>
  <c r="O454" i="505"/>
  <c r="I454" i="505"/>
  <c r="G454" i="505"/>
  <c r="AA453" i="505"/>
  <c r="Z453" i="505"/>
  <c r="Y453" i="505"/>
  <c r="X453" i="505"/>
  <c r="U453" i="505"/>
  <c r="T453" i="505"/>
  <c r="S453" i="505"/>
  <c r="R453" i="505"/>
  <c r="Q453" i="505"/>
  <c r="P453" i="505"/>
  <c r="O453" i="505"/>
  <c r="I453" i="505"/>
  <c r="G453" i="505"/>
  <c r="AA452" i="505"/>
  <c r="Z452" i="505"/>
  <c r="Y452" i="505"/>
  <c r="X452" i="505"/>
  <c r="U452" i="505"/>
  <c r="T452" i="505"/>
  <c r="S452" i="505"/>
  <c r="R452" i="505"/>
  <c r="Q452" i="505"/>
  <c r="P452" i="505"/>
  <c r="O452" i="505"/>
  <c r="I452" i="505"/>
  <c r="G452" i="505"/>
  <c r="AA451" i="505"/>
  <c r="Z451" i="505"/>
  <c r="Y451" i="505"/>
  <c r="X451" i="505"/>
  <c r="U451" i="505"/>
  <c r="T451" i="505"/>
  <c r="S451" i="505"/>
  <c r="R451" i="505"/>
  <c r="Q451" i="505"/>
  <c r="P451" i="505"/>
  <c r="O451" i="505"/>
  <c r="I451" i="505"/>
  <c r="G451" i="505"/>
  <c r="AA450" i="505"/>
  <c r="Z450" i="505"/>
  <c r="Y450" i="505"/>
  <c r="X450" i="505"/>
  <c r="U450" i="505"/>
  <c r="T450" i="505"/>
  <c r="S450" i="505"/>
  <c r="R450" i="505"/>
  <c r="Q450" i="505"/>
  <c r="P450" i="505"/>
  <c r="O450" i="505"/>
  <c r="I450" i="505"/>
  <c r="G450" i="505"/>
  <c r="AA449" i="505"/>
  <c r="Z449" i="505"/>
  <c r="Y449" i="505"/>
  <c r="X449" i="505"/>
  <c r="U449" i="505"/>
  <c r="T449" i="505"/>
  <c r="S449" i="505"/>
  <c r="R449" i="505"/>
  <c r="Q449" i="505"/>
  <c r="P449" i="505"/>
  <c r="O449" i="505"/>
  <c r="I449" i="505"/>
  <c r="G449" i="505"/>
  <c r="AA448" i="505"/>
  <c r="Z448" i="505"/>
  <c r="Y448" i="505"/>
  <c r="X448" i="505"/>
  <c r="U448" i="505"/>
  <c r="T448" i="505"/>
  <c r="S448" i="505"/>
  <c r="R448" i="505"/>
  <c r="Q448" i="505"/>
  <c r="P448" i="505"/>
  <c r="O448" i="505"/>
  <c r="I448" i="505"/>
  <c r="G448" i="505"/>
  <c r="AA447" i="505"/>
  <c r="Z447" i="505"/>
  <c r="Y447" i="505"/>
  <c r="X447" i="505"/>
  <c r="U447" i="505"/>
  <c r="T447" i="505"/>
  <c r="S447" i="505"/>
  <c r="R447" i="505"/>
  <c r="Q447" i="505"/>
  <c r="P447" i="505"/>
  <c r="O447" i="505"/>
  <c r="I447" i="505"/>
  <c r="G447" i="505"/>
  <c r="AA446" i="505"/>
  <c r="Z446" i="505"/>
  <c r="Y446" i="505"/>
  <c r="X446" i="505"/>
  <c r="U446" i="505"/>
  <c r="T446" i="505"/>
  <c r="S446" i="505"/>
  <c r="R446" i="505"/>
  <c r="Q446" i="505"/>
  <c r="P446" i="505"/>
  <c r="O446" i="505"/>
  <c r="I446" i="505"/>
  <c r="G446" i="505"/>
  <c r="AA445" i="505"/>
  <c r="Z445" i="505"/>
  <c r="Y445" i="505"/>
  <c r="X445" i="505"/>
  <c r="U445" i="505"/>
  <c r="T445" i="505"/>
  <c r="S445" i="505"/>
  <c r="R445" i="505"/>
  <c r="Q445" i="505"/>
  <c r="P445" i="505"/>
  <c r="O445" i="505"/>
  <c r="I445" i="505"/>
  <c r="G445" i="505"/>
  <c r="AA444" i="505"/>
  <c r="Z444" i="505"/>
  <c r="Y444" i="505"/>
  <c r="X444" i="505"/>
  <c r="U444" i="505"/>
  <c r="T444" i="505"/>
  <c r="S444" i="505"/>
  <c r="R444" i="505"/>
  <c r="Q444" i="505"/>
  <c r="P444" i="505"/>
  <c r="O444" i="505"/>
  <c r="I444" i="505"/>
  <c r="G444" i="505"/>
  <c r="AA443" i="505"/>
  <c r="Z443" i="505"/>
  <c r="Y443" i="505"/>
  <c r="X443" i="505"/>
  <c r="U443" i="505"/>
  <c r="T443" i="505"/>
  <c r="S443" i="505"/>
  <c r="R443" i="505"/>
  <c r="Q443" i="505"/>
  <c r="P443" i="505"/>
  <c r="O443" i="505"/>
  <c r="I443" i="505"/>
  <c r="G443" i="505"/>
  <c r="AA442" i="505"/>
  <c r="Z442" i="505"/>
  <c r="Y442" i="505"/>
  <c r="X442" i="505"/>
  <c r="U442" i="505"/>
  <c r="T442" i="505"/>
  <c r="S442" i="505"/>
  <c r="R442" i="505"/>
  <c r="Q442" i="505"/>
  <c r="P442" i="505"/>
  <c r="O442" i="505"/>
  <c r="I442" i="505"/>
  <c r="G442" i="505"/>
  <c r="AA441" i="505"/>
  <c r="Z441" i="505"/>
  <c r="Y441" i="505"/>
  <c r="X441" i="505"/>
  <c r="U441" i="505"/>
  <c r="T441" i="505"/>
  <c r="S441" i="505"/>
  <c r="R441" i="505"/>
  <c r="Q441" i="505"/>
  <c r="P441" i="505"/>
  <c r="O441" i="505"/>
  <c r="I441" i="505"/>
  <c r="G441" i="505"/>
  <c r="AA440" i="505"/>
  <c r="Z440" i="505"/>
  <c r="Y440" i="505"/>
  <c r="X440" i="505"/>
  <c r="U440" i="505"/>
  <c r="T440" i="505"/>
  <c r="S440" i="505"/>
  <c r="R440" i="505"/>
  <c r="Q440" i="505"/>
  <c r="P440" i="505"/>
  <c r="O440" i="505"/>
  <c r="I440" i="505"/>
  <c r="G440" i="505"/>
  <c r="AA439" i="505"/>
  <c r="Z439" i="505"/>
  <c r="Y439" i="505"/>
  <c r="X439" i="505"/>
  <c r="U439" i="505"/>
  <c r="T439" i="505"/>
  <c r="S439" i="505"/>
  <c r="R439" i="505"/>
  <c r="Q439" i="505"/>
  <c r="P439" i="505"/>
  <c r="O439" i="505"/>
  <c r="I439" i="505"/>
  <c r="G439" i="505"/>
  <c r="AA438" i="505"/>
  <c r="Z438" i="505"/>
  <c r="Y438" i="505"/>
  <c r="X438" i="505"/>
  <c r="U438" i="505"/>
  <c r="T438" i="505"/>
  <c r="S438" i="505"/>
  <c r="R438" i="505"/>
  <c r="Q438" i="505"/>
  <c r="P438" i="505"/>
  <c r="O438" i="505"/>
  <c r="I438" i="505"/>
  <c r="G438" i="505"/>
  <c r="AA437" i="505"/>
  <c r="Z437" i="505"/>
  <c r="Y437" i="505"/>
  <c r="X437" i="505"/>
  <c r="U437" i="505"/>
  <c r="T437" i="505"/>
  <c r="S437" i="505"/>
  <c r="R437" i="505"/>
  <c r="Q437" i="505"/>
  <c r="P437" i="505"/>
  <c r="O437" i="505"/>
  <c r="I437" i="505"/>
  <c r="G437" i="505"/>
  <c r="AA436" i="505"/>
  <c r="Z436" i="505"/>
  <c r="Y436" i="505"/>
  <c r="X436" i="505"/>
  <c r="U436" i="505"/>
  <c r="T436" i="505"/>
  <c r="S436" i="505"/>
  <c r="R436" i="505"/>
  <c r="Q436" i="505"/>
  <c r="P436" i="505"/>
  <c r="O436" i="505"/>
  <c r="I436" i="505"/>
  <c r="G436" i="505"/>
  <c r="AA435" i="505"/>
  <c r="Z435" i="505"/>
  <c r="Y435" i="505"/>
  <c r="X435" i="505"/>
  <c r="U435" i="505"/>
  <c r="T435" i="505"/>
  <c r="S435" i="505"/>
  <c r="R435" i="505"/>
  <c r="Q435" i="505"/>
  <c r="P435" i="505"/>
  <c r="O435" i="505"/>
  <c r="I435" i="505"/>
  <c r="G435" i="505"/>
  <c r="AA434" i="505"/>
  <c r="Z434" i="505"/>
  <c r="Y434" i="505"/>
  <c r="X434" i="505"/>
  <c r="U434" i="505"/>
  <c r="T434" i="505"/>
  <c r="S434" i="505"/>
  <c r="R434" i="505"/>
  <c r="Q434" i="505"/>
  <c r="P434" i="505"/>
  <c r="O434" i="505"/>
  <c r="I434" i="505"/>
  <c r="G434" i="505"/>
  <c r="AA433" i="505"/>
  <c r="Z433" i="505"/>
  <c r="Y433" i="505"/>
  <c r="X433" i="505"/>
  <c r="U433" i="505"/>
  <c r="T433" i="505"/>
  <c r="S433" i="505"/>
  <c r="R433" i="505"/>
  <c r="Q433" i="505"/>
  <c r="P433" i="505"/>
  <c r="O433" i="505"/>
  <c r="I433" i="505"/>
  <c r="G433" i="505"/>
  <c r="AA432" i="505"/>
  <c r="Z432" i="505"/>
  <c r="Y432" i="505"/>
  <c r="X432" i="505"/>
  <c r="U432" i="505"/>
  <c r="T432" i="505"/>
  <c r="S432" i="505"/>
  <c r="R432" i="505"/>
  <c r="Q432" i="505"/>
  <c r="P432" i="505"/>
  <c r="O432" i="505"/>
  <c r="I432" i="505"/>
  <c r="G432" i="505"/>
  <c r="AA431" i="505"/>
  <c r="Z431" i="505"/>
  <c r="Y431" i="505"/>
  <c r="X431" i="505"/>
  <c r="U431" i="505"/>
  <c r="T431" i="505"/>
  <c r="S431" i="505"/>
  <c r="R431" i="505"/>
  <c r="Q431" i="505"/>
  <c r="P431" i="505"/>
  <c r="O431" i="505"/>
  <c r="I431" i="505"/>
  <c r="G431" i="505"/>
  <c r="AA430" i="505"/>
  <c r="Z430" i="505"/>
  <c r="Y430" i="505"/>
  <c r="X430" i="505"/>
  <c r="U430" i="505"/>
  <c r="T430" i="505"/>
  <c r="S430" i="505"/>
  <c r="R430" i="505"/>
  <c r="Q430" i="505"/>
  <c r="P430" i="505"/>
  <c r="O430" i="505"/>
  <c r="I430" i="505"/>
  <c r="G430" i="505"/>
  <c r="AA429" i="505"/>
  <c r="Z429" i="505"/>
  <c r="Y429" i="505"/>
  <c r="X429" i="505"/>
  <c r="U429" i="505"/>
  <c r="T429" i="505"/>
  <c r="S429" i="505"/>
  <c r="R429" i="505"/>
  <c r="Q429" i="505"/>
  <c r="P429" i="505"/>
  <c r="O429" i="505"/>
  <c r="I429" i="505"/>
  <c r="G429" i="505"/>
  <c r="AA428" i="505"/>
  <c r="Z428" i="505"/>
  <c r="Y428" i="505"/>
  <c r="X428" i="505"/>
  <c r="U428" i="505"/>
  <c r="T428" i="505"/>
  <c r="S428" i="505"/>
  <c r="R428" i="505"/>
  <c r="Q428" i="505"/>
  <c r="P428" i="505"/>
  <c r="O428" i="505"/>
  <c r="I428" i="505"/>
  <c r="G428" i="505"/>
  <c r="AA427" i="505"/>
  <c r="Z427" i="505"/>
  <c r="Y427" i="505"/>
  <c r="X427" i="505"/>
  <c r="U427" i="505"/>
  <c r="T427" i="505"/>
  <c r="S427" i="505"/>
  <c r="R427" i="505"/>
  <c r="Q427" i="505"/>
  <c r="P427" i="505"/>
  <c r="O427" i="505"/>
  <c r="I427" i="505"/>
  <c r="G427" i="505"/>
  <c r="AA425" i="505"/>
  <c r="Z425" i="505"/>
  <c r="Y425" i="505"/>
  <c r="X425" i="505"/>
  <c r="U425" i="505"/>
  <c r="T425" i="505"/>
  <c r="S425" i="505"/>
  <c r="R425" i="505"/>
  <c r="Q425" i="505"/>
  <c r="P425" i="505"/>
  <c r="O425" i="505"/>
  <c r="I425" i="505"/>
  <c r="G425" i="505"/>
  <c r="AA424" i="505"/>
  <c r="Z424" i="505"/>
  <c r="Y424" i="505"/>
  <c r="X424" i="505"/>
  <c r="U424" i="505"/>
  <c r="T424" i="505"/>
  <c r="S424" i="505"/>
  <c r="R424" i="505"/>
  <c r="Q424" i="505"/>
  <c r="P424" i="505"/>
  <c r="O424" i="505"/>
  <c r="I424" i="505"/>
  <c r="G424" i="505"/>
  <c r="AA423" i="505"/>
  <c r="Z423" i="505"/>
  <c r="Y423" i="505"/>
  <c r="X423" i="505"/>
  <c r="U423" i="505"/>
  <c r="T423" i="505"/>
  <c r="S423" i="505"/>
  <c r="R423" i="505"/>
  <c r="Q423" i="505"/>
  <c r="P423" i="505"/>
  <c r="O423" i="505"/>
  <c r="I423" i="505"/>
  <c r="G423" i="505"/>
  <c r="I422" i="505"/>
  <c r="G422" i="505"/>
  <c r="I421" i="505"/>
  <c r="G421" i="505"/>
  <c r="I420" i="505"/>
  <c r="G420" i="505"/>
  <c r="AA419" i="505"/>
  <c r="Z419" i="505"/>
  <c r="Y419" i="505"/>
  <c r="X419" i="505"/>
  <c r="U419" i="505"/>
  <c r="T419" i="505"/>
  <c r="S419" i="505"/>
  <c r="R419" i="505"/>
  <c r="Q419" i="505"/>
  <c r="P419" i="505"/>
  <c r="O419" i="505"/>
  <c r="I419" i="505"/>
  <c r="G419" i="505"/>
  <c r="AA418" i="505"/>
  <c r="Z418" i="505"/>
  <c r="Y418" i="505"/>
  <c r="X418" i="505"/>
  <c r="U418" i="505"/>
  <c r="T418" i="505"/>
  <c r="S418" i="505"/>
  <c r="R418" i="505"/>
  <c r="Q418" i="505"/>
  <c r="P418" i="505"/>
  <c r="O418" i="505"/>
  <c r="I418" i="505"/>
  <c r="G418" i="505"/>
  <c r="AA417" i="505"/>
  <c r="Z417" i="505"/>
  <c r="Y417" i="505"/>
  <c r="X417" i="505"/>
  <c r="U417" i="505"/>
  <c r="T417" i="505"/>
  <c r="S417" i="505"/>
  <c r="R417" i="505"/>
  <c r="Q417" i="505"/>
  <c r="P417" i="505"/>
  <c r="O417" i="505"/>
  <c r="I417" i="505"/>
  <c r="G417" i="505"/>
  <c r="AA416" i="505"/>
  <c r="Z416" i="505"/>
  <c r="Y416" i="505"/>
  <c r="X416" i="505"/>
  <c r="U416" i="505"/>
  <c r="T416" i="505"/>
  <c r="S416" i="505"/>
  <c r="R416" i="505"/>
  <c r="Q416" i="505"/>
  <c r="P416" i="505"/>
  <c r="O416" i="505"/>
  <c r="I416" i="505"/>
  <c r="G416" i="505"/>
  <c r="AA415" i="505"/>
  <c r="Z415" i="505"/>
  <c r="Y415" i="505"/>
  <c r="X415" i="505"/>
  <c r="U415" i="505"/>
  <c r="T415" i="505"/>
  <c r="S415" i="505"/>
  <c r="R415" i="505"/>
  <c r="Q415" i="505"/>
  <c r="P415" i="505"/>
  <c r="O415" i="505"/>
  <c r="I415" i="505"/>
  <c r="G415" i="505"/>
  <c r="AA414" i="505"/>
  <c r="Z414" i="505"/>
  <c r="Y414" i="505"/>
  <c r="X414" i="505"/>
  <c r="U414" i="505"/>
  <c r="T414" i="505"/>
  <c r="S414" i="505"/>
  <c r="R414" i="505"/>
  <c r="Q414" i="505"/>
  <c r="P414" i="505"/>
  <c r="O414" i="505"/>
  <c r="I414" i="505"/>
  <c r="G414" i="505"/>
  <c r="AA413" i="505"/>
  <c r="Z413" i="505"/>
  <c r="Y413" i="505"/>
  <c r="X413" i="505"/>
  <c r="U413" i="505"/>
  <c r="T413" i="505"/>
  <c r="S413" i="505"/>
  <c r="R413" i="505"/>
  <c r="Q413" i="505"/>
  <c r="P413" i="505"/>
  <c r="O413" i="505"/>
  <c r="I413" i="505"/>
  <c r="G413" i="505"/>
  <c r="AA412" i="505"/>
  <c r="Z412" i="505"/>
  <c r="Y412" i="505"/>
  <c r="X412" i="505"/>
  <c r="U412" i="505"/>
  <c r="T412" i="505"/>
  <c r="S412" i="505"/>
  <c r="R412" i="505"/>
  <c r="Q412" i="505"/>
  <c r="P412" i="505"/>
  <c r="O412" i="505"/>
  <c r="I412" i="505"/>
  <c r="G412" i="505"/>
  <c r="AA411" i="505"/>
  <c r="Z411" i="505"/>
  <c r="Y411" i="505"/>
  <c r="X411" i="505"/>
  <c r="U411" i="505"/>
  <c r="T411" i="505"/>
  <c r="S411" i="505"/>
  <c r="R411" i="505"/>
  <c r="Q411" i="505"/>
  <c r="P411" i="505"/>
  <c r="O411" i="505"/>
  <c r="I411" i="505"/>
  <c r="G411" i="505"/>
  <c r="AA410" i="505"/>
  <c r="Z410" i="505"/>
  <c r="Y410" i="505"/>
  <c r="X410" i="505"/>
  <c r="U410" i="505"/>
  <c r="T410" i="505"/>
  <c r="S410" i="505"/>
  <c r="R410" i="505"/>
  <c r="Q410" i="505"/>
  <c r="P410" i="505"/>
  <c r="O410" i="505"/>
  <c r="I410" i="505"/>
  <c r="G410" i="505"/>
  <c r="AA409" i="505"/>
  <c r="Z409" i="505"/>
  <c r="Y409" i="505"/>
  <c r="X409" i="505"/>
  <c r="U409" i="505"/>
  <c r="T409" i="505"/>
  <c r="S409" i="505"/>
  <c r="R409" i="505"/>
  <c r="Q409" i="505"/>
  <c r="P409" i="505"/>
  <c r="O409" i="505"/>
  <c r="I409" i="505"/>
  <c r="G409" i="505"/>
  <c r="AA408" i="505"/>
  <c r="Z408" i="505"/>
  <c r="Y408" i="505"/>
  <c r="X408" i="505"/>
  <c r="U408" i="505"/>
  <c r="T408" i="505"/>
  <c r="S408" i="505"/>
  <c r="R408" i="505"/>
  <c r="Q408" i="505"/>
  <c r="P408" i="505"/>
  <c r="O408" i="505"/>
  <c r="I408" i="505"/>
  <c r="G408" i="505"/>
  <c r="G407" i="505"/>
  <c r="AA406" i="505"/>
  <c r="Z406" i="505"/>
  <c r="Y406" i="505"/>
  <c r="X406" i="505"/>
  <c r="U406" i="505"/>
  <c r="T406" i="505"/>
  <c r="S406" i="505"/>
  <c r="R406" i="505"/>
  <c r="Q406" i="505"/>
  <c r="P406" i="505"/>
  <c r="O406" i="505"/>
  <c r="I406" i="505"/>
  <c r="G406" i="505"/>
  <c r="AA405" i="505"/>
  <c r="Z405" i="505"/>
  <c r="Y405" i="505"/>
  <c r="X405" i="505"/>
  <c r="U405" i="505"/>
  <c r="T405" i="505"/>
  <c r="S405" i="505"/>
  <c r="R405" i="505"/>
  <c r="Q405" i="505"/>
  <c r="P405" i="505"/>
  <c r="O405" i="505"/>
  <c r="I405" i="505"/>
  <c r="G405" i="505"/>
  <c r="AA404" i="505"/>
  <c r="Z404" i="505"/>
  <c r="Y404" i="505"/>
  <c r="X404" i="505"/>
  <c r="U404" i="505"/>
  <c r="T404" i="505"/>
  <c r="S404" i="505"/>
  <c r="R404" i="505"/>
  <c r="Q404" i="505"/>
  <c r="P404" i="505"/>
  <c r="O404" i="505"/>
  <c r="I404" i="505"/>
  <c r="G404" i="505"/>
  <c r="AA403" i="505"/>
  <c r="Z403" i="505"/>
  <c r="Y403" i="505"/>
  <c r="X403" i="505"/>
  <c r="U403" i="505"/>
  <c r="T403" i="505"/>
  <c r="S403" i="505"/>
  <c r="R403" i="505"/>
  <c r="Q403" i="505"/>
  <c r="P403" i="505"/>
  <c r="O403" i="505"/>
  <c r="I403" i="505"/>
  <c r="G403" i="505"/>
  <c r="AA402" i="505"/>
  <c r="Z402" i="505"/>
  <c r="Y402" i="505"/>
  <c r="X402" i="505"/>
  <c r="U402" i="505"/>
  <c r="T402" i="505"/>
  <c r="S402" i="505"/>
  <c r="R402" i="505"/>
  <c r="Q402" i="505"/>
  <c r="P402" i="505"/>
  <c r="O402" i="505"/>
  <c r="I402" i="505"/>
  <c r="G402" i="505"/>
  <c r="AA401" i="505"/>
  <c r="Z401" i="505"/>
  <c r="Y401" i="505"/>
  <c r="X401" i="505"/>
  <c r="U401" i="505"/>
  <c r="T401" i="505"/>
  <c r="S401" i="505"/>
  <c r="R401" i="505"/>
  <c r="Q401" i="505"/>
  <c r="P401" i="505"/>
  <c r="O401" i="505"/>
  <c r="I401" i="505"/>
  <c r="G401" i="505"/>
  <c r="AA400" i="505"/>
  <c r="Z400" i="505"/>
  <c r="Y400" i="505"/>
  <c r="X400" i="505"/>
  <c r="U400" i="505"/>
  <c r="T400" i="505"/>
  <c r="S400" i="505"/>
  <c r="R400" i="505"/>
  <c r="Q400" i="505"/>
  <c r="P400" i="505"/>
  <c r="O400" i="505"/>
  <c r="I400" i="505"/>
  <c r="G400" i="505"/>
  <c r="AA399" i="505"/>
  <c r="Z399" i="505"/>
  <c r="Y399" i="505"/>
  <c r="X399" i="505"/>
  <c r="U399" i="505"/>
  <c r="T399" i="505"/>
  <c r="S399" i="505"/>
  <c r="R399" i="505"/>
  <c r="Q399" i="505"/>
  <c r="P399" i="505"/>
  <c r="O399" i="505"/>
  <c r="I399" i="505"/>
  <c r="G399" i="505"/>
  <c r="AA398" i="505"/>
  <c r="Z398" i="505"/>
  <c r="Y398" i="505"/>
  <c r="X398" i="505"/>
  <c r="U398" i="505"/>
  <c r="T398" i="505"/>
  <c r="S398" i="505"/>
  <c r="R398" i="505"/>
  <c r="Q398" i="505"/>
  <c r="P398" i="505"/>
  <c r="O398" i="505"/>
  <c r="I398" i="505"/>
  <c r="G398" i="505"/>
  <c r="AA397" i="505"/>
  <c r="Z397" i="505"/>
  <c r="Y397" i="505"/>
  <c r="X397" i="505"/>
  <c r="U397" i="505"/>
  <c r="T397" i="505"/>
  <c r="S397" i="505"/>
  <c r="R397" i="505"/>
  <c r="Q397" i="505"/>
  <c r="P397" i="505"/>
  <c r="O397" i="505"/>
  <c r="I397" i="505"/>
  <c r="G397" i="505"/>
  <c r="AA396" i="505"/>
  <c r="Z396" i="505"/>
  <c r="Y396" i="505"/>
  <c r="X396" i="505"/>
  <c r="U396" i="505"/>
  <c r="T396" i="505"/>
  <c r="S396" i="505"/>
  <c r="R396" i="505"/>
  <c r="Q396" i="505"/>
  <c r="P396" i="505"/>
  <c r="O396" i="505"/>
  <c r="I396" i="505"/>
  <c r="G396" i="505"/>
  <c r="AA395" i="505"/>
  <c r="Z395" i="505"/>
  <c r="Y395" i="505"/>
  <c r="X395" i="505"/>
  <c r="U395" i="505"/>
  <c r="T395" i="505"/>
  <c r="S395" i="505"/>
  <c r="R395" i="505"/>
  <c r="Q395" i="505"/>
  <c r="P395" i="505"/>
  <c r="O395" i="505"/>
  <c r="I395" i="505"/>
  <c r="G395" i="505"/>
  <c r="AA394" i="505"/>
  <c r="Z394" i="505"/>
  <c r="Y394" i="505"/>
  <c r="X394" i="505"/>
  <c r="U394" i="505"/>
  <c r="T394" i="505"/>
  <c r="S394" i="505"/>
  <c r="R394" i="505"/>
  <c r="Q394" i="505"/>
  <c r="P394" i="505"/>
  <c r="O394" i="505"/>
  <c r="I394" i="505"/>
  <c r="G394" i="505"/>
  <c r="AA393" i="505"/>
  <c r="Z393" i="505"/>
  <c r="Y393" i="505"/>
  <c r="X393" i="505"/>
  <c r="U393" i="505"/>
  <c r="T393" i="505"/>
  <c r="S393" i="505"/>
  <c r="R393" i="505"/>
  <c r="Q393" i="505"/>
  <c r="P393" i="505"/>
  <c r="O393" i="505"/>
  <c r="I393" i="505"/>
  <c r="G393" i="505"/>
  <c r="AA392" i="505"/>
  <c r="Z392" i="505"/>
  <c r="Y392" i="505"/>
  <c r="X392" i="505"/>
  <c r="U392" i="505"/>
  <c r="T392" i="505"/>
  <c r="S392" i="505"/>
  <c r="R392" i="505"/>
  <c r="Q392" i="505"/>
  <c r="P392" i="505"/>
  <c r="O392" i="505"/>
  <c r="I392" i="505"/>
  <c r="G392" i="505"/>
  <c r="AA391" i="505"/>
  <c r="Z391" i="505"/>
  <c r="Y391" i="505"/>
  <c r="X391" i="505"/>
  <c r="U391" i="505"/>
  <c r="T391" i="505"/>
  <c r="S391" i="505"/>
  <c r="R391" i="505"/>
  <c r="Q391" i="505"/>
  <c r="P391" i="505"/>
  <c r="O391" i="505"/>
  <c r="I391" i="505"/>
  <c r="G391" i="505"/>
  <c r="AA390" i="505"/>
  <c r="Z390" i="505"/>
  <c r="Y390" i="505"/>
  <c r="X390" i="505"/>
  <c r="U390" i="505"/>
  <c r="T390" i="505"/>
  <c r="S390" i="505"/>
  <c r="R390" i="505"/>
  <c r="Q390" i="505"/>
  <c r="P390" i="505"/>
  <c r="O390" i="505"/>
  <c r="I390" i="505"/>
  <c r="G390" i="505"/>
  <c r="AA389" i="505"/>
  <c r="Z389" i="505"/>
  <c r="Y389" i="505"/>
  <c r="X389" i="505"/>
  <c r="U389" i="505"/>
  <c r="T389" i="505"/>
  <c r="S389" i="505"/>
  <c r="R389" i="505"/>
  <c r="Q389" i="505"/>
  <c r="P389" i="505"/>
  <c r="O389" i="505"/>
  <c r="I389" i="505"/>
  <c r="G389" i="505"/>
  <c r="AA388" i="505"/>
  <c r="Z388" i="505"/>
  <c r="Y388" i="505"/>
  <c r="X388" i="505"/>
  <c r="U388" i="505"/>
  <c r="T388" i="505"/>
  <c r="S388" i="505"/>
  <c r="R388" i="505"/>
  <c r="Q388" i="505"/>
  <c r="P388" i="505"/>
  <c r="O388" i="505"/>
  <c r="I388" i="505"/>
  <c r="G388" i="505"/>
  <c r="AA387" i="505"/>
  <c r="Z387" i="505"/>
  <c r="Y387" i="505"/>
  <c r="X387" i="505"/>
  <c r="U387" i="505"/>
  <c r="T387" i="505"/>
  <c r="S387" i="505"/>
  <c r="R387" i="505"/>
  <c r="Q387" i="505"/>
  <c r="P387" i="505"/>
  <c r="O387" i="505"/>
  <c r="I387" i="505"/>
  <c r="G387" i="505"/>
  <c r="AA386" i="505"/>
  <c r="Z386" i="505"/>
  <c r="Y386" i="505"/>
  <c r="X386" i="505"/>
  <c r="U386" i="505"/>
  <c r="T386" i="505"/>
  <c r="S386" i="505"/>
  <c r="R386" i="505"/>
  <c r="Q386" i="505"/>
  <c r="P386" i="505"/>
  <c r="O386" i="505"/>
  <c r="I386" i="505"/>
  <c r="G386" i="505"/>
  <c r="AA385" i="505"/>
  <c r="Z385" i="505"/>
  <c r="Y385" i="505"/>
  <c r="X385" i="505"/>
  <c r="U385" i="505"/>
  <c r="T385" i="505"/>
  <c r="S385" i="505"/>
  <c r="R385" i="505"/>
  <c r="Q385" i="505"/>
  <c r="P385" i="505"/>
  <c r="O385" i="505"/>
  <c r="I385" i="505"/>
  <c r="G385" i="505"/>
  <c r="AA384" i="505"/>
  <c r="Z384" i="505"/>
  <c r="Y384" i="505"/>
  <c r="X384" i="505"/>
  <c r="U384" i="505"/>
  <c r="T384" i="505"/>
  <c r="S384" i="505"/>
  <c r="R384" i="505"/>
  <c r="Q384" i="505"/>
  <c r="P384" i="505"/>
  <c r="O384" i="505"/>
  <c r="I384" i="505"/>
  <c r="G384" i="505"/>
  <c r="AA383" i="505"/>
  <c r="Z383" i="505"/>
  <c r="Y383" i="505"/>
  <c r="X383" i="505"/>
  <c r="U383" i="505"/>
  <c r="T383" i="505"/>
  <c r="S383" i="505"/>
  <c r="R383" i="505"/>
  <c r="Q383" i="505"/>
  <c r="P383" i="505"/>
  <c r="O383" i="505"/>
  <c r="I383" i="505"/>
  <c r="G383" i="505"/>
  <c r="AA382" i="505"/>
  <c r="Z382" i="505"/>
  <c r="Y382" i="505"/>
  <c r="X382" i="505"/>
  <c r="U382" i="505"/>
  <c r="T382" i="505"/>
  <c r="S382" i="505"/>
  <c r="R382" i="505"/>
  <c r="Q382" i="505"/>
  <c r="P382" i="505"/>
  <c r="O382" i="505"/>
  <c r="I382" i="505"/>
  <c r="G382" i="505"/>
  <c r="AA381" i="505"/>
  <c r="Z381" i="505"/>
  <c r="Y381" i="505"/>
  <c r="X381" i="505"/>
  <c r="U381" i="505"/>
  <c r="T381" i="505"/>
  <c r="S381" i="505"/>
  <c r="R381" i="505"/>
  <c r="Q381" i="505"/>
  <c r="P381" i="505"/>
  <c r="O381" i="505"/>
  <c r="I381" i="505"/>
  <c r="G381" i="505"/>
  <c r="AA380" i="505"/>
  <c r="Z380" i="505"/>
  <c r="Y380" i="505"/>
  <c r="X380" i="505"/>
  <c r="U380" i="505"/>
  <c r="T380" i="505"/>
  <c r="S380" i="505"/>
  <c r="R380" i="505"/>
  <c r="Q380" i="505"/>
  <c r="P380" i="505"/>
  <c r="O380" i="505"/>
  <c r="I380" i="505"/>
  <c r="G380" i="505"/>
  <c r="AA379" i="505"/>
  <c r="Z379" i="505"/>
  <c r="Y379" i="505"/>
  <c r="X379" i="505"/>
  <c r="U379" i="505"/>
  <c r="T379" i="505"/>
  <c r="S379" i="505"/>
  <c r="R379" i="505"/>
  <c r="Q379" i="505"/>
  <c r="P379" i="505"/>
  <c r="O379" i="505"/>
  <c r="I379" i="505"/>
  <c r="G379" i="505"/>
  <c r="AA378" i="505"/>
  <c r="Z378" i="505"/>
  <c r="Y378" i="505"/>
  <c r="X378" i="505"/>
  <c r="U378" i="505"/>
  <c r="T378" i="505"/>
  <c r="S378" i="505"/>
  <c r="R378" i="505"/>
  <c r="Q378" i="505"/>
  <c r="P378" i="505"/>
  <c r="O378" i="505"/>
  <c r="I378" i="505"/>
  <c r="G378" i="505"/>
  <c r="AA377" i="505"/>
  <c r="Z377" i="505"/>
  <c r="Y377" i="505"/>
  <c r="X377" i="505"/>
  <c r="U377" i="505"/>
  <c r="T377" i="505"/>
  <c r="S377" i="505"/>
  <c r="R377" i="505"/>
  <c r="Q377" i="505"/>
  <c r="P377" i="505"/>
  <c r="O377" i="505"/>
  <c r="I377" i="505"/>
  <c r="G377" i="505"/>
  <c r="I376" i="505"/>
  <c r="G376" i="505"/>
  <c r="I375" i="505"/>
  <c r="G375" i="505"/>
  <c r="I374" i="505"/>
  <c r="G374" i="505"/>
  <c r="AA373" i="505"/>
  <c r="Z373" i="505"/>
  <c r="Y373" i="505"/>
  <c r="X373" i="505"/>
  <c r="U373" i="505"/>
  <c r="T373" i="505"/>
  <c r="S373" i="505"/>
  <c r="R373" i="505"/>
  <c r="Q373" i="505"/>
  <c r="P373" i="505"/>
  <c r="O373" i="505"/>
  <c r="I373" i="505"/>
  <c r="G373" i="505"/>
  <c r="AA372" i="505"/>
  <c r="Z372" i="505"/>
  <c r="Y372" i="505"/>
  <c r="X372" i="505"/>
  <c r="U372" i="505"/>
  <c r="T372" i="505"/>
  <c r="S372" i="505"/>
  <c r="R372" i="505"/>
  <c r="Q372" i="505"/>
  <c r="P372" i="505"/>
  <c r="O372" i="505"/>
  <c r="I372" i="505"/>
  <c r="G372" i="505"/>
  <c r="AA371" i="505"/>
  <c r="Z371" i="505"/>
  <c r="Y371" i="505"/>
  <c r="X371" i="505"/>
  <c r="U371" i="505"/>
  <c r="T371" i="505"/>
  <c r="S371" i="505"/>
  <c r="R371" i="505"/>
  <c r="Q371" i="505"/>
  <c r="P371" i="505"/>
  <c r="O371" i="505"/>
  <c r="I371" i="505"/>
  <c r="G371" i="505"/>
  <c r="G370" i="505"/>
  <c r="AA369" i="505"/>
  <c r="Z369" i="505"/>
  <c r="Y369" i="505"/>
  <c r="X369" i="505"/>
  <c r="U369" i="505"/>
  <c r="T369" i="505"/>
  <c r="S369" i="505"/>
  <c r="R369" i="505"/>
  <c r="Q369" i="505"/>
  <c r="P369" i="505"/>
  <c r="O369" i="505"/>
  <c r="I369" i="505"/>
  <c r="G369" i="505"/>
  <c r="AA367" i="505"/>
  <c r="Z367" i="505"/>
  <c r="Y367" i="505"/>
  <c r="X367" i="505"/>
  <c r="U367" i="505"/>
  <c r="T367" i="505"/>
  <c r="S367" i="505"/>
  <c r="R367" i="505"/>
  <c r="Q367" i="505"/>
  <c r="P367" i="505"/>
  <c r="O367" i="505"/>
  <c r="I367" i="505"/>
  <c r="G367" i="505"/>
  <c r="AA366" i="505"/>
  <c r="Z366" i="505"/>
  <c r="Y366" i="505"/>
  <c r="X366" i="505"/>
  <c r="U366" i="505"/>
  <c r="T366" i="505"/>
  <c r="S366" i="505"/>
  <c r="R366" i="505"/>
  <c r="Q366" i="505"/>
  <c r="P366" i="505"/>
  <c r="O366" i="505"/>
  <c r="I366" i="505"/>
  <c r="G366" i="505"/>
  <c r="AA365" i="505"/>
  <c r="Z365" i="505"/>
  <c r="Y365" i="505"/>
  <c r="X365" i="505"/>
  <c r="U365" i="505"/>
  <c r="T365" i="505"/>
  <c r="S365" i="505"/>
  <c r="R365" i="505"/>
  <c r="Q365" i="505"/>
  <c r="P365" i="505"/>
  <c r="O365" i="505"/>
  <c r="I365" i="505"/>
  <c r="G365" i="505"/>
  <c r="AA364" i="505"/>
  <c r="Z364" i="505"/>
  <c r="Y364" i="505"/>
  <c r="X364" i="505"/>
  <c r="U364" i="505"/>
  <c r="T364" i="505"/>
  <c r="S364" i="505"/>
  <c r="R364" i="505"/>
  <c r="Q364" i="505"/>
  <c r="P364" i="505"/>
  <c r="O364" i="505"/>
  <c r="I364" i="505"/>
  <c r="G364" i="505"/>
  <c r="AA363" i="505"/>
  <c r="Z363" i="505"/>
  <c r="Y363" i="505"/>
  <c r="X363" i="505"/>
  <c r="U363" i="505"/>
  <c r="T363" i="505"/>
  <c r="S363" i="505"/>
  <c r="R363" i="505"/>
  <c r="Q363" i="505"/>
  <c r="P363" i="505"/>
  <c r="O363" i="505"/>
  <c r="I363" i="505"/>
  <c r="G363" i="505"/>
  <c r="AA362" i="505"/>
  <c r="Z362" i="505"/>
  <c r="Y362" i="505"/>
  <c r="X362" i="505"/>
  <c r="U362" i="505"/>
  <c r="T362" i="505"/>
  <c r="S362" i="505"/>
  <c r="R362" i="505"/>
  <c r="Q362" i="505"/>
  <c r="P362" i="505"/>
  <c r="O362" i="505"/>
  <c r="I362" i="505"/>
  <c r="G362" i="505"/>
  <c r="AA361" i="505"/>
  <c r="Z361" i="505"/>
  <c r="Y361" i="505"/>
  <c r="X361" i="505"/>
  <c r="U361" i="505"/>
  <c r="T361" i="505"/>
  <c r="S361" i="505"/>
  <c r="R361" i="505"/>
  <c r="Q361" i="505"/>
  <c r="P361" i="505"/>
  <c r="O361" i="505"/>
  <c r="I361" i="505"/>
  <c r="G361" i="505"/>
  <c r="AA360" i="505"/>
  <c r="Z360" i="505"/>
  <c r="Y360" i="505"/>
  <c r="X360" i="505"/>
  <c r="U360" i="505"/>
  <c r="T360" i="505"/>
  <c r="S360" i="505"/>
  <c r="R360" i="505"/>
  <c r="Q360" i="505"/>
  <c r="P360" i="505"/>
  <c r="O360" i="505"/>
  <c r="I360" i="505"/>
  <c r="G360" i="505"/>
  <c r="AA359" i="505"/>
  <c r="Z359" i="505"/>
  <c r="Y359" i="505"/>
  <c r="X359" i="505"/>
  <c r="U359" i="505"/>
  <c r="T359" i="505"/>
  <c r="S359" i="505"/>
  <c r="R359" i="505"/>
  <c r="Q359" i="505"/>
  <c r="P359" i="505"/>
  <c r="O359" i="505"/>
  <c r="I359" i="505"/>
  <c r="G359" i="505"/>
  <c r="G358" i="505"/>
  <c r="G357" i="505"/>
  <c r="AA356" i="505"/>
  <c r="Z356" i="505"/>
  <c r="Y356" i="505"/>
  <c r="X356" i="505"/>
  <c r="U356" i="505"/>
  <c r="T356" i="505"/>
  <c r="S356" i="505"/>
  <c r="R356" i="505"/>
  <c r="Q356" i="505"/>
  <c r="P356" i="505"/>
  <c r="O356" i="505"/>
  <c r="I356" i="505"/>
  <c r="G356" i="505"/>
  <c r="AA355" i="505"/>
  <c r="Z355" i="505"/>
  <c r="Y355" i="505"/>
  <c r="X355" i="505"/>
  <c r="U355" i="505"/>
  <c r="T355" i="505"/>
  <c r="S355" i="505"/>
  <c r="R355" i="505"/>
  <c r="Q355" i="505"/>
  <c r="P355" i="505"/>
  <c r="O355" i="505"/>
  <c r="I355" i="505"/>
  <c r="G355" i="505"/>
  <c r="AA354" i="505"/>
  <c r="Z354" i="505"/>
  <c r="Y354" i="505"/>
  <c r="X354" i="505"/>
  <c r="U354" i="505"/>
  <c r="T354" i="505"/>
  <c r="S354" i="505"/>
  <c r="R354" i="505"/>
  <c r="Q354" i="505"/>
  <c r="P354" i="505"/>
  <c r="O354" i="505"/>
  <c r="I354" i="505"/>
  <c r="G354" i="505"/>
  <c r="AA353" i="505"/>
  <c r="Z353" i="505"/>
  <c r="Y353" i="505"/>
  <c r="X353" i="505"/>
  <c r="U353" i="505"/>
  <c r="T353" i="505"/>
  <c r="S353" i="505"/>
  <c r="R353" i="505"/>
  <c r="Q353" i="505"/>
  <c r="P353" i="505"/>
  <c r="O353" i="505"/>
  <c r="I353" i="505"/>
  <c r="G353" i="505"/>
  <c r="AA352" i="505"/>
  <c r="Z352" i="505"/>
  <c r="Y352" i="505"/>
  <c r="X352" i="505"/>
  <c r="U352" i="505"/>
  <c r="T352" i="505"/>
  <c r="S352" i="505"/>
  <c r="R352" i="505"/>
  <c r="Q352" i="505"/>
  <c r="P352" i="505"/>
  <c r="O352" i="505"/>
  <c r="I352" i="505"/>
  <c r="G352" i="505"/>
  <c r="AA351" i="505"/>
  <c r="Z351" i="505"/>
  <c r="Y351" i="505"/>
  <c r="X351" i="505"/>
  <c r="U351" i="505"/>
  <c r="T351" i="505"/>
  <c r="S351" i="505"/>
  <c r="R351" i="505"/>
  <c r="Q351" i="505"/>
  <c r="P351" i="505"/>
  <c r="O351" i="505"/>
  <c r="I351" i="505"/>
  <c r="G351" i="505"/>
  <c r="AA350" i="505"/>
  <c r="Z350" i="505"/>
  <c r="Y350" i="505"/>
  <c r="X350" i="505"/>
  <c r="U350" i="505"/>
  <c r="T350" i="505"/>
  <c r="S350" i="505"/>
  <c r="R350" i="505"/>
  <c r="Q350" i="505"/>
  <c r="P350" i="505"/>
  <c r="O350" i="505"/>
  <c r="I350" i="505"/>
  <c r="G350" i="505"/>
  <c r="AA349" i="505"/>
  <c r="Z349" i="505"/>
  <c r="Y349" i="505"/>
  <c r="X349" i="505"/>
  <c r="U349" i="505"/>
  <c r="T349" i="505"/>
  <c r="S349" i="505"/>
  <c r="R349" i="505"/>
  <c r="Q349" i="505"/>
  <c r="P349" i="505"/>
  <c r="O349" i="505"/>
  <c r="I349" i="505"/>
  <c r="G349" i="505"/>
  <c r="AA348" i="505"/>
  <c r="Z348" i="505"/>
  <c r="Y348" i="505"/>
  <c r="X348" i="505"/>
  <c r="U348" i="505"/>
  <c r="T348" i="505"/>
  <c r="S348" i="505"/>
  <c r="R348" i="505"/>
  <c r="Q348" i="505"/>
  <c r="P348" i="505"/>
  <c r="O348" i="505"/>
  <c r="I348" i="505"/>
  <c r="G348" i="505"/>
  <c r="AA347" i="505"/>
  <c r="Z347" i="505"/>
  <c r="Y347" i="505"/>
  <c r="X347" i="505"/>
  <c r="U347" i="505"/>
  <c r="T347" i="505"/>
  <c r="S347" i="505"/>
  <c r="R347" i="505"/>
  <c r="Q347" i="505"/>
  <c r="P347" i="505"/>
  <c r="O347" i="505"/>
  <c r="I347" i="505"/>
  <c r="G347" i="505"/>
  <c r="G338" i="505"/>
  <c r="C338" i="505"/>
  <c r="G337" i="505"/>
  <c r="C337" i="505"/>
  <c r="G336" i="505"/>
  <c r="C336" i="505"/>
  <c r="G335" i="505"/>
  <c r="C335" i="505"/>
  <c r="AA331" i="505"/>
  <c r="Z331" i="505"/>
  <c r="Y331" i="505"/>
  <c r="X331" i="505"/>
  <c r="U331" i="505"/>
  <c r="T331" i="505"/>
  <c r="S331" i="505"/>
  <c r="R331" i="505"/>
  <c r="Q331" i="505"/>
  <c r="P331" i="505"/>
  <c r="O331" i="505"/>
  <c r="I331" i="505"/>
  <c r="G331" i="505"/>
  <c r="AA330" i="505"/>
  <c r="Z330" i="505"/>
  <c r="Y330" i="505"/>
  <c r="X330" i="505"/>
  <c r="U330" i="505"/>
  <c r="T330" i="505"/>
  <c r="S330" i="505"/>
  <c r="R330" i="505"/>
  <c r="Q330" i="505"/>
  <c r="P330" i="505"/>
  <c r="O330" i="505"/>
  <c r="I330" i="505"/>
  <c r="G330" i="505"/>
  <c r="AA329" i="505"/>
  <c r="Z329" i="505"/>
  <c r="Y329" i="505"/>
  <c r="X329" i="505"/>
  <c r="U329" i="505"/>
  <c r="T329" i="505"/>
  <c r="S329" i="505"/>
  <c r="R329" i="505"/>
  <c r="Q329" i="505"/>
  <c r="P329" i="505"/>
  <c r="O329" i="505"/>
  <c r="I329" i="505"/>
  <c r="G329" i="505"/>
  <c r="AA328" i="505"/>
  <c r="Z328" i="505"/>
  <c r="Y328" i="505"/>
  <c r="X328" i="505"/>
  <c r="U328" i="505"/>
  <c r="T328" i="505"/>
  <c r="S328" i="505"/>
  <c r="R328" i="505"/>
  <c r="Q328" i="505"/>
  <c r="P328" i="505"/>
  <c r="O328" i="505"/>
  <c r="I328" i="505"/>
  <c r="G328" i="505"/>
  <c r="AA326" i="505"/>
  <c r="Z326" i="505"/>
  <c r="Y326" i="505"/>
  <c r="X326" i="505"/>
  <c r="U326" i="505"/>
  <c r="T326" i="505"/>
  <c r="S326" i="505"/>
  <c r="R326" i="505"/>
  <c r="Q326" i="505"/>
  <c r="P326" i="505"/>
  <c r="O326" i="505"/>
  <c r="I326" i="505"/>
  <c r="G326" i="505"/>
  <c r="I325" i="505"/>
  <c r="G325" i="505"/>
  <c r="AA324" i="505"/>
  <c r="Z324" i="505"/>
  <c r="Y324" i="505"/>
  <c r="X324" i="505"/>
  <c r="U324" i="505"/>
  <c r="T324" i="505"/>
  <c r="S324" i="505"/>
  <c r="R324" i="505"/>
  <c r="Q324" i="505"/>
  <c r="P324" i="505"/>
  <c r="O324" i="505"/>
  <c r="I324" i="505"/>
  <c r="G324" i="505"/>
  <c r="AA323" i="505"/>
  <c r="Z323" i="505"/>
  <c r="Y323" i="505"/>
  <c r="X323" i="505"/>
  <c r="U323" i="505"/>
  <c r="T323" i="505"/>
  <c r="S323" i="505"/>
  <c r="R323" i="505"/>
  <c r="Q323" i="505"/>
  <c r="P323" i="505"/>
  <c r="O323" i="505"/>
  <c r="I323" i="505"/>
  <c r="G323" i="505"/>
  <c r="AA322" i="505"/>
  <c r="Z322" i="505"/>
  <c r="Y322" i="505"/>
  <c r="X322" i="505"/>
  <c r="U322" i="505"/>
  <c r="T322" i="505"/>
  <c r="S322" i="505"/>
  <c r="R322" i="505"/>
  <c r="Q322" i="505"/>
  <c r="P322" i="505"/>
  <c r="O322" i="505"/>
  <c r="I322" i="505"/>
  <c r="G322" i="505"/>
  <c r="AA321" i="505"/>
  <c r="Z321" i="505"/>
  <c r="Y321" i="505"/>
  <c r="X321" i="505"/>
  <c r="U321" i="505"/>
  <c r="T321" i="505"/>
  <c r="S321" i="505"/>
  <c r="R321" i="505"/>
  <c r="Q321" i="505"/>
  <c r="P321" i="505"/>
  <c r="O321" i="505"/>
  <c r="I321" i="505"/>
  <c r="G321" i="505"/>
  <c r="AA320" i="505"/>
  <c r="Z320" i="505"/>
  <c r="Y320" i="505"/>
  <c r="X320" i="505"/>
  <c r="U320" i="505"/>
  <c r="T320" i="505"/>
  <c r="S320" i="505"/>
  <c r="R320" i="505"/>
  <c r="Q320" i="505"/>
  <c r="P320" i="505"/>
  <c r="O320" i="505"/>
  <c r="I320" i="505"/>
  <c r="G320" i="505"/>
  <c r="AA319" i="505"/>
  <c r="Z319" i="505"/>
  <c r="Y319" i="505"/>
  <c r="X319" i="505"/>
  <c r="U319" i="505"/>
  <c r="T319" i="505"/>
  <c r="S319" i="505"/>
  <c r="R319" i="505"/>
  <c r="Q319" i="505"/>
  <c r="P319" i="505"/>
  <c r="O319" i="505"/>
  <c r="I319" i="505"/>
  <c r="G319" i="505"/>
  <c r="AA318" i="505"/>
  <c r="Z318" i="505"/>
  <c r="Y318" i="505"/>
  <c r="X318" i="505"/>
  <c r="U318" i="505"/>
  <c r="T318" i="505"/>
  <c r="S318" i="505"/>
  <c r="R318" i="505"/>
  <c r="Q318" i="505"/>
  <c r="P318" i="505"/>
  <c r="O318" i="505"/>
  <c r="I318" i="505"/>
  <c r="G318" i="505"/>
  <c r="AA316" i="505"/>
  <c r="Z316" i="505"/>
  <c r="Y316" i="505"/>
  <c r="X316" i="505"/>
  <c r="U316" i="505"/>
  <c r="T316" i="505"/>
  <c r="S316" i="505"/>
  <c r="R316" i="505"/>
  <c r="Q316" i="505"/>
  <c r="P316" i="505"/>
  <c r="O316" i="505"/>
  <c r="I316" i="505"/>
  <c r="G316" i="505"/>
  <c r="I315" i="505"/>
  <c r="G315" i="505"/>
  <c r="I314" i="505"/>
  <c r="G314" i="505"/>
  <c r="I313" i="505"/>
  <c r="G313" i="505"/>
  <c r="AA312" i="505"/>
  <c r="Z312" i="505"/>
  <c r="Y312" i="505"/>
  <c r="X312" i="505"/>
  <c r="U312" i="505"/>
  <c r="T312" i="505"/>
  <c r="S312" i="505"/>
  <c r="R312" i="505"/>
  <c r="Q312" i="505"/>
  <c r="P312" i="505"/>
  <c r="O312" i="505"/>
  <c r="I312" i="505"/>
  <c r="G312" i="505"/>
  <c r="AA311" i="505"/>
  <c r="Z311" i="505"/>
  <c r="Y311" i="505"/>
  <c r="X311" i="505"/>
  <c r="U311" i="505"/>
  <c r="T311" i="505"/>
  <c r="S311" i="505"/>
  <c r="R311" i="505"/>
  <c r="Q311" i="505"/>
  <c r="P311" i="505"/>
  <c r="O311" i="505"/>
  <c r="I311" i="505"/>
  <c r="G311" i="505"/>
  <c r="AA310" i="505"/>
  <c r="Z310" i="505"/>
  <c r="Y310" i="505"/>
  <c r="X310" i="505"/>
  <c r="U310" i="505"/>
  <c r="T310" i="505"/>
  <c r="S310" i="505"/>
  <c r="R310" i="505"/>
  <c r="Q310" i="505"/>
  <c r="P310" i="505"/>
  <c r="O310" i="505"/>
  <c r="I310" i="505"/>
  <c r="G310" i="505"/>
  <c r="AA309" i="505"/>
  <c r="Z309" i="505"/>
  <c r="Y309" i="505"/>
  <c r="X309" i="505"/>
  <c r="U309" i="505"/>
  <c r="T309" i="505"/>
  <c r="S309" i="505"/>
  <c r="R309" i="505"/>
  <c r="Q309" i="505"/>
  <c r="P309" i="505"/>
  <c r="O309" i="505"/>
  <c r="I309" i="505"/>
  <c r="G309" i="505"/>
  <c r="AA308" i="505"/>
  <c r="Z308" i="505"/>
  <c r="Y308" i="505"/>
  <c r="X308" i="505"/>
  <c r="U308" i="505"/>
  <c r="T308" i="505"/>
  <c r="S308" i="505"/>
  <c r="R308" i="505"/>
  <c r="Q308" i="505"/>
  <c r="P308" i="505"/>
  <c r="O308" i="505"/>
  <c r="I308" i="505"/>
  <c r="G308" i="505"/>
  <c r="AA306" i="505"/>
  <c r="Z306" i="505"/>
  <c r="Y306" i="505"/>
  <c r="X306" i="505"/>
  <c r="U306" i="505"/>
  <c r="T306" i="505"/>
  <c r="S306" i="505"/>
  <c r="R306" i="505"/>
  <c r="Q306" i="505"/>
  <c r="P306" i="505"/>
  <c r="O306" i="505"/>
  <c r="I306" i="505"/>
  <c r="G306" i="505"/>
  <c r="AA305" i="505"/>
  <c r="Z305" i="505"/>
  <c r="Y305" i="505"/>
  <c r="X305" i="505"/>
  <c r="U305" i="505"/>
  <c r="T305" i="505"/>
  <c r="S305" i="505"/>
  <c r="R305" i="505"/>
  <c r="Q305" i="505"/>
  <c r="P305" i="505"/>
  <c r="O305" i="505"/>
  <c r="I305" i="505"/>
  <c r="G305" i="505"/>
  <c r="AA304" i="505"/>
  <c r="Z304" i="505"/>
  <c r="Y304" i="505"/>
  <c r="X304" i="505"/>
  <c r="U304" i="505"/>
  <c r="T304" i="505"/>
  <c r="S304" i="505"/>
  <c r="R304" i="505"/>
  <c r="Q304" i="505"/>
  <c r="P304" i="505"/>
  <c r="O304" i="505"/>
  <c r="I304" i="505"/>
  <c r="G304" i="505"/>
  <c r="AA303" i="505"/>
  <c r="Z303" i="505"/>
  <c r="Y303" i="505"/>
  <c r="X303" i="505"/>
  <c r="U303" i="505"/>
  <c r="T303" i="505"/>
  <c r="S303" i="505"/>
  <c r="R303" i="505"/>
  <c r="Q303" i="505"/>
  <c r="P303" i="505"/>
  <c r="O303" i="505"/>
  <c r="I303" i="505"/>
  <c r="G303" i="505"/>
  <c r="AA302" i="505"/>
  <c r="Z302" i="505"/>
  <c r="Y302" i="505"/>
  <c r="X302" i="505"/>
  <c r="U302" i="505"/>
  <c r="T302" i="505"/>
  <c r="S302" i="505"/>
  <c r="R302" i="505"/>
  <c r="Q302" i="505"/>
  <c r="P302" i="505"/>
  <c r="O302" i="505"/>
  <c r="I302" i="505"/>
  <c r="G302" i="505"/>
  <c r="AA301" i="505"/>
  <c r="Z301" i="505"/>
  <c r="Y301" i="505"/>
  <c r="X301" i="505"/>
  <c r="U301" i="505"/>
  <c r="T301" i="505"/>
  <c r="S301" i="505"/>
  <c r="R301" i="505"/>
  <c r="Q301" i="505"/>
  <c r="P301" i="505"/>
  <c r="O301" i="505"/>
  <c r="I301" i="505"/>
  <c r="G301" i="505"/>
  <c r="AA300" i="505"/>
  <c r="Z300" i="505"/>
  <c r="Y300" i="505"/>
  <c r="X300" i="505"/>
  <c r="U300" i="505"/>
  <c r="T300" i="505"/>
  <c r="S300" i="505"/>
  <c r="R300" i="505"/>
  <c r="Q300" i="505"/>
  <c r="P300" i="505"/>
  <c r="O300" i="505"/>
  <c r="I300" i="505"/>
  <c r="G300" i="505"/>
  <c r="AA299" i="505"/>
  <c r="Z299" i="505"/>
  <c r="Y299" i="505"/>
  <c r="X299" i="505"/>
  <c r="U299" i="505"/>
  <c r="T299" i="505"/>
  <c r="S299" i="505"/>
  <c r="R299" i="505"/>
  <c r="Q299" i="505"/>
  <c r="P299" i="505"/>
  <c r="O299" i="505"/>
  <c r="I299" i="505"/>
  <c r="G299" i="505"/>
  <c r="AA298" i="505"/>
  <c r="Z298" i="505"/>
  <c r="Y298" i="505"/>
  <c r="X298" i="505"/>
  <c r="U298" i="505"/>
  <c r="T298" i="505"/>
  <c r="S298" i="505"/>
  <c r="R298" i="505"/>
  <c r="Q298" i="505"/>
  <c r="P298" i="505"/>
  <c r="O298" i="505"/>
  <c r="I298" i="505"/>
  <c r="G298" i="505"/>
  <c r="AA297" i="505"/>
  <c r="Z297" i="505"/>
  <c r="Y297" i="505"/>
  <c r="X297" i="505"/>
  <c r="U297" i="505"/>
  <c r="T297" i="505"/>
  <c r="S297" i="505"/>
  <c r="R297" i="505"/>
  <c r="Q297" i="505"/>
  <c r="P297" i="505"/>
  <c r="O297" i="505"/>
  <c r="I297" i="505"/>
  <c r="G297" i="505"/>
  <c r="AA296" i="505"/>
  <c r="Z296" i="505"/>
  <c r="Y296" i="505"/>
  <c r="X296" i="505"/>
  <c r="U296" i="505"/>
  <c r="T296" i="505"/>
  <c r="S296" i="505"/>
  <c r="R296" i="505"/>
  <c r="Q296" i="505"/>
  <c r="P296" i="505"/>
  <c r="O296" i="505"/>
  <c r="I296" i="505"/>
  <c r="G296" i="505"/>
  <c r="AA295" i="505"/>
  <c r="Z295" i="505"/>
  <c r="Y295" i="505"/>
  <c r="X295" i="505"/>
  <c r="U295" i="505"/>
  <c r="T295" i="505"/>
  <c r="S295" i="505"/>
  <c r="R295" i="505"/>
  <c r="Q295" i="505"/>
  <c r="P295" i="505"/>
  <c r="O295" i="505"/>
  <c r="I295" i="505"/>
  <c r="G295" i="505"/>
  <c r="AA294" i="505"/>
  <c r="Z294" i="505"/>
  <c r="Y294" i="505"/>
  <c r="X294" i="505"/>
  <c r="U294" i="505"/>
  <c r="T294" i="505"/>
  <c r="S294" i="505"/>
  <c r="R294" i="505"/>
  <c r="Q294" i="505"/>
  <c r="P294" i="505"/>
  <c r="O294" i="505"/>
  <c r="I294" i="505"/>
  <c r="G294" i="505"/>
  <c r="AA293" i="505"/>
  <c r="Z293" i="505"/>
  <c r="Y293" i="505"/>
  <c r="X293" i="505"/>
  <c r="U293" i="505"/>
  <c r="T293" i="505"/>
  <c r="S293" i="505"/>
  <c r="R293" i="505"/>
  <c r="Q293" i="505"/>
  <c r="P293" i="505"/>
  <c r="O293" i="505"/>
  <c r="I293" i="505"/>
  <c r="G293" i="505"/>
  <c r="AA292" i="505"/>
  <c r="Z292" i="505"/>
  <c r="Y292" i="505"/>
  <c r="X292" i="505"/>
  <c r="U292" i="505"/>
  <c r="T292" i="505"/>
  <c r="S292" i="505"/>
  <c r="R292" i="505"/>
  <c r="Q292" i="505"/>
  <c r="P292" i="505"/>
  <c r="O292" i="505"/>
  <c r="I292" i="505"/>
  <c r="G292" i="505"/>
  <c r="AA290" i="505"/>
  <c r="Z290" i="505"/>
  <c r="Y290" i="505"/>
  <c r="X290" i="505"/>
  <c r="U290" i="505"/>
  <c r="T290" i="505"/>
  <c r="S290" i="505"/>
  <c r="R290" i="505"/>
  <c r="Q290" i="505"/>
  <c r="P290" i="505"/>
  <c r="O290" i="505"/>
  <c r="I290" i="505"/>
  <c r="G290" i="505"/>
  <c r="AA289" i="505"/>
  <c r="Z289" i="505"/>
  <c r="Y289" i="505"/>
  <c r="X289" i="505"/>
  <c r="U289" i="505"/>
  <c r="T289" i="505"/>
  <c r="S289" i="505"/>
  <c r="R289" i="505"/>
  <c r="Q289" i="505"/>
  <c r="P289" i="505"/>
  <c r="O289" i="505"/>
  <c r="I289" i="505"/>
  <c r="G289" i="505"/>
  <c r="AA288" i="505"/>
  <c r="Z288" i="505"/>
  <c r="Y288" i="505"/>
  <c r="X288" i="505"/>
  <c r="U288" i="505"/>
  <c r="T288" i="505"/>
  <c r="S288" i="505"/>
  <c r="R288" i="505"/>
  <c r="Q288" i="505"/>
  <c r="P288" i="505"/>
  <c r="O288" i="505"/>
  <c r="I288" i="505"/>
  <c r="G288" i="505"/>
  <c r="I287" i="505"/>
  <c r="G287" i="505"/>
  <c r="I286" i="505"/>
  <c r="G286" i="505"/>
  <c r="I285" i="505"/>
  <c r="G285" i="505"/>
  <c r="AA284" i="505"/>
  <c r="Z284" i="505"/>
  <c r="Y284" i="505"/>
  <c r="X284" i="505"/>
  <c r="U284" i="505"/>
  <c r="T284" i="505"/>
  <c r="S284" i="505"/>
  <c r="R284" i="505"/>
  <c r="Q284" i="505"/>
  <c r="P284" i="505"/>
  <c r="O284" i="505"/>
  <c r="I284" i="505"/>
  <c r="G284" i="505"/>
  <c r="AA283" i="505"/>
  <c r="Z283" i="505"/>
  <c r="Y283" i="505"/>
  <c r="X283" i="505"/>
  <c r="U283" i="505"/>
  <c r="T283" i="505"/>
  <c r="S283" i="505"/>
  <c r="R283" i="505"/>
  <c r="Q283" i="505"/>
  <c r="P283" i="505"/>
  <c r="O283" i="505"/>
  <c r="I283" i="505"/>
  <c r="G283" i="505"/>
  <c r="AA282" i="505"/>
  <c r="Z282" i="505"/>
  <c r="Y282" i="505"/>
  <c r="X282" i="505"/>
  <c r="U282" i="505"/>
  <c r="T282" i="505"/>
  <c r="S282" i="505"/>
  <c r="R282" i="505"/>
  <c r="Q282" i="505"/>
  <c r="P282" i="505"/>
  <c r="O282" i="505"/>
  <c r="I282" i="505"/>
  <c r="G282" i="505"/>
  <c r="AA281" i="505"/>
  <c r="Z281" i="505"/>
  <c r="Y281" i="505"/>
  <c r="X281" i="505"/>
  <c r="U281" i="505"/>
  <c r="T281" i="505"/>
  <c r="S281" i="505"/>
  <c r="R281" i="505"/>
  <c r="Q281" i="505"/>
  <c r="P281" i="505"/>
  <c r="O281" i="505"/>
  <c r="I281" i="505"/>
  <c r="G281" i="505"/>
  <c r="AA280" i="505"/>
  <c r="Z280" i="505"/>
  <c r="Y280" i="505"/>
  <c r="X280" i="505"/>
  <c r="U280" i="505"/>
  <c r="T280" i="505"/>
  <c r="S280" i="505"/>
  <c r="R280" i="505"/>
  <c r="Q280" i="505"/>
  <c r="P280" i="505"/>
  <c r="O280" i="505"/>
  <c r="I280" i="505"/>
  <c r="G280" i="505"/>
  <c r="AA279" i="505"/>
  <c r="Z279" i="505"/>
  <c r="Y279" i="505"/>
  <c r="X279" i="505"/>
  <c r="U279" i="505"/>
  <c r="T279" i="505"/>
  <c r="S279" i="505"/>
  <c r="R279" i="505"/>
  <c r="Q279" i="505"/>
  <c r="P279" i="505"/>
  <c r="O279" i="505"/>
  <c r="I279" i="505"/>
  <c r="G279" i="505"/>
  <c r="AA278" i="505"/>
  <c r="Z278" i="505"/>
  <c r="Y278" i="505"/>
  <c r="X278" i="505"/>
  <c r="U278" i="505"/>
  <c r="T278" i="505"/>
  <c r="S278" i="505"/>
  <c r="R278" i="505"/>
  <c r="Q278" i="505"/>
  <c r="P278" i="505"/>
  <c r="O278" i="505"/>
  <c r="I278" i="505"/>
  <c r="G278" i="505"/>
  <c r="AA277" i="505"/>
  <c r="Z277" i="505"/>
  <c r="Y277" i="505"/>
  <c r="X277" i="505"/>
  <c r="U277" i="505"/>
  <c r="T277" i="505"/>
  <c r="S277" i="505"/>
  <c r="R277" i="505"/>
  <c r="Q277" i="505"/>
  <c r="P277" i="505"/>
  <c r="O277" i="505"/>
  <c r="I277" i="505"/>
  <c r="G277" i="505"/>
  <c r="AA276" i="505"/>
  <c r="Z276" i="505"/>
  <c r="Y276" i="505"/>
  <c r="X276" i="505"/>
  <c r="U276" i="505"/>
  <c r="T276" i="505"/>
  <c r="S276" i="505"/>
  <c r="R276" i="505"/>
  <c r="Q276" i="505"/>
  <c r="P276" i="505"/>
  <c r="O276" i="505"/>
  <c r="I276" i="505"/>
  <c r="G276" i="505"/>
  <c r="AA275" i="505"/>
  <c r="Z275" i="505"/>
  <c r="Y275" i="505"/>
  <c r="X275" i="505"/>
  <c r="U275" i="505"/>
  <c r="T275" i="505"/>
  <c r="S275" i="505"/>
  <c r="R275" i="505"/>
  <c r="Q275" i="505"/>
  <c r="P275" i="505"/>
  <c r="O275" i="505"/>
  <c r="I275" i="505"/>
  <c r="G275" i="505"/>
  <c r="AA274" i="505"/>
  <c r="Z274" i="505"/>
  <c r="Y274" i="505"/>
  <c r="X274" i="505"/>
  <c r="U274" i="505"/>
  <c r="T274" i="505"/>
  <c r="S274" i="505"/>
  <c r="R274" i="505"/>
  <c r="Q274" i="505"/>
  <c r="P274" i="505"/>
  <c r="O274" i="505"/>
  <c r="I274" i="505"/>
  <c r="G274" i="505"/>
  <c r="AA273" i="505"/>
  <c r="Z273" i="505"/>
  <c r="Y273" i="505"/>
  <c r="X273" i="505"/>
  <c r="U273" i="505"/>
  <c r="T273" i="505"/>
  <c r="S273" i="505"/>
  <c r="R273" i="505"/>
  <c r="Q273" i="505"/>
  <c r="P273" i="505"/>
  <c r="O273" i="505"/>
  <c r="I273" i="505"/>
  <c r="G273" i="505"/>
  <c r="AA272" i="505"/>
  <c r="Z272" i="505"/>
  <c r="Y272" i="505"/>
  <c r="X272" i="505"/>
  <c r="U272" i="505"/>
  <c r="T272" i="505"/>
  <c r="S272" i="505"/>
  <c r="R272" i="505"/>
  <c r="Q272" i="505"/>
  <c r="P272" i="505"/>
  <c r="O272" i="505"/>
  <c r="I272" i="505"/>
  <c r="G272" i="505"/>
  <c r="AA271" i="505"/>
  <c r="Z271" i="505"/>
  <c r="Y271" i="505"/>
  <c r="X271" i="505"/>
  <c r="U271" i="505"/>
  <c r="T271" i="505"/>
  <c r="S271" i="505"/>
  <c r="R271" i="505"/>
  <c r="Q271" i="505"/>
  <c r="P271" i="505"/>
  <c r="O271" i="505"/>
  <c r="I271" i="505"/>
  <c r="G271" i="505"/>
  <c r="AA270" i="505"/>
  <c r="Z270" i="505"/>
  <c r="Y270" i="505"/>
  <c r="X270" i="505"/>
  <c r="U270" i="505"/>
  <c r="T270" i="505"/>
  <c r="S270" i="505"/>
  <c r="R270" i="505"/>
  <c r="Q270" i="505"/>
  <c r="P270" i="505"/>
  <c r="O270" i="505"/>
  <c r="I270" i="505"/>
  <c r="G270" i="505"/>
  <c r="AA269" i="505"/>
  <c r="Z269" i="505"/>
  <c r="Y269" i="505"/>
  <c r="X269" i="505"/>
  <c r="U269" i="505"/>
  <c r="T269" i="505"/>
  <c r="S269" i="505"/>
  <c r="R269" i="505"/>
  <c r="Q269" i="505"/>
  <c r="P269" i="505"/>
  <c r="O269" i="505"/>
  <c r="I269" i="505"/>
  <c r="G269" i="505"/>
  <c r="AA268" i="505"/>
  <c r="Z268" i="505"/>
  <c r="Y268" i="505"/>
  <c r="X268" i="505"/>
  <c r="U268" i="505"/>
  <c r="T268" i="505"/>
  <c r="S268" i="505"/>
  <c r="R268" i="505"/>
  <c r="Q268" i="505"/>
  <c r="P268" i="505"/>
  <c r="O268" i="505"/>
  <c r="I268" i="505"/>
  <c r="G268" i="505"/>
  <c r="AA267" i="505"/>
  <c r="Z267" i="505"/>
  <c r="Y267" i="505"/>
  <c r="X267" i="505"/>
  <c r="U267" i="505"/>
  <c r="T267" i="505"/>
  <c r="S267" i="505"/>
  <c r="R267" i="505"/>
  <c r="Q267" i="505"/>
  <c r="P267" i="505"/>
  <c r="O267" i="505"/>
  <c r="I267" i="505"/>
  <c r="G267" i="505"/>
  <c r="AA266" i="505"/>
  <c r="Z266" i="505"/>
  <c r="Y266" i="505"/>
  <c r="X266" i="505"/>
  <c r="U266" i="505"/>
  <c r="T266" i="505"/>
  <c r="S266" i="505"/>
  <c r="R266" i="505"/>
  <c r="Q266" i="505"/>
  <c r="P266" i="505"/>
  <c r="O266" i="505"/>
  <c r="I266" i="505"/>
  <c r="G266" i="505"/>
  <c r="AA265" i="505"/>
  <c r="Z265" i="505"/>
  <c r="Y265" i="505"/>
  <c r="X265" i="505"/>
  <c r="U265" i="505"/>
  <c r="T265" i="505"/>
  <c r="S265" i="505"/>
  <c r="R265" i="505"/>
  <c r="Q265" i="505"/>
  <c r="P265" i="505"/>
  <c r="O265" i="505"/>
  <c r="I265" i="505"/>
  <c r="G265" i="505"/>
  <c r="AA264" i="505"/>
  <c r="Z264" i="505"/>
  <c r="Y264" i="505"/>
  <c r="X264" i="505"/>
  <c r="U264" i="505"/>
  <c r="T264" i="505"/>
  <c r="S264" i="505"/>
  <c r="R264" i="505"/>
  <c r="Q264" i="505"/>
  <c r="P264" i="505"/>
  <c r="O264" i="505"/>
  <c r="I264" i="505"/>
  <c r="G264" i="505"/>
  <c r="AA263" i="505"/>
  <c r="Z263" i="505"/>
  <c r="Y263" i="505"/>
  <c r="X263" i="505"/>
  <c r="U263" i="505"/>
  <c r="T263" i="505"/>
  <c r="S263" i="505"/>
  <c r="R263" i="505"/>
  <c r="Q263" i="505"/>
  <c r="P263" i="505"/>
  <c r="O263" i="505"/>
  <c r="I263" i="505"/>
  <c r="G263" i="505"/>
  <c r="AA262" i="505"/>
  <c r="Z262" i="505"/>
  <c r="Y262" i="505"/>
  <c r="X262" i="505"/>
  <c r="U262" i="505"/>
  <c r="T262" i="505"/>
  <c r="S262" i="505"/>
  <c r="R262" i="505"/>
  <c r="Q262" i="505"/>
  <c r="P262" i="505"/>
  <c r="O262" i="505"/>
  <c r="I262" i="505"/>
  <c r="G262" i="505"/>
  <c r="AA261" i="505"/>
  <c r="Z261" i="505"/>
  <c r="Y261" i="505"/>
  <c r="X261" i="505"/>
  <c r="U261" i="505"/>
  <c r="T261" i="505"/>
  <c r="S261" i="505"/>
  <c r="R261" i="505"/>
  <c r="Q261" i="505"/>
  <c r="P261" i="505"/>
  <c r="O261" i="505"/>
  <c r="I261" i="505"/>
  <c r="G261" i="505"/>
  <c r="AA260" i="505"/>
  <c r="Z260" i="505"/>
  <c r="Y260" i="505"/>
  <c r="X260" i="505"/>
  <c r="U260" i="505"/>
  <c r="T260" i="505"/>
  <c r="S260" i="505"/>
  <c r="R260" i="505"/>
  <c r="Q260" i="505"/>
  <c r="P260" i="505"/>
  <c r="O260" i="505"/>
  <c r="I260" i="505"/>
  <c r="G260" i="505"/>
  <c r="AA259" i="505"/>
  <c r="Z259" i="505"/>
  <c r="Y259" i="505"/>
  <c r="X259" i="505"/>
  <c r="U259" i="505"/>
  <c r="T259" i="505"/>
  <c r="S259" i="505"/>
  <c r="R259" i="505"/>
  <c r="Q259" i="505"/>
  <c r="P259" i="505"/>
  <c r="O259" i="505"/>
  <c r="I259" i="505"/>
  <c r="G259" i="505"/>
  <c r="AA258" i="505"/>
  <c r="Z258" i="505"/>
  <c r="Y258" i="505"/>
  <c r="X258" i="505"/>
  <c r="U258" i="505"/>
  <c r="T258" i="505"/>
  <c r="S258" i="505"/>
  <c r="R258" i="505"/>
  <c r="Q258" i="505"/>
  <c r="P258" i="505"/>
  <c r="O258" i="505"/>
  <c r="I258" i="505"/>
  <c r="G258" i="505"/>
  <c r="AA257" i="505"/>
  <c r="Z257" i="505"/>
  <c r="Y257" i="505"/>
  <c r="X257" i="505"/>
  <c r="U257" i="505"/>
  <c r="T257" i="505"/>
  <c r="S257" i="505"/>
  <c r="R257" i="505"/>
  <c r="Q257" i="505"/>
  <c r="P257" i="505"/>
  <c r="O257" i="505"/>
  <c r="I257" i="505"/>
  <c r="G257" i="505"/>
  <c r="AA255" i="505"/>
  <c r="Z255" i="505"/>
  <c r="Y255" i="505"/>
  <c r="X255" i="505"/>
  <c r="U255" i="505"/>
  <c r="T255" i="505"/>
  <c r="S255" i="505"/>
  <c r="R255" i="505"/>
  <c r="Q255" i="505"/>
  <c r="P255" i="505"/>
  <c r="O255" i="505"/>
  <c r="I255" i="505"/>
  <c r="G255" i="505"/>
  <c r="AA254" i="505"/>
  <c r="Z254" i="505"/>
  <c r="Y254" i="505"/>
  <c r="X254" i="505"/>
  <c r="U254" i="505"/>
  <c r="T254" i="505"/>
  <c r="S254" i="505"/>
  <c r="R254" i="505"/>
  <c r="Q254" i="505"/>
  <c r="P254" i="505"/>
  <c r="O254" i="505"/>
  <c r="I254" i="505"/>
  <c r="G254" i="505"/>
  <c r="AA253" i="505"/>
  <c r="Z253" i="505"/>
  <c r="Y253" i="505"/>
  <c r="X253" i="505"/>
  <c r="U253" i="505"/>
  <c r="T253" i="505"/>
  <c r="S253" i="505"/>
  <c r="R253" i="505"/>
  <c r="Q253" i="505"/>
  <c r="P253" i="505"/>
  <c r="O253" i="505"/>
  <c r="I253" i="505"/>
  <c r="G253" i="505"/>
  <c r="I252" i="505"/>
  <c r="G252" i="505"/>
  <c r="I251" i="505"/>
  <c r="G251" i="505"/>
  <c r="I250" i="505"/>
  <c r="G250" i="505"/>
  <c r="AA249" i="505"/>
  <c r="Z249" i="505"/>
  <c r="Y249" i="505"/>
  <c r="X249" i="505"/>
  <c r="U249" i="505"/>
  <c r="T249" i="505"/>
  <c r="S249" i="505"/>
  <c r="R249" i="505"/>
  <c r="Q249" i="505"/>
  <c r="P249" i="505"/>
  <c r="O249" i="505"/>
  <c r="N249" i="505"/>
  <c r="I249" i="505"/>
  <c r="G249" i="505"/>
  <c r="AA248" i="505"/>
  <c r="Z248" i="505"/>
  <c r="Y248" i="505"/>
  <c r="X248" i="505"/>
  <c r="U248" i="505"/>
  <c r="T248" i="505"/>
  <c r="S248" i="505"/>
  <c r="R248" i="505"/>
  <c r="Q248" i="505"/>
  <c r="P248" i="505"/>
  <c r="O248" i="505"/>
  <c r="N248" i="505"/>
  <c r="I248" i="505"/>
  <c r="G248" i="505"/>
  <c r="AA247" i="505"/>
  <c r="Z247" i="505"/>
  <c r="Y247" i="505"/>
  <c r="X247" i="505"/>
  <c r="U247" i="505"/>
  <c r="T247" i="505"/>
  <c r="S247" i="505"/>
  <c r="R247" i="505"/>
  <c r="Q247" i="505"/>
  <c r="P247" i="505"/>
  <c r="O247" i="505"/>
  <c r="N247" i="505"/>
  <c r="I247" i="505"/>
  <c r="G247" i="505"/>
  <c r="AA246" i="505"/>
  <c r="Z246" i="505"/>
  <c r="Y246" i="505"/>
  <c r="X246" i="505"/>
  <c r="U246" i="505"/>
  <c r="T246" i="505"/>
  <c r="S246" i="505"/>
  <c r="R246" i="505"/>
  <c r="Q246" i="505"/>
  <c r="P246" i="505"/>
  <c r="O246" i="505"/>
  <c r="N246" i="505"/>
  <c r="I246" i="505"/>
  <c r="G246" i="505"/>
  <c r="AA245" i="505"/>
  <c r="Z245" i="505"/>
  <c r="Y245" i="505"/>
  <c r="X245" i="505"/>
  <c r="U245" i="505"/>
  <c r="T245" i="505"/>
  <c r="S245" i="505"/>
  <c r="R245" i="505"/>
  <c r="Q245" i="505"/>
  <c r="P245" i="505"/>
  <c r="O245" i="505"/>
  <c r="I245" i="505"/>
  <c r="G245" i="505"/>
  <c r="AA244" i="505"/>
  <c r="Z244" i="505"/>
  <c r="Y244" i="505"/>
  <c r="X244" i="505"/>
  <c r="U244" i="505"/>
  <c r="T244" i="505"/>
  <c r="S244" i="505"/>
  <c r="R244" i="505"/>
  <c r="Q244" i="505"/>
  <c r="P244" i="505"/>
  <c r="O244" i="505"/>
  <c r="I244" i="505"/>
  <c r="G244" i="505"/>
  <c r="AA243" i="505"/>
  <c r="Z243" i="505"/>
  <c r="Y243" i="505"/>
  <c r="X243" i="505"/>
  <c r="U243" i="505"/>
  <c r="T243" i="505"/>
  <c r="S243" i="505"/>
  <c r="R243" i="505"/>
  <c r="Q243" i="505"/>
  <c r="P243" i="505"/>
  <c r="O243" i="505"/>
  <c r="I243" i="505"/>
  <c r="G243" i="505"/>
  <c r="AA242" i="505"/>
  <c r="Z242" i="505"/>
  <c r="Y242" i="505"/>
  <c r="X242" i="505"/>
  <c r="U242" i="505"/>
  <c r="T242" i="505"/>
  <c r="S242" i="505"/>
  <c r="R242" i="505"/>
  <c r="Q242" i="505"/>
  <c r="P242" i="505"/>
  <c r="O242" i="505"/>
  <c r="I242" i="505"/>
  <c r="G242" i="505"/>
  <c r="AA241" i="505"/>
  <c r="Z241" i="505"/>
  <c r="Y241" i="505"/>
  <c r="X241" i="505"/>
  <c r="U241" i="505"/>
  <c r="T241" i="505"/>
  <c r="S241" i="505"/>
  <c r="R241" i="505"/>
  <c r="Q241" i="505"/>
  <c r="P241" i="505"/>
  <c r="O241" i="505"/>
  <c r="N241" i="505"/>
  <c r="I241" i="505"/>
  <c r="G241" i="505"/>
  <c r="AA240" i="505"/>
  <c r="Z240" i="505"/>
  <c r="Y240" i="505"/>
  <c r="X240" i="505"/>
  <c r="U240" i="505"/>
  <c r="T240" i="505"/>
  <c r="S240" i="505"/>
  <c r="R240" i="505"/>
  <c r="Q240" i="505"/>
  <c r="P240" i="505"/>
  <c r="O240" i="505"/>
  <c r="I240" i="505"/>
  <c r="G240" i="505"/>
  <c r="AA239" i="505"/>
  <c r="Z239" i="505"/>
  <c r="Y239" i="505"/>
  <c r="X239" i="505"/>
  <c r="U239" i="505"/>
  <c r="T239" i="505"/>
  <c r="S239" i="505"/>
  <c r="R239" i="505"/>
  <c r="Q239" i="505"/>
  <c r="P239" i="505"/>
  <c r="O239" i="505"/>
  <c r="I239" i="505"/>
  <c r="G239" i="505"/>
  <c r="AA238" i="505"/>
  <c r="Z238" i="505"/>
  <c r="Y238" i="505"/>
  <c r="X238" i="505"/>
  <c r="U238" i="505"/>
  <c r="T238" i="505"/>
  <c r="S238" i="505"/>
  <c r="R238" i="505"/>
  <c r="Q238" i="505"/>
  <c r="P238" i="505"/>
  <c r="O238" i="505"/>
  <c r="N238" i="505"/>
  <c r="I238" i="505"/>
  <c r="G238" i="505"/>
  <c r="I237" i="505"/>
  <c r="G237" i="505"/>
  <c r="AA236" i="505"/>
  <c r="Z236" i="505"/>
  <c r="Y236" i="505"/>
  <c r="X236" i="505"/>
  <c r="U236" i="505"/>
  <c r="T236" i="505"/>
  <c r="S236" i="505"/>
  <c r="R236" i="505"/>
  <c r="Q236" i="505"/>
  <c r="P236" i="505"/>
  <c r="O236" i="505"/>
  <c r="I236" i="505"/>
  <c r="G236" i="505"/>
  <c r="AA235" i="505"/>
  <c r="Z235" i="505"/>
  <c r="Y235" i="505"/>
  <c r="X235" i="505"/>
  <c r="U235" i="505"/>
  <c r="T235" i="505"/>
  <c r="S235" i="505"/>
  <c r="R235" i="505"/>
  <c r="Q235" i="505"/>
  <c r="P235" i="505"/>
  <c r="O235" i="505"/>
  <c r="I235" i="505"/>
  <c r="G235" i="505"/>
  <c r="AA234" i="505"/>
  <c r="Z234" i="505"/>
  <c r="Y234" i="505"/>
  <c r="X234" i="505"/>
  <c r="U234" i="505"/>
  <c r="T234" i="505"/>
  <c r="S234" i="505"/>
  <c r="R234" i="505"/>
  <c r="Q234" i="505"/>
  <c r="P234" i="505"/>
  <c r="O234" i="505"/>
  <c r="I234" i="505"/>
  <c r="G234" i="505"/>
  <c r="AA233" i="505"/>
  <c r="Z233" i="505"/>
  <c r="Y233" i="505"/>
  <c r="X233" i="505"/>
  <c r="U233" i="505"/>
  <c r="T233" i="505"/>
  <c r="S233" i="505"/>
  <c r="R233" i="505"/>
  <c r="Q233" i="505"/>
  <c r="P233" i="505"/>
  <c r="O233" i="505"/>
  <c r="I233" i="505"/>
  <c r="G233" i="505"/>
  <c r="AA232" i="505"/>
  <c r="Z232" i="505"/>
  <c r="Y232" i="505"/>
  <c r="X232" i="505"/>
  <c r="U232" i="505"/>
  <c r="T232" i="505"/>
  <c r="S232" i="505"/>
  <c r="R232" i="505"/>
  <c r="Q232" i="505"/>
  <c r="P232" i="505"/>
  <c r="O232" i="505"/>
  <c r="I232" i="505"/>
  <c r="G232" i="505"/>
  <c r="AA231" i="505"/>
  <c r="Z231" i="505"/>
  <c r="Y231" i="505"/>
  <c r="X231" i="505"/>
  <c r="U231" i="505"/>
  <c r="T231" i="505"/>
  <c r="S231" i="505"/>
  <c r="R231" i="505"/>
  <c r="Q231" i="505"/>
  <c r="P231" i="505"/>
  <c r="O231" i="505"/>
  <c r="I231" i="505"/>
  <c r="G231" i="505"/>
  <c r="AA230" i="505"/>
  <c r="Z230" i="505"/>
  <c r="Y230" i="505"/>
  <c r="X230" i="505"/>
  <c r="U230" i="505"/>
  <c r="T230" i="505"/>
  <c r="S230" i="505"/>
  <c r="R230" i="505"/>
  <c r="Q230" i="505"/>
  <c r="P230" i="505"/>
  <c r="O230" i="505"/>
  <c r="I230" i="505"/>
  <c r="G230" i="505"/>
  <c r="AA229" i="505"/>
  <c r="Z229" i="505"/>
  <c r="Y229" i="505"/>
  <c r="X229" i="505"/>
  <c r="U229" i="505"/>
  <c r="T229" i="505"/>
  <c r="S229" i="505"/>
  <c r="R229" i="505"/>
  <c r="Q229" i="505"/>
  <c r="P229" i="505"/>
  <c r="O229" i="505"/>
  <c r="I229" i="505"/>
  <c r="G229" i="505"/>
  <c r="AA228" i="505"/>
  <c r="Z228" i="505"/>
  <c r="Y228" i="505"/>
  <c r="X228" i="505"/>
  <c r="U228" i="505"/>
  <c r="T228" i="505"/>
  <c r="S228" i="505"/>
  <c r="R228" i="505"/>
  <c r="Q228" i="505"/>
  <c r="P228" i="505"/>
  <c r="O228" i="505"/>
  <c r="I228" i="505"/>
  <c r="G228" i="505"/>
  <c r="AA227" i="505"/>
  <c r="Z227" i="505"/>
  <c r="Y227" i="505"/>
  <c r="X227" i="505"/>
  <c r="U227" i="505"/>
  <c r="T227" i="505"/>
  <c r="S227" i="505"/>
  <c r="R227" i="505"/>
  <c r="Q227" i="505"/>
  <c r="P227" i="505"/>
  <c r="O227" i="505"/>
  <c r="I227" i="505"/>
  <c r="G227" i="505"/>
  <c r="AA226" i="505"/>
  <c r="Z226" i="505"/>
  <c r="Y226" i="505"/>
  <c r="X226" i="505"/>
  <c r="U226" i="505"/>
  <c r="T226" i="505"/>
  <c r="S226" i="505"/>
  <c r="R226" i="505"/>
  <c r="Q226" i="505"/>
  <c r="P226" i="505"/>
  <c r="O226" i="505"/>
  <c r="I226" i="505"/>
  <c r="G226" i="505"/>
  <c r="AA225" i="505"/>
  <c r="Z225" i="505"/>
  <c r="Y225" i="505"/>
  <c r="X225" i="505"/>
  <c r="U225" i="505"/>
  <c r="T225" i="505"/>
  <c r="S225" i="505"/>
  <c r="R225" i="505"/>
  <c r="Q225" i="505"/>
  <c r="P225" i="505"/>
  <c r="O225" i="505"/>
  <c r="I225" i="505"/>
  <c r="G225" i="505"/>
  <c r="AA224" i="505"/>
  <c r="Z224" i="505"/>
  <c r="Y224" i="505"/>
  <c r="X224" i="505"/>
  <c r="U224" i="505"/>
  <c r="T224" i="505"/>
  <c r="S224" i="505"/>
  <c r="R224" i="505"/>
  <c r="Q224" i="505"/>
  <c r="P224" i="505"/>
  <c r="O224" i="505"/>
  <c r="I224" i="505"/>
  <c r="G224" i="505"/>
  <c r="AA223" i="505"/>
  <c r="Z223" i="505"/>
  <c r="Y223" i="505"/>
  <c r="X223" i="505"/>
  <c r="U223" i="505"/>
  <c r="T223" i="505"/>
  <c r="S223" i="505"/>
  <c r="R223" i="505"/>
  <c r="Q223" i="505"/>
  <c r="P223" i="505"/>
  <c r="O223" i="505"/>
  <c r="I223" i="505"/>
  <c r="G223" i="505"/>
  <c r="AA222" i="505"/>
  <c r="Z222" i="505"/>
  <c r="Y222" i="505"/>
  <c r="X222" i="505"/>
  <c r="U222" i="505"/>
  <c r="T222" i="505"/>
  <c r="S222" i="505"/>
  <c r="R222" i="505"/>
  <c r="Q222" i="505"/>
  <c r="P222" i="505"/>
  <c r="O222" i="505"/>
  <c r="I222" i="505"/>
  <c r="G222" i="505"/>
  <c r="AA221" i="505"/>
  <c r="Z221" i="505"/>
  <c r="Y221" i="505"/>
  <c r="X221" i="505"/>
  <c r="U221" i="505"/>
  <c r="T221" i="505"/>
  <c r="S221" i="505"/>
  <c r="R221" i="505"/>
  <c r="Q221" i="505"/>
  <c r="P221" i="505"/>
  <c r="O221" i="505"/>
  <c r="I221" i="505"/>
  <c r="G221" i="505"/>
  <c r="AA220" i="505"/>
  <c r="Z220" i="505"/>
  <c r="Y220" i="505"/>
  <c r="X220" i="505"/>
  <c r="U220" i="505"/>
  <c r="T220" i="505"/>
  <c r="S220" i="505"/>
  <c r="R220" i="505"/>
  <c r="Q220" i="505"/>
  <c r="P220" i="505"/>
  <c r="O220" i="505"/>
  <c r="I220" i="505"/>
  <c r="G220" i="505"/>
  <c r="AA219" i="505"/>
  <c r="Z219" i="505"/>
  <c r="Y219" i="505"/>
  <c r="X219" i="505"/>
  <c r="U219" i="505"/>
  <c r="T219" i="505"/>
  <c r="S219" i="505"/>
  <c r="R219" i="505"/>
  <c r="Q219" i="505"/>
  <c r="P219" i="505"/>
  <c r="O219" i="505"/>
  <c r="I219" i="505"/>
  <c r="G219" i="505"/>
  <c r="AA218" i="505"/>
  <c r="Z218" i="505"/>
  <c r="Y218" i="505"/>
  <c r="X218" i="505"/>
  <c r="U218" i="505"/>
  <c r="T218" i="505"/>
  <c r="S218" i="505"/>
  <c r="R218" i="505"/>
  <c r="Q218" i="505"/>
  <c r="P218" i="505"/>
  <c r="O218" i="505"/>
  <c r="I218" i="505"/>
  <c r="G218" i="505"/>
  <c r="AA217" i="505"/>
  <c r="Z217" i="505"/>
  <c r="Y217" i="505"/>
  <c r="X217" i="505"/>
  <c r="U217" i="505"/>
  <c r="T217" i="505"/>
  <c r="S217" i="505"/>
  <c r="R217" i="505"/>
  <c r="Q217" i="505"/>
  <c r="P217" i="505"/>
  <c r="O217" i="505"/>
  <c r="N217" i="505"/>
  <c r="I217" i="505"/>
  <c r="G217" i="505"/>
  <c r="AA216" i="505"/>
  <c r="Z216" i="505"/>
  <c r="Y216" i="505"/>
  <c r="X216" i="505"/>
  <c r="U216" i="505"/>
  <c r="T216" i="505"/>
  <c r="S216" i="505"/>
  <c r="R216" i="505"/>
  <c r="Q216" i="505"/>
  <c r="P216" i="505"/>
  <c r="O216" i="505"/>
  <c r="N216" i="505"/>
  <c r="I216" i="505"/>
  <c r="G216" i="505"/>
  <c r="AA215" i="505"/>
  <c r="Z215" i="505"/>
  <c r="Y215" i="505"/>
  <c r="X215" i="505"/>
  <c r="U215" i="505"/>
  <c r="T215" i="505"/>
  <c r="S215" i="505"/>
  <c r="R215" i="505"/>
  <c r="Q215" i="505"/>
  <c r="P215" i="505"/>
  <c r="O215" i="505"/>
  <c r="I215" i="505"/>
  <c r="G215" i="505"/>
  <c r="AA214" i="505"/>
  <c r="Z214" i="505"/>
  <c r="Y214" i="505"/>
  <c r="X214" i="505"/>
  <c r="U214" i="505"/>
  <c r="T214" i="505"/>
  <c r="S214" i="505"/>
  <c r="R214" i="505"/>
  <c r="Q214" i="505"/>
  <c r="P214" i="505"/>
  <c r="O214" i="505"/>
  <c r="I214" i="505"/>
  <c r="G214" i="505"/>
  <c r="AA213" i="505"/>
  <c r="Z213" i="505"/>
  <c r="Y213" i="505"/>
  <c r="X213" i="505"/>
  <c r="U213" i="505"/>
  <c r="T213" i="505"/>
  <c r="S213" i="505"/>
  <c r="R213" i="505"/>
  <c r="Q213" i="505"/>
  <c r="P213" i="505"/>
  <c r="O213" i="505"/>
  <c r="I213" i="505"/>
  <c r="G213" i="505"/>
  <c r="AA212" i="505"/>
  <c r="Z212" i="505"/>
  <c r="Y212" i="505"/>
  <c r="X212" i="505"/>
  <c r="U212" i="505"/>
  <c r="T212" i="505"/>
  <c r="S212" i="505"/>
  <c r="R212" i="505"/>
  <c r="Q212" i="505"/>
  <c r="P212" i="505"/>
  <c r="O212" i="505"/>
  <c r="N212" i="505"/>
  <c r="I212" i="505"/>
  <c r="G212" i="505"/>
  <c r="AA211" i="505"/>
  <c r="Z211" i="505"/>
  <c r="Y211" i="505"/>
  <c r="X211" i="505"/>
  <c r="U211" i="505"/>
  <c r="T211" i="505"/>
  <c r="S211" i="505"/>
  <c r="R211" i="505"/>
  <c r="Q211" i="505"/>
  <c r="P211" i="505"/>
  <c r="O211" i="505"/>
  <c r="I211" i="505"/>
  <c r="G211" i="505"/>
  <c r="AA210" i="505"/>
  <c r="Z210" i="505"/>
  <c r="Y210" i="505"/>
  <c r="X210" i="505"/>
  <c r="U210" i="505"/>
  <c r="T210" i="505"/>
  <c r="S210" i="505"/>
  <c r="R210" i="505"/>
  <c r="Q210" i="505"/>
  <c r="P210" i="505"/>
  <c r="O210" i="505"/>
  <c r="I210" i="505"/>
  <c r="G210" i="505"/>
  <c r="AA209" i="505"/>
  <c r="Z209" i="505"/>
  <c r="Y209" i="505"/>
  <c r="X209" i="505"/>
  <c r="U209" i="505"/>
  <c r="T209" i="505"/>
  <c r="S209" i="505"/>
  <c r="R209" i="505"/>
  <c r="Q209" i="505"/>
  <c r="P209" i="505"/>
  <c r="O209" i="505"/>
  <c r="I209" i="505"/>
  <c r="G209" i="505"/>
  <c r="AA208" i="505"/>
  <c r="Z208" i="505"/>
  <c r="Y208" i="505"/>
  <c r="X208" i="505"/>
  <c r="U208" i="505"/>
  <c r="T208" i="505"/>
  <c r="S208" i="505"/>
  <c r="R208" i="505"/>
  <c r="Q208" i="505"/>
  <c r="P208" i="505"/>
  <c r="O208" i="505"/>
  <c r="N208" i="505"/>
  <c r="I208" i="505"/>
  <c r="G208" i="505"/>
  <c r="AA207" i="505"/>
  <c r="Z207" i="505"/>
  <c r="Y207" i="505"/>
  <c r="X207" i="505"/>
  <c r="U207" i="505"/>
  <c r="T207" i="505"/>
  <c r="S207" i="505"/>
  <c r="R207" i="505"/>
  <c r="Q207" i="505"/>
  <c r="P207" i="505"/>
  <c r="O207" i="505"/>
  <c r="I207" i="505"/>
  <c r="G207" i="505"/>
  <c r="I206" i="505"/>
  <c r="G206" i="505"/>
  <c r="I205" i="505"/>
  <c r="G205" i="505"/>
  <c r="I204" i="505"/>
  <c r="G204" i="505"/>
  <c r="AA203" i="505"/>
  <c r="Z203" i="505"/>
  <c r="Y203" i="505"/>
  <c r="X203" i="505"/>
  <c r="U203" i="505"/>
  <c r="T203" i="505"/>
  <c r="S203" i="505"/>
  <c r="R203" i="505"/>
  <c r="Q203" i="505"/>
  <c r="P203" i="505"/>
  <c r="O203" i="505"/>
  <c r="I203" i="505"/>
  <c r="G203" i="505"/>
  <c r="AA202" i="505"/>
  <c r="Z202" i="505"/>
  <c r="Y202" i="505"/>
  <c r="X202" i="505"/>
  <c r="U202" i="505"/>
  <c r="T202" i="505"/>
  <c r="S202" i="505"/>
  <c r="R202" i="505"/>
  <c r="Q202" i="505"/>
  <c r="P202" i="505"/>
  <c r="O202" i="505"/>
  <c r="I202" i="505"/>
  <c r="G202" i="505"/>
  <c r="AA201" i="505"/>
  <c r="Z201" i="505"/>
  <c r="Y201" i="505"/>
  <c r="X201" i="505"/>
  <c r="U201" i="505"/>
  <c r="T201" i="505"/>
  <c r="S201" i="505"/>
  <c r="R201" i="505"/>
  <c r="Q201" i="505"/>
  <c r="P201" i="505"/>
  <c r="O201" i="505"/>
  <c r="I201" i="505"/>
  <c r="G201" i="505"/>
  <c r="I200" i="505"/>
  <c r="G200" i="505"/>
  <c r="AA199" i="505"/>
  <c r="Z199" i="505"/>
  <c r="Y199" i="505"/>
  <c r="X199" i="505"/>
  <c r="U199" i="505"/>
  <c r="T199" i="505"/>
  <c r="S199" i="505"/>
  <c r="R199" i="505"/>
  <c r="Q199" i="505"/>
  <c r="P199" i="505"/>
  <c r="O199" i="505"/>
  <c r="I199" i="505"/>
  <c r="G199" i="505"/>
  <c r="AA197" i="505"/>
  <c r="Z197" i="505"/>
  <c r="Y197" i="505"/>
  <c r="X197" i="505"/>
  <c r="U197" i="505"/>
  <c r="T197" i="505"/>
  <c r="S197" i="505"/>
  <c r="R197" i="505"/>
  <c r="Q197" i="505"/>
  <c r="P197" i="505"/>
  <c r="O197" i="505"/>
  <c r="I197" i="505"/>
  <c r="G197" i="505"/>
  <c r="AA196" i="505"/>
  <c r="Z196" i="505"/>
  <c r="Y196" i="505"/>
  <c r="X196" i="505"/>
  <c r="U196" i="505"/>
  <c r="T196" i="505"/>
  <c r="S196" i="505"/>
  <c r="R196" i="505"/>
  <c r="Q196" i="505"/>
  <c r="P196" i="505"/>
  <c r="O196" i="505"/>
  <c r="I196" i="505"/>
  <c r="G196" i="505"/>
  <c r="AA195" i="505"/>
  <c r="Z195" i="505"/>
  <c r="Y195" i="505"/>
  <c r="X195" i="505"/>
  <c r="U195" i="505"/>
  <c r="T195" i="505"/>
  <c r="S195" i="505"/>
  <c r="R195" i="505"/>
  <c r="Q195" i="505"/>
  <c r="P195" i="505"/>
  <c r="O195" i="505"/>
  <c r="N195" i="505"/>
  <c r="I195" i="505"/>
  <c r="G195" i="505"/>
  <c r="AA194" i="505"/>
  <c r="Z194" i="505"/>
  <c r="Y194" i="505"/>
  <c r="X194" i="505"/>
  <c r="U194" i="505"/>
  <c r="T194" i="505"/>
  <c r="S194" i="505"/>
  <c r="R194" i="505"/>
  <c r="Q194" i="505"/>
  <c r="P194" i="505"/>
  <c r="O194" i="505"/>
  <c r="N194" i="505"/>
  <c r="I194" i="505"/>
  <c r="G194" i="505"/>
  <c r="AA193" i="505"/>
  <c r="Z193" i="505"/>
  <c r="Y193" i="505"/>
  <c r="X193" i="505"/>
  <c r="U193" i="505"/>
  <c r="T193" i="505"/>
  <c r="S193" i="505"/>
  <c r="R193" i="505"/>
  <c r="Q193" i="505"/>
  <c r="P193" i="505"/>
  <c r="O193" i="505"/>
  <c r="N193" i="505"/>
  <c r="I193" i="505"/>
  <c r="G193" i="505"/>
  <c r="AA192" i="505"/>
  <c r="Z192" i="505"/>
  <c r="Y192" i="505"/>
  <c r="X192" i="505"/>
  <c r="U192" i="505"/>
  <c r="T192" i="505"/>
  <c r="S192" i="505"/>
  <c r="R192" i="505"/>
  <c r="Q192" i="505"/>
  <c r="P192" i="505"/>
  <c r="O192" i="505"/>
  <c r="N192" i="505"/>
  <c r="I192" i="505"/>
  <c r="G192" i="505"/>
  <c r="AA191" i="505"/>
  <c r="Z191" i="505"/>
  <c r="Y191" i="505"/>
  <c r="X191" i="505"/>
  <c r="U191" i="505"/>
  <c r="T191" i="505"/>
  <c r="S191" i="505"/>
  <c r="R191" i="505"/>
  <c r="Q191" i="505"/>
  <c r="P191" i="505"/>
  <c r="O191" i="505"/>
  <c r="I191" i="505"/>
  <c r="G191" i="505"/>
  <c r="AA190" i="505"/>
  <c r="Z190" i="505"/>
  <c r="Y190" i="505"/>
  <c r="X190" i="505"/>
  <c r="U190" i="505"/>
  <c r="T190" i="505"/>
  <c r="S190" i="505"/>
  <c r="R190" i="505"/>
  <c r="Q190" i="505"/>
  <c r="P190" i="505"/>
  <c r="O190" i="505"/>
  <c r="N190" i="505"/>
  <c r="I190" i="505"/>
  <c r="G190" i="505"/>
  <c r="AA189" i="505"/>
  <c r="Z189" i="505"/>
  <c r="Y189" i="505"/>
  <c r="X189" i="505"/>
  <c r="U189" i="505"/>
  <c r="T189" i="505"/>
  <c r="S189" i="505"/>
  <c r="R189" i="505"/>
  <c r="Q189" i="505"/>
  <c r="P189" i="505"/>
  <c r="O189" i="505"/>
  <c r="I189" i="505"/>
  <c r="G189" i="505"/>
  <c r="AA188" i="505"/>
  <c r="Z188" i="505"/>
  <c r="Y188" i="505"/>
  <c r="X188" i="505"/>
  <c r="U188" i="505"/>
  <c r="T188" i="505"/>
  <c r="S188" i="505"/>
  <c r="R188" i="505"/>
  <c r="Q188" i="505"/>
  <c r="P188" i="505"/>
  <c r="O188" i="505"/>
  <c r="I188" i="505"/>
  <c r="G188" i="505"/>
  <c r="AA187" i="505"/>
  <c r="Z187" i="505"/>
  <c r="Y187" i="505"/>
  <c r="X187" i="505"/>
  <c r="U187" i="505"/>
  <c r="T187" i="505"/>
  <c r="S187" i="505"/>
  <c r="R187" i="505"/>
  <c r="Q187" i="505"/>
  <c r="P187" i="505"/>
  <c r="O187" i="505"/>
  <c r="I187" i="505"/>
  <c r="G187" i="505"/>
  <c r="AA186" i="505"/>
  <c r="Z186" i="505"/>
  <c r="Y186" i="505"/>
  <c r="X186" i="505"/>
  <c r="U186" i="505"/>
  <c r="T186" i="505"/>
  <c r="S186" i="505"/>
  <c r="R186" i="505"/>
  <c r="Q186" i="505"/>
  <c r="P186" i="505"/>
  <c r="O186" i="505"/>
  <c r="I186" i="505"/>
  <c r="G186" i="505"/>
  <c r="AA185" i="505"/>
  <c r="Z185" i="505"/>
  <c r="Y185" i="505"/>
  <c r="X185" i="505"/>
  <c r="U185" i="505"/>
  <c r="T185" i="505"/>
  <c r="S185" i="505"/>
  <c r="R185" i="505"/>
  <c r="Q185" i="505"/>
  <c r="P185" i="505"/>
  <c r="O185" i="505"/>
  <c r="I185" i="505"/>
  <c r="G185" i="505"/>
  <c r="AA184" i="505"/>
  <c r="Z184" i="505"/>
  <c r="Y184" i="505"/>
  <c r="X184" i="505"/>
  <c r="U184" i="505"/>
  <c r="T184" i="505"/>
  <c r="S184" i="505"/>
  <c r="R184" i="505"/>
  <c r="Q184" i="505"/>
  <c r="P184" i="505"/>
  <c r="O184" i="505"/>
  <c r="I184" i="505"/>
  <c r="G184" i="505"/>
  <c r="AA183" i="505"/>
  <c r="Z183" i="505"/>
  <c r="Y183" i="505"/>
  <c r="X183" i="505"/>
  <c r="U183" i="505"/>
  <c r="T183" i="505"/>
  <c r="S183" i="505"/>
  <c r="R183" i="505"/>
  <c r="Q183" i="505"/>
  <c r="P183" i="505"/>
  <c r="O183" i="505"/>
  <c r="I183" i="505"/>
  <c r="G183" i="505"/>
  <c r="AA182" i="505"/>
  <c r="Z182" i="505"/>
  <c r="Y182" i="505"/>
  <c r="X182" i="505"/>
  <c r="U182" i="505"/>
  <c r="T182" i="505"/>
  <c r="S182" i="505"/>
  <c r="R182" i="505"/>
  <c r="Q182" i="505"/>
  <c r="P182" i="505"/>
  <c r="O182" i="505"/>
  <c r="I182" i="505"/>
  <c r="G182" i="505"/>
  <c r="AA181" i="505"/>
  <c r="Z181" i="505"/>
  <c r="Y181" i="505"/>
  <c r="X181" i="505"/>
  <c r="U181" i="505"/>
  <c r="T181" i="505"/>
  <c r="S181" i="505"/>
  <c r="R181" i="505"/>
  <c r="Q181" i="505"/>
  <c r="P181" i="505"/>
  <c r="O181" i="505"/>
  <c r="N181" i="505"/>
  <c r="I181" i="505"/>
  <c r="G181" i="505"/>
  <c r="AA180" i="505"/>
  <c r="Z180" i="505"/>
  <c r="Y180" i="505"/>
  <c r="X180" i="505"/>
  <c r="U180" i="505"/>
  <c r="T180" i="505"/>
  <c r="S180" i="505"/>
  <c r="R180" i="505"/>
  <c r="Q180" i="505"/>
  <c r="P180" i="505"/>
  <c r="O180" i="505"/>
  <c r="I180" i="505"/>
  <c r="G180" i="505"/>
  <c r="AA179" i="505"/>
  <c r="Z179" i="505"/>
  <c r="Y179" i="505"/>
  <c r="X179" i="505"/>
  <c r="U179" i="505"/>
  <c r="T179" i="505"/>
  <c r="S179" i="505"/>
  <c r="R179" i="505"/>
  <c r="Q179" i="505"/>
  <c r="P179" i="505"/>
  <c r="O179" i="505"/>
  <c r="I179" i="505"/>
  <c r="G179" i="505"/>
  <c r="AA178" i="505"/>
  <c r="Z178" i="505"/>
  <c r="Y178" i="505"/>
  <c r="X178" i="505"/>
  <c r="U178" i="505"/>
  <c r="T178" i="505"/>
  <c r="S178" i="505"/>
  <c r="R178" i="505"/>
  <c r="Q178" i="505"/>
  <c r="P178" i="505"/>
  <c r="O178" i="505"/>
  <c r="I178" i="505"/>
  <c r="G178" i="505"/>
  <c r="AA177" i="505"/>
  <c r="Z177" i="505"/>
  <c r="Y177" i="505"/>
  <c r="X177" i="505"/>
  <c r="U177" i="505"/>
  <c r="T177" i="505"/>
  <c r="S177" i="505"/>
  <c r="R177" i="505"/>
  <c r="Q177" i="505"/>
  <c r="P177" i="505"/>
  <c r="O177" i="505"/>
  <c r="I177" i="505"/>
  <c r="G177" i="505"/>
  <c r="G168" i="505"/>
  <c r="C168" i="505"/>
  <c r="G167" i="505"/>
  <c r="C167" i="505"/>
  <c r="G166" i="505"/>
  <c r="C166" i="505"/>
  <c r="G165" i="505"/>
  <c r="C165" i="505"/>
  <c r="I161" i="505"/>
  <c r="G161" i="505"/>
  <c r="AA160" i="505"/>
  <c r="Z160" i="505"/>
  <c r="Y160" i="505"/>
  <c r="X160" i="505"/>
  <c r="U160" i="505"/>
  <c r="T160" i="505"/>
  <c r="S160" i="505"/>
  <c r="R160" i="505"/>
  <c r="Q160" i="505"/>
  <c r="P160" i="505"/>
  <c r="O160" i="505"/>
  <c r="N160" i="505"/>
  <c r="I160" i="505"/>
  <c r="G160" i="505"/>
  <c r="AA159" i="505"/>
  <c r="Z159" i="505"/>
  <c r="Y159" i="505"/>
  <c r="X159" i="505"/>
  <c r="U159" i="505"/>
  <c r="T159" i="505"/>
  <c r="S159" i="505"/>
  <c r="R159" i="505"/>
  <c r="Q159" i="505"/>
  <c r="P159" i="505"/>
  <c r="O159" i="505"/>
  <c r="N159" i="505"/>
  <c r="I159" i="505"/>
  <c r="G159" i="505"/>
  <c r="AA158" i="505"/>
  <c r="Z158" i="505"/>
  <c r="Y158" i="505"/>
  <c r="X158" i="505"/>
  <c r="U158" i="505"/>
  <c r="T158" i="505"/>
  <c r="S158" i="505"/>
  <c r="R158" i="505"/>
  <c r="Q158" i="505"/>
  <c r="P158" i="505"/>
  <c r="O158" i="505"/>
  <c r="I158" i="505"/>
  <c r="G158" i="505"/>
  <c r="AA157" i="505"/>
  <c r="Z157" i="505"/>
  <c r="Y157" i="505"/>
  <c r="X157" i="505"/>
  <c r="U157" i="505"/>
  <c r="T157" i="505"/>
  <c r="S157" i="505"/>
  <c r="R157" i="505"/>
  <c r="Q157" i="505"/>
  <c r="P157" i="505"/>
  <c r="O157" i="505"/>
  <c r="I157" i="505"/>
  <c r="G157" i="505"/>
  <c r="G156" i="505"/>
  <c r="I155" i="505"/>
  <c r="G155" i="505"/>
  <c r="AA154" i="505"/>
  <c r="Z154" i="505"/>
  <c r="Y154" i="505"/>
  <c r="X154" i="505"/>
  <c r="U154" i="505"/>
  <c r="T154" i="505"/>
  <c r="S154" i="505"/>
  <c r="R154" i="505"/>
  <c r="Q154" i="505"/>
  <c r="P154" i="505"/>
  <c r="O154" i="505"/>
  <c r="I154" i="505"/>
  <c r="G154" i="505"/>
  <c r="AA153" i="505"/>
  <c r="Z153" i="505"/>
  <c r="Y153" i="505"/>
  <c r="X153" i="505"/>
  <c r="U153" i="505"/>
  <c r="T153" i="505"/>
  <c r="S153" i="505"/>
  <c r="R153" i="505"/>
  <c r="Q153" i="505"/>
  <c r="P153" i="505"/>
  <c r="O153" i="505"/>
  <c r="I153" i="505"/>
  <c r="G153" i="505"/>
  <c r="AA152" i="505"/>
  <c r="Z152" i="505"/>
  <c r="Y152" i="505"/>
  <c r="X152" i="505"/>
  <c r="U152" i="505"/>
  <c r="T152" i="505"/>
  <c r="S152" i="505"/>
  <c r="R152" i="505"/>
  <c r="Q152" i="505"/>
  <c r="P152" i="505"/>
  <c r="O152" i="505"/>
  <c r="N152" i="505"/>
  <c r="I152" i="505"/>
  <c r="G152" i="505"/>
  <c r="AA151" i="505"/>
  <c r="Z151" i="505"/>
  <c r="Y151" i="505"/>
  <c r="X151" i="505"/>
  <c r="U151" i="505"/>
  <c r="T151" i="505"/>
  <c r="S151" i="505"/>
  <c r="R151" i="505"/>
  <c r="Q151" i="505"/>
  <c r="P151" i="505"/>
  <c r="O151" i="505"/>
  <c r="I151" i="505"/>
  <c r="G151" i="505"/>
  <c r="AA150" i="505"/>
  <c r="Z150" i="505"/>
  <c r="Y150" i="505"/>
  <c r="X150" i="505"/>
  <c r="U150" i="505"/>
  <c r="T150" i="505"/>
  <c r="S150" i="505"/>
  <c r="R150" i="505"/>
  <c r="Q150" i="505"/>
  <c r="P150" i="505"/>
  <c r="O150" i="505"/>
  <c r="I150" i="505"/>
  <c r="G150" i="505"/>
  <c r="AA149" i="505"/>
  <c r="Z149" i="505"/>
  <c r="Y149" i="505"/>
  <c r="X149" i="505"/>
  <c r="U149" i="505"/>
  <c r="T149" i="505"/>
  <c r="S149" i="505"/>
  <c r="R149" i="505"/>
  <c r="Q149" i="505"/>
  <c r="P149" i="505"/>
  <c r="O149" i="505"/>
  <c r="I149" i="505"/>
  <c r="G149" i="505"/>
  <c r="AA148" i="505"/>
  <c r="Z148" i="505"/>
  <c r="Y148" i="505"/>
  <c r="X148" i="505"/>
  <c r="U148" i="505"/>
  <c r="T148" i="505"/>
  <c r="S148" i="505"/>
  <c r="R148" i="505"/>
  <c r="Q148" i="505"/>
  <c r="P148" i="505"/>
  <c r="O148" i="505"/>
  <c r="I148" i="505"/>
  <c r="G148" i="505"/>
  <c r="AA146" i="505"/>
  <c r="Z146" i="505"/>
  <c r="Y146" i="505"/>
  <c r="X146" i="505"/>
  <c r="U146" i="505"/>
  <c r="T146" i="505"/>
  <c r="S146" i="505"/>
  <c r="R146" i="505"/>
  <c r="Q146" i="505"/>
  <c r="P146" i="505"/>
  <c r="O146" i="505"/>
  <c r="I146" i="505"/>
  <c r="G146" i="505"/>
  <c r="I145" i="505"/>
  <c r="G145" i="505"/>
  <c r="I144" i="505"/>
  <c r="G144" i="505"/>
  <c r="I143" i="505"/>
  <c r="G143" i="505"/>
  <c r="AA142" i="505"/>
  <c r="Z142" i="505"/>
  <c r="Y142" i="505"/>
  <c r="X142" i="505"/>
  <c r="U142" i="505"/>
  <c r="T142" i="505"/>
  <c r="S142" i="505"/>
  <c r="R142" i="505"/>
  <c r="Q142" i="505"/>
  <c r="P142" i="505"/>
  <c r="O142" i="505"/>
  <c r="I142" i="505"/>
  <c r="G142" i="505"/>
  <c r="AA141" i="505"/>
  <c r="Z141" i="505"/>
  <c r="Y141" i="505"/>
  <c r="X141" i="505"/>
  <c r="U141" i="505"/>
  <c r="T141" i="505"/>
  <c r="S141" i="505"/>
  <c r="R141" i="505"/>
  <c r="Q141" i="505"/>
  <c r="P141" i="505"/>
  <c r="O141" i="505"/>
  <c r="I141" i="505"/>
  <c r="G141" i="505"/>
  <c r="AA140" i="505"/>
  <c r="Z140" i="505"/>
  <c r="Y140" i="505"/>
  <c r="X140" i="505"/>
  <c r="U140" i="505"/>
  <c r="T140" i="505"/>
  <c r="S140" i="505"/>
  <c r="R140" i="505"/>
  <c r="Q140" i="505"/>
  <c r="P140" i="505"/>
  <c r="O140" i="505"/>
  <c r="I140" i="505"/>
  <c r="G140" i="505"/>
  <c r="AA139" i="505"/>
  <c r="Z139" i="505"/>
  <c r="Y139" i="505"/>
  <c r="X139" i="505"/>
  <c r="U139" i="505"/>
  <c r="T139" i="505"/>
  <c r="S139" i="505"/>
  <c r="R139" i="505"/>
  <c r="Q139" i="505"/>
  <c r="P139" i="505"/>
  <c r="O139" i="505"/>
  <c r="I139" i="505"/>
  <c r="G139" i="505"/>
  <c r="AA138" i="505"/>
  <c r="Z138" i="505"/>
  <c r="Y138" i="505"/>
  <c r="X138" i="505"/>
  <c r="U138" i="505"/>
  <c r="T138" i="505"/>
  <c r="S138" i="505"/>
  <c r="R138" i="505"/>
  <c r="Q138" i="505"/>
  <c r="P138" i="505"/>
  <c r="O138" i="505"/>
  <c r="I138" i="505"/>
  <c r="G138" i="505"/>
  <c r="R137" i="505"/>
  <c r="AA136" i="505"/>
  <c r="Z136" i="505"/>
  <c r="Y136" i="505"/>
  <c r="X136" i="505"/>
  <c r="U136" i="505"/>
  <c r="T136" i="505"/>
  <c r="S136" i="505"/>
  <c r="R136" i="505"/>
  <c r="Q136" i="505"/>
  <c r="P136" i="505"/>
  <c r="O136" i="505"/>
  <c r="I136" i="505"/>
  <c r="G136" i="505"/>
  <c r="AA135" i="505"/>
  <c r="Z135" i="505"/>
  <c r="Y135" i="505"/>
  <c r="X135" i="505"/>
  <c r="U135" i="505"/>
  <c r="T135" i="505"/>
  <c r="S135" i="505"/>
  <c r="R135" i="505"/>
  <c r="Q135" i="505"/>
  <c r="P135" i="505"/>
  <c r="O135" i="505"/>
  <c r="I135" i="505"/>
  <c r="G135" i="505"/>
  <c r="AA134" i="505"/>
  <c r="Z134" i="505"/>
  <c r="Y134" i="505"/>
  <c r="X134" i="505"/>
  <c r="U134" i="505"/>
  <c r="T134" i="505"/>
  <c r="S134" i="505"/>
  <c r="R134" i="505"/>
  <c r="Q134" i="505"/>
  <c r="P134" i="505"/>
  <c r="O134" i="505"/>
  <c r="I134" i="505"/>
  <c r="G134" i="505"/>
  <c r="AA133" i="505"/>
  <c r="Z133" i="505"/>
  <c r="Y133" i="505"/>
  <c r="X133" i="505"/>
  <c r="U133" i="505"/>
  <c r="T133" i="505"/>
  <c r="S133" i="505"/>
  <c r="R133" i="505"/>
  <c r="Q133" i="505"/>
  <c r="P133" i="505"/>
  <c r="O133" i="505"/>
  <c r="I133" i="505"/>
  <c r="G133" i="505"/>
  <c r="AA132" i="505"/>
  <c r="Z132" i="505"/>
  <c r="Y132" i="505"/>
  <c r="X132" i="505"/>
  <c r="U132" i="505"/>
  <c r="T132" i="505"/>
  <c r="S132" i="505"/>
  <c r="R132" i="505"/>
  <c r="Q132" i="505"/>
  <c r="P132" i="505"/>
  <c r="O132" i="505"/>
  <c r="I132" i="505"/>
  <c r="G132" i="505"/>
  <c r="AA131" i="505"/>
  <c r="Z131" i="505"/>
  <c r="Y131" i="505"/>
  <c r="X131" i="505"/>
  <c r="U131" i="505"/>
  <c r="T131" i="505"/>
  <c r="S131" i="505"/>
  <c r="R131" i="505"/>
  <c r="Q131" i="505"/>
  <c r="P131" i="505"/>
  <c r="O131" i="505"/>
  <c r="I131" i="505"/>
  <c r="G131" i="505"/>
  <c r="AA130" i="505"/>
  <c r="Z130" i="505"/>
  <c r="Y130" i="505"/>
  <c r="X130" i="505"/>
  <c r="U130" i="505"/>
  <c r="T130" i="505"/>
  <c r="S130" i="505"/>
  <c r="R130" i="505"/>
  <c r="Q130" i="505"/>
  <c r="P130" i="505"/>
  <c r="O130" i="505"/>
  <c r="I130" i="505"/>
  <c r="G130" i="505"/>
  <c r="AA129" i="505"/>
  <c r="Z129" i="505"/>
  <c r="Y129" i="505"/>
  <c r="X129" i="505"/>
  <c r="U129" i="505"/>
  <c r="T129" i="505"/>
  <c r="S129" i="505"/>
  <c r="R129" i="505"/>
  <c r="Q129" i="505"/>
  <c r="P129" i="505"/>
  <c r="O129" i="505"/>
  <c r="I129" i="505"/>
  <c r="G129" i="505"/>
  <c r="AA128" i="505"/>
  <c r="Z128" i="505"/>
  <c r="Y128" i="505"/>
  <c r="X128" i="505"/>
  <c r="U128" i="505"/>
  <c r="T128" i="505"/>
  <c r="S128" i="505"/>
  <c r="R128" i="505"/>
  <c r="Q128" i="505"/>
  <c r="P128" i="505"/>
  <c r="O128" i="505"/>
  <c r="I128" i="505"/>
  <c r="G128" i="505"/>
  <c r="AA127" i="505"/>
  <c r="Z127" i="505"/>
  <c r="Y127" i="505"/>
  <c r="X127" i="505"/>
  <c r="U127" i="505"/>
  <c r="T127" i="505"/>
  <c r="S127" i="505"/>
  <c r="R127" i="505"/>
  <c r="Q127" i="505"/>
  <c r="P127" i="505"/>
  <c r="O127" i="505"/>
  <c r="I127" i="505"/>
  <c r="G127" i="505"/>
  <c r="AA126" i="505"/>
  <c r="Z126" i="505"/>
  <c r="Y126" i="505"/>
  <c r="X126" i="505"/>
  <c r="U126" i="505"/>
  <c r="T126" i="505"/>
  <c r="S126" i="505"/>
  <c r="R126" i="505"/>
  <c r="Q126" i="505"/>
  <c r="P126" i="505"/>
  <c r="O126" i="505"/>
  <c r="I126" i="505"/>
  <c r="G126" i="505"/>
  <c r="AA125" i="505"/>
  <c r="Z125" i="505"/>
  <c r="Y125" i="505"/>
  <c r="X125" i="505"/>
  <c r="U125" i="505"/>
  <c r="T125" i="505"/>
  <c r="S125" i="505"/>
  <c r="R125" i="505"/>
  <c r="Q125" i="505"/>
  <c r="P125" i="505"/>
  <c r="O125" i="505"/>
  <c r="I125" i="505"/>
  <c r="G125" i="505"/>
  <c r="AA124" i="505"/>
  <c r="Z124" i="505"/>
  <c r="Y124" i="505"/>
  <c r="X124" i="505"/>
  <c r="U124" i="505"/>
  <c r="T124" i="505"/>
  <c r="S124" i="505"/>
  <c r="R124" i="505"/>
  <c r="Q124" i="505"/>
  <c r="P124" i="505"/>
  <c r="O124" i="505"/>
  <c r="I124" i="505"/>
  <c r="G124" i="505"/>
  <c r="AA123" i="505"/>
  <c r="Z123" i="505"/>
  <c r="Y123" i="505"/>
  <c r="X123" i="505"/>
  <c r="U123" i="505"/>
  <c r="T123" i="505"/>
  <c r="S123" i="505"/>
  <c r="R123" i="505"/>
  <c r="Q123" i="505"/>
  <c r="P123" i="505"/>
  <c r="O123" i="505"/>
  <c r="I123" i="505"/>
  <c r="G123" i="505"/>
  <c r="AA122" i="505"/>
  <c r="Z122" i="505"/>
  <c r="Y122" i="505"/>
  <c r="X122" i="505"/>
  <c r="U122" i="505"/>
  <c r="T122" i="505"/>
  <c r="S122" i="505"/>
  <c r="R122" i="505"/>
  <c r="Q122" i="505"/>
  <c r="P122" i="505"/>
  <c r="O122" i="505"/>
  <c r="I122" i="505"/>
  <c r="G122" i="505"/>
  <c r="AA120" i="505"/>
  <c r="Z120" i="505"/>
  <c r="Y120" i="505"/>
  <c r="X120" i="505"/>
  <c r="U120" i="505"/>
  <c r="T120" i="505"/>
  <c r="S120" i="505"/>
  <c r="R120" i="505"/>
  <c r="Q120" i="505"/>
  <c r="P120" i="505"/>
  <c r="O120" i="505"/>
  <c r="I120" i="505"/>
  <c r="G120" i="505"/>
  <c r="AA119" i="505"/>
  <c r="Z119" i="505"/>
  <c r="Y119" i="505"/>
  <c r="X119" i="505"/>
  <c r="U119" i="505"/>
  <c r="T119" i="505"/>
  <c r="S119" i="505"/>
  <c r="R119" i="505"/>
  <c r="Q119" i="505"/>
  <c r="P119" i="505"/>
  <c r="O119" i="505"/>
  <c r="I119" i="505"/>
  <c r="G119" i="505"/>
  <c r="AA118" i="505"/>
  <c r="Z118" i="505"/>
  <c r="Y118" i="505"/>
  <c r="X118" i="505"/>
  <c r="U118" i="505"/>
  <c r="T118" i="505"/>
  <c r="S118" i="505"/>
  <c r="R118" i="505"/>
  <c r="Q118" i="505"/>
  <c r="P118" i="505"/>
  <c r="O118" i="505"/>
  <c r="I118" i="505"/>
  <c r="G118" i="505"/>
  <c r="I117" i="505"/>
  <c r="G117" i="505"/>
  <c r="I116" i="505"/>
  <c r="G116" i="505"/>
  <c r="I115" i="505"/>
  <c r="G115" i="505"/>
  <c r="AA114" i="505"/>
  <c r="Z114" i="505"/>
  <c r="Y114" i="505"/>
  <c r="X114" i="505"/>
  <c r="U114" i="505"/>
  <c r="T114" i="505"/>
  <c r="S114" i="505"/>
  <c r="R114" i="505"/>
  <c r="Q114" i="505"/>
  <c r="P114" i="505"/>
  <c r="O114" i="505"/>
  <c r="I114" i="505"/>
  <c r="G114" i="505"/>
  <c r="AA113" i="505"/>
  <c r="Z113" i="505"/>
  <c r="Y113" i="505"/>
  <c r="X113" i="505"/>
  <c r="U113" i="505"/>
  <c r="T113" i="505"/>
  <c r="S113" i="505"/>
  <c r="R113" i="505"/>
  <c r="Q113" i="505"/>
  <c r="P113" i="505"/>
  <c r="O113" i="505"/>
  <c r="I113" i="505"/>
  <c r="G113" i="505"/>
  <c r="AA112" i="505"/>
  <c r="Z112" i="505"/>
  <c r="Y112" i="505"/>
  <c r="X112" i="505"/>
  <c r="U112" i="505"/>
  <c r="T112" i="505"/>
  <c r="S112" i="505"/>
  <c r="R112" i="505"/>
  <c r="Q112" i="505"/>
  <c r="P112" i="505"/>
  <c r="O112" i="505"/>
  <c r="I112" i="505"/>
  <c r="G112" i="505"/>
  <c r="AA111" i="505"/>
  <c r="Z111" i="505"/>
  <c r="Y111" i="505"/>
  <c r="X111" i="505"/>
  <c r="U111" i="505"/>
  <c r="T111" i="505"/>
  <c r="S111" i="505"/>
  <c r="R111" i="505"/>
  <c r="Q111" i="505"/>
  <c r="P111" i="505"/>
  <c r="O111" i="505"/>
  <c r="I111" i="505"/>
  <c r="G111" i="505"/>
  <c r="AA110" i="505"/>
  <c r="Z110" i="505"/>
  <c r="Y110" i="505"/>
  <c r="X110" i="505"/>
  <c r="U110" i="505"/>
  <c r="T110" i="505"/>
  <c r="S110" i="505"/>
  <c r="R110" i="505"/>
  <c r="Q110" i="505"/>
  <c r="P110" i="505"/>
  <c r="O110" i="505"/>
  <c r="I110" i="505"/>
  <c r="G110" i="505"/>
  <c r="AA109" i="505"/>
  <c r="Z109" i="505"/>
  <c r="Y109" i="505"/>
  <c r="X109" i="505"/>
  <c r="U109" i="505"/>
  <c r="T109" i="505"/>
  <c r="S109" i="505"/>
  <c r="R109" i="505"/>
  <c r="Q109" i="505"/>
  <c r="P109" i="505"/>
  <c r="O109" i="505"/>
  <c r="I109" i="505"/>
  <c r="G109" i="505"/>
  <c r="AA108" i="505"/>
  <c r="Z108" i="505"/>
  <c r="Y108" i="505"/>
  <c r="X108" i="505"/>
  <c r="U108" i="505"/>
  <c r="T108" i="505"/>
  <c r="S108" i="505"/>
  <c r="R108" i="505"/>
  <c r="Q108" i="505"/>
  <c r="P108" i="505"/>
  <c r="O108" i="505"/>
  <c r="I108" i="505"/>
  <c r="G108" i="505"/>
  <c r="AA107" i="505"/>
  <c r="Z107" i="505"/>
  <c r="Y107" i="505"/>
  <c r="X107" i="505"/>
  <c r="U107" i="505"/>
  <c r="T107" i="505"/>
  <c r="S107" i="505"/>
  <c r="R107" i="505"/>
  <c r="Q107" i="505"/>
  <c r="P107" i="505"/>
  <c r="O107" i="505"/>
  <c r="I107" i="505"/>
  <c r="G107" i="505"/>
  <c r="AA106" i="505"/>
  <c r="Z106" i="505"/>
  <c r="Y106" i="505"/>
  <c r="X106" i="505"/>
  <c r="U106" i="505"/>
  <c r="T106" i="505"/>
  <c r="S106" i="505"/>
  <c r="R106" i="505"/>
  <c r="Q106" i="505"/>
  <c r="P106" i="505"/>
  <c r="O106" i="505"/>
  <c r="I106" i="505"/>
  <c r="G106" i="505"/>
  <c r="AA105" i="505"/>
  <c r="Z105" i="505"/>
  <c r="Y105" i="505"/>
  <c r="X105" i="505"/>
  <c r="U105" i="505"/>
  <c r="T105" i="505"/>
  <c r="S105" i="505"/>
  <c r="R105" i="505"/>
  <c r="Q105" i="505"/>
  <c r="P105" i="505"/>
  <c r="O105" i="505"/>
  <c r="I105" i="505"/>
  <c r="G105" i="505"/>
  <c r="AA104" i="505"/>
  <c r="Z104" i="505"/>
  <c r="Y104" i="505"/>
  <c r="X104" i="505"/>
  <c r="U104" i="505"/>
  <c r="T104" i="505"/>
  <c r="S104" i="505"/>
  <c r="R104" i="505"/>
  <c r="Q104" i="505"/>
  <c r="P104" i="505"/>
  <c r="O104" i="505"/>
  <c r="I104" i="505"/>
  <c r="G104" i="505"/>
  <c r="AA103" i="505"/>
  <c r="Z103" i="505"/>
  <c r="Y103" i="505"/>
  <c r="X103" i="505"/>
  <c r="U103" i="505"/>
  <c r="T103" i="505"/>
  <c r="S103" i="505"/>
  <c r="R103" i="505"/>
  <c r="Q103" i="505"/>
  <c r="P103" i="505"/>
  <c r="O103" i="505"/>
  <c r="I103" i="505"/>
  <c r="G103" i="505"/>
  <c r="AA102" i="505"/>
  <c r="Z102" i="505"/>
  <c r="Y102" i="505"/>
  <c r="X102" i="505"/>
  <c r="U102" i="505"/>
  <c r="T102" i="505"/>
  <c r="S102" i="505"/>
  <c r="R102" i="505"/>
  <c r="Q102" i="505"/>
  <c r="P102" i="505"/>
  <c r="O102" i="505"/>
  <c r="I102" i="505"/>
  <c r="G102" i="505"/>
  <c r="AA101" i="505"/>
  <c r="Z101" i="505"/>
  <c r="Y101" i="505"/>
  <c r="X101" i="505"/>
  <c r="U101" i="505"/>
  <c r="T101" i="505"/>
  <c r="S101" i="505"/>
  <c r="R101" i="505"/>
  <c r="Q101" i="505"/>
  <c r="P101" i="505"/>
  <c r="O101" i="505"/>
  <c r="I101" i="505"/>
  <c r="G101" i="505"/>
  <c r="AA100" i="505"/>
  <c r="Z100" i="505"/>
  <c r="Y100" i="505"/>
  <c r="X100" i="505"/>
  <c r="U100" i="505"/>
  <c r="T100" i="505"/>
  <c r="S100" i="505"/>
  <c r="R100" i="505"/>
  <c r="Q100" i="505"/>
  <c r="P100" i="505"/>
  <c r="O100" i="505"/>
  <c r="I100" i="505"/>
  <c r="G100" i="505"/>
  <c r="AA99" i="505"/>
  <c r="Z99" i="505"/>
  <c r="Y99" i="505"/>
  <c r="X99" i="505"/>
  <c r="U99" i="505"/>
  <c r="T99" i="505"/>
  <c r="S99" i="505"/>
  <c r="R99" i="505"/>
  <c r="Q99" i="505"/>
  <c r="P99" i="505"/>
  <c r="O99" i="505"/>
  <c r="I99" i="505"/>
  <c r="G99" i="505"/>
  <c r="AA98" i="505"/>
  <c r="Z98" i="505"/>
  <c r="Y98" i="505"/>
  <c r="X98" i="505"/>
  <c r="U98" i="505"/>
  <c r="T98" i="505"/>
  <c r="S98" i="505"/>
  <c r="R98" i="505"/>
  <c r="Q98" i="505"/>
  <c r="P98" i="505"/>
  <c r="O98" i="505"/>
  <c r="I98" i="505"/>
  <c r="G98" i="505"/>
  <c r="AA97" i="505"/>
  <c r="Z97" i="505"/>
  <c r="Y97" i="505"/>
  <c r="X97" i="505"/>
  <c r="U97" i="505"/>
  <c r="T97" i="505"/>
  <c r="S97" i="505"/>
  <c r="R97" i="505"/>
  <c r="Q97" i="505"/>
  <c r="P97" i="505"/>
  <c r="O97" i="505"/>
  <c r="I97" i="505"/>
  <c r="G97" i="505"/>
  <c r="AA96" i="505"/>
  <c r="Z96" i="505"/>
  <c r="Y96" i="505"/>
  <c r="X96" i="505"/>
  <c r="U96" i="505"/>
  <c r="T96" i="505"/>
  <c r="S96" i="505"/>
  <c r="R96" i="505"/>
  <c r="Q96" i="505"/>
  <c r="P96" i="505"/>
  <c r="O96" i="505"/>
  <c r="I96" i="505"/>
  <c r="G96" i="505"/>
  <c r="AA95" i="505"/>
  <c r="Z95" i="505"/>
  <c r="Y95" i="505"/>
  <c r="X95" i="505"/>
  <c r="U95" i="505"/>
  <c r="T95" i="505"/>
  <c r="S95" i="505"/>
  <c r="R95" i="505"/>
  <c r="Q95" i="505"/>
  <c r="P95" i="505"/>
  <c r="O95" i="505"/>
  <c r="I95" i="505"/>
  <c r="G95" i="505"/>
  <c r="AA94" i="505"/>
  <c r="Z94" i="505"/>
  <c r="Y94" i="505"/>
  <c r="X94" i="505"/>
  <c r="U94" i="505"/>
  <c r="T94" i="505"/>
  <c r="S94" i="505"/>
  <c r="R94" i="505"/>
  <c r="Q94" i="505"/>
  <c r="P94" i="505"/>
  <c r="O94" i="505"/>
  <c r="N94" i="505"/>
  <c r="I94" i="505"/>
  <c r="G94" i="505"/>
  <c r="AA93" i="505"/>
  <c r="Z93" i="505"/>
  <c r="Y93" i="505"/>
  <c r="X93" i="505"/>
  <c r="U93" i="505"/>
  <c r="T93" i="505"/>
  <c r="S93" i="505"/>
  <c r="R93" i="505"/>
  <c r="Q93" i="505"/>
  <c r="P93" i="505"/>
  <c r="O93" i="505"/>
  <c r="I93" i="505"/>
  <c r="G93" i="505"/>
  <c r="AA92" i="505"/>
  <c r="Z92" i="505"/>
  <c r="Y92" i="505"/>
  <c r="X92" i="505"/>
  <c r="U92" i="505"/>
  <c r="T92" i="505"/>
  <c r="S92" i="505"/>
  <c r="R92" i="505"/>
  <c r="Q92" i="505"/>
  <c r="P92" i="505"/>
  <c r="O92" i="505"/>
  <c r="I92" i="505"/>
  <c r="G92" i="505"/>
  <c r="AA91" i="505"/>
  <c r="Z91" i="505"/>
  <c r="Y91" i="505"/>
  <c r="X91" i="505"/>
  <c r="U91" i="505"/>
  <c r="T91" i="505"/>
  <c r="S91" i="505"/>
  <c r="R91" i="505"/>
  <c r="Q91" i="505"/>
  <c r="P91" i="505"/>
  <c r="O91" i="505"/>
  <c r="I91" i="505"/>
  <c r="G91" i="505"/>
  <c r="AA90" i="505"/>
  <c r="Z90" i="505"/>
  <c r="Y90" i="505"/>
  <c r="X90" i="505"/>
  <c r="U90" i="505"/>
  <c r="T90" i="505"/>
  <c r="S90" i="505"/>
  <c r="R90" i="505"/>
  <c r="Q90" i="505"/>
  <c r="P90" i="505"/>
  <c r="O90" i="505"/>
  <c r="I90" i="505"/>
  <c r="G90" i="505"/>
  <c r="AA89" i="505"/>
  <c r="Z89" i="505"/>
  <c r="Y89" i="505"/>
  <c r="X89" i="505"/>
  <c r="U89" i="505"/>
  <c r="T89" i="505"/>
  <c r="S89" i="505"/>
  <c r="R89" i="505"/>
  <c r="Q89" i="505"/>
  <c r="P89" i="505"/>
  <c r="O89" i="505"/>
  <c r="I89" i="505"/>
  <c r="G89" i="505"/>
  <c r="AA88" i="505"/>
  <c r="Z88" i="505"/>
  <c r="Y88" i="505"/>
  <c r="X88" i="505"/>
  <c r="U88" i="505"/>
  <c r="T88" i="505"/>
  <c r="S88" i="505"/>
  <c r="R88" i="505"/>
  <c r="Q88" i="505"/>
  <c r="P88" i="505"/>
  <c r="O88" i="505"/>
  <c r="I88" i="505"/>
  <c r="G88" i="505"/>
  <c r="AA87" i="505"/>
  <c r="Z87" i="505"/>
  <c r="Y87" i="505"/>
  <c r="X87" i="505"/>
  <c r="U87" i="505"/>
  <c r="T87" i="505"/>
  <c r="S87" i="505"/>
  <c r="R87" i="505"/>
  <c r="Q87" i="505"/>
  <c r="P87" i="505"/>
  <c r="O87" i="505"/>
  <c r="I87" i="505"/>
  <c r="G87" i="505"/>
  <c r="AA85" i="505"/>
  <c r="Z85" i="505"/>
  <c r="Y85" i="505"/>
  <c r="X85" i="505"/>
  <c r="U85" i="505"/>
  <c r="T85" i="505"/>
  <c r="S85" i="505"/>
  <c r="R85" i="505"/>
  <c r="Q85" i="505"/>
  <c r="P85" i="505"/>
  <c r="O85" i="505"/>
  <c r="N85" i="505"/>
  <c r="I85" i="505"/>
  <c r="G85" i="505"/>
  <c r="AA84" i="505"/>
  <c r="Z84" i="505"/>
  <c r="Y84" i="505"/>
  <c r="X84" i="505"/>
  <c r="U84" i="505"/>
  <c r="T84" i="505"/>
  <c r="S84" i="505"/>
  <c r="R84" i="505"/>
  <c r="Q84" i="505"/>
  <c r="P84" i="505"/>
  <c r="O84" i="505"/>
  <c r="N84" i="505"/>
  <c r="I84" i="505"/>
  <c r="G84" i="505"/>
  <c r="AA83" i="505"/>
  <c r="Z83" i="505"/>
  <c r="Y83" i="505"/>
  <c r="X83" i="505"/>
  <c r="U83" i="505"/>
  <c r="T83" i="505"/>
  <c r="S83" i="505"/>
  <c r="R83" i="505"/>
  <c r="Q83" i="505"/>
  <c r="P83" i="505"/>
  <c r="O83" i="505"/>
  <c r="N83" i="505"/>
  <c r="I83" i="505"/>
  <c r="G83" i="505"/>
  <c r="N82" i="505"/>
  <c r="I82" i="505"/>
  <c r="G82" i="505"/>
  <c r="N81" i="505"/>
  <c r="I81" i="505"/>
  <c r="G81" i="505"/>
  <c r="N80" i="505"/>
  <c r="I80" i="505"/>
  <c r="G80" i="505"/>
  <c r="AA79" i="505"/>
  <c r="Z79" i="505"/>
  <c r="Y79" i="505"/>
  <c r="X79" i="505"/>
  <c r="U79" i="505"/>
  <c r="T79" i="505"/>
  <c r="S79" i="505"/>
  <c r="R79" i="505"/>
  <c r="Q79" i="505"/>
  <c r="P79" i="505"/>
  <c r="O79" i="505"/>
  <c r="N79" i="505"/>
  <c r="I79" i="505"/>
  <c r="G79" i="505"/>
  <c r="AA78" i="505"/>
  <c r="Z78" i="505"/>
  <c r="Y78" i="505"/>
  <c r="X78" i="505"/>
  <c r="U78" i="505"/>
  <c r="T78" i="505"/>
  <c r="S78" i="505"/>
  <c r="R78" i="505"/>
  <c r="Q78" i="505"/>
  <c r="P78" i="505"/>
  <c r="O78" i="505"/>
  <c r="N78" i="505"/>
  <c r="I78" i="505"/>
  <c r="G78" i="505"/>
  <c r="AA77" i="505"/>
  <c r="Z77" i="505"/>
  <c r="Y77" i="505"/>
  <c r="X77" i="505"/>
  <c r="U77" i="505"/>
  <c r="T77" i="505"/>
  <c r="S77" i="505"/>
  <c r="R77" i="505"/>
  <c r="Q77" i="505"/>
  <c r="P77" i="505"/>
  <c r="O77" i="505"/>
  <c r="N77" i="505"/>
  <c r="I77" i="505"/>
  <c r="G77" i="505"/>
  <c r="AA76" i="505"/>
  <c r="Z76" i="505"/>
  <c r="Y76" i="505"/>
  <c r="X76" i="505"/>
  <c r="U76" i="505"/>
  <c r="T76" i="505"/>
  <c r="S76" i="505"/>
  <c r="R76" i="505"/>
  <c r="Q76" i="505"/>
  <c r="P76" i="505"/>
  <c r="O76" i="505"/>
  <c r="N76" i="505"/>
  <c r="I76" i="505"/>
  <c r="G76" i="505"/>
  <c r="AA75" i="505"/>
  <c r="Z75" i="505"/>
  <c r="Y75" i="505"/>
  <c r="X75" i="505"/>
  <c r="U75" i="505"/>
  <c r="T75" i="505"/>
  <c r="S75" i="505"/>
  <c r="R75" i="505"/>
  <c r="Q75" i="505"/>
  <c r="P75" i="505"/>
  <c r="O75" i="505"/>
  <c r="I75" i="505"/>
  <c r="G75" i="505"/>
  <c r="AA74" i="505"/>
  <c r="Z74" i="505"/>
  <c r="Y74" i="505"/>
  <c r="X74" i="505"/>
  <c r="U74" i="505"/>
  <c r="T74" i="505"/>
  <c r="S74" i="505"/>
  <c r="R74" i="505"/>
  <c r="Q74" i="505"/>
  <c r="P74" i="505"/>
  <c r="O74" i="505"/>
  <c r="I74" i="505"/>
  <c r="G74" i="505"/>
  <c r="AA73" i="505"/>
  <c r="Z73" i="505"/>
  <c r="Y73" i="505"/>
  <c r="X73" i="505"/>
  <c r="U73" i="505"/>
  <c r="T73" i="505"/>
  <c r="S73" i="505"/>
  <c r="R73" i="505"/>
  <c r="Q73" i="505"/>
  <c r="P73" i="505"/>
  <c r="O73" i="505"/>
  <c r="I73" i="505"/>
  <c r="G73" i="505"/>
  <c r="AA72" i="505"/>
  <c r="Z72" i="505"/>
  <c r="Y72" i="505"/>
  <c r="X72" i="505"/>
  <c r="U72" i="505"/>
  <c r="T72" i="505"/>
  <c r="S72" i="505"/>
  <c r="R72" i="505"/>
  <c r="Q72" i="505"/>
  <c r="P72" i="505"/>
  <c r="O72" i="505"/>
  <c r="I72" i="505"/>
  <c r="G72" i="505"/>
  <c r="AA71" i="505"/>
  <c r="Z71" i="505"/>
  <c r="Y71" i="505"/>
  <c r="X71" i="505"/>
  <c r="U71" i="505"/>
  <c r="T71" i="505"/>
  <c r="S71" i="505"/>
  <c r="R71" i="505"/>
  <c r="Q71" i="505"/>
  <c r="P71" i="505"/>
  <c r="O71" i="505"/>
  <c r="N71" i="505"/>
  <c r="I71" i="505"/>
  <c r="G71" i="505"/>
  <c r="AA70" i="505"/>
  <c r="Z70" i="505"/>
  <c r="Y70" i="505"/>
  <c r="X70" i="505"/>
  <c r="U70" i="505"/>
  <c r="T70" i="505"/>
  <c r="S70" i="505"/>
  <c r="R70" i="505"/>
  <c r="Q70" i="505"/>
  <c r="P70" i="505"/>
  <c r="O70" i="505"/>
  <c r="I70" i="505"/>
  <c r="G70" i="505"/>
  <c r="AA69" i="505"/>
  <c r="Z69" i="505"/>
  <c r="Y69" i="505"/>
  <c r="X69" i="505"/>
  <c r="U69" i="505"/>
  <c r="T69" i="505"/>
  <c r="S69" i="505"/>
  <c r="R69" i="505"/>
  <c r="Q69" i="505"/>
  <c r="P69" i="505"/>
  <c r="O69" i="505"/>
  <c r="I69" i="505"/>
  <c r="G69" i="505"/>
  <c r="AA68" i="505"/>
  <c r="Z68" i="505"/>
  <c r="Y68" i="505"/>
  <c r="X68" i="505"/>
  <c r="U68" i="505"/>
  <c r="T68" i="505"/>
  <c r="S68" i="505"/>
  <c r="R68" i="505"/>
  <c r="Q68" i="505"/>
  <c r="P68" i="505"/>
  <c r="O68" i="505"/>
  <c r="N68" i="505"/>
  <c r="I68" i="505"/>
  <c r="G68" i="505"/>
  <c r="I67" i="505"/>
  <c r="G67" i="505"/>
  <c r="AA66" i="505"/>
  <c r="Z66" i="505"/>
  <c r="Y66" i="505"/>
  <c r="X66" i="505"/>
  <c r="U66" i="505"/>
  <c r="T66" i="505"/>
  <c r="S66" i="505"/>
  <c r="R66" i="505"/>
  <c r="Q66" i="505"/>
  <c r="P66" i="505"/>
  <c r="O66" i="505"/>
  <c r="I66" i="505"/>
  <c r="G66" i="505"/>
  <c r="AA65" i="505"/>
  <c r="Z65" i="505"/>
  <c r="Y65" i="505"/>
  <c r="X65" i="505"/>
  <c r="U65" i="505"/>
  <c r="T65" i="505"/>
  <c r="S65" i="505"/>
  <c r="R65" i="505"/>
  <c r="Q65" i="505"/>
  <c r="P65" i="505"/>
  <c r="O65" i="505"/>
  <c r="I65" i="505"/>
  <c r="G65" i="505"/>
  <c r="AA64" i="505"/>
  <c r="Z64" i="505"/>
  <c r="Y64" i="505"/>
  <c r="X64" i="505"/>
  <c r="U64" i="505"/>
  <c r="T64" i="505"/>
  <c r="S64" i="505"/>
  <c r="R64" i="505"/>
  <c r="Q64" i="505"/>
  <c r="P64" i="505"/>
  <c r="O64" i="505"/>
  <c r="I64" i="505"/>
  <c r="G64" i="505"/>
  <c r="AA63" i="505"/>
  <c r="Z63" i="505"/>
  <c r="Y63" i="505"/>
  <c r="X63" i="505"/>
  <c r="U63" i="505"/>
  <c r="T63" i="505"/>
  <c r="S63" i="505"/>
  <c r="R63" i="505"/>
  <c r="Q63" i="505"/>
  <c r="P63" i="505"/>
  <c r="O63" i="505"/>
  <c r="I63" i="505"/>
  <c r="G63" i="505"/>
  <c r="AA62" i="505"/>
  <c r="Z62" i="505"/>
  <c r="Y62" i="505"/>
  <c r="X62" i="505"/>
  <c r="U62" i="505"/>
  <c r="T62" i="505"/>
  <c r="S62" i="505"/>
  <c r="R62" i="505"/>
  <c r="Q62" i="505"/>
  <c r="P62" i="505"/>
  <c r="O62" i="505"/>
  <c r="I62" i="505"/>
  <c r="G62" i="505"/>
  <c r="AA61" i="505"/>
  <c r="Z61" i="505"/>
  <c r="Y61" i="505"/>
  <c r="X61" i="505"/>
  <c r="U61" i="505"/>
  <c r="T61" i="505"/>
  <c r="S61" i="505"/>
  <c r="R61" i="505"/>
  <c r="Q61" i="505"/>
  <c r="P61" i="505"/>
  <c r="O61" i="505"/>
  <c r="I61" i="505"/>
  <c r="G61" i="505"/>
  <c r="AA60" i="505"/>
  <c r="Z60" i="505"/>
  <c r="Y60" i="505"/>
  <c r="X60" i="505"/>
  <c r="U60" i="505"/>
  <c r="T60" i="505"/>
  <c r="S60" i="505"/>
  <c r="R60" i="505"/>
  <c r="Q60" i="505"/>
  <c r="P60" i="505"/>
  <c r="O60" i="505"/>
  <c r="I60" i="505"/>
  <c r="G60" i="505"/>
  <c r="AA59" i="505"/>
  <c r="Z59" i="505"/>
  <c r="Y59" i="505"/>
  <c r="X59" i="505"/>
  <c r="U59" i="505"/>
  <c r="T59" i="505"/>
  <c r="S59" i="505"/>
  <c r="R59" i="505"/>
  <c r="Q59" i="505"/>
  <c r="P59" i="505"/>
  <c r="O59" i="505"/>
  <c r="I59" i="505"/>
  <c r="G59" i="505"/>
  <c r="AA58" i="505"/>
  <c r="Z58" i="505"/>
  <c r="Y58" i="505"/>
  <c r="X58" i="505"/>
  <c r="U58" i="505"/>
  <c r="T58" i="505"/>
  <c r="S58" i="505"/>
  <c r="R58" i="505"/>
  <c r="Q58" i="505"/>
  <c r="P58" i="505"/>
  <c r="O58" i="505"/>
  <c r="I58" i="505"/>
  <c r="G58" i="505"/>
  <c r="AA57" i="505"/>
  <c r="Z57" i="505"/>
  <c r="Y57" i="505"/>
  <c r="X57" i="505"/>
  <c r="U57" i="505"/>
  <c r="T57" i="505"/>
  <c r="S57" i="505"/>
  <c r="R57" i="505"/>
  <c r="Q57" i="505"/>
  <c r="P57" i="505"/>
  <c r="O57" i="505"/>
  <c r="I57" i="505"/>
  <c r="G57" i="505"/>
  <c r="AA56" i="505"/>
  <c r="Z56" i="505"/>
  <c r="Y56" i="505"/>
  <c r="X56" i="505"/>
  <c r="U56" i="505"/>
  <c r="T56" i="505"/>
  <c r="S56" i="505"/>
  <c r="R56" i="505"/>
  <c r="Q56" i="505"/>
  <c r="P56" i="505"/>
  <c r="O56" i="505"/>
  <c r="N56" i="505"/>
  <c r="I56" i="505"/>
  <c r="G56" i="505"/>
  <c r="AA55" i="505"/>
  <c r="Z55" i="505"/>
  <c r="Y55" i="505"/>
  <c r="X55" i="505"/>
  <c r="U55" i="505"/>
  <c r="T55" i="505"/>
  <c r="S55" i="505"/>
  <c r="R55" i="505"/>
  <c r="Q55" i="505"/>
  <c r="P55" i="505"/>
  <c r="O55" i="505"/>
  <c r="N55" i="505"/>
  <c r="I55" i="505"/>
  <c r="G55" i="505"/>
  <c r="AA54" i="505"/>
  <c r="Z54" i="505"/>
  <c r="Y54" i="505"/>
  <c r="X54" i="505"/>
  <c r="U54" i="505"/>
  <c r="T54" i="505"/>
  <c r="S54" i="505"/>
  <c r="R54" i="505"/>
  <c r="Q54" i="505"/>
  <c r="P54" i="505"/>
  <c r="O54" i="505"/>
  <c r="N54" i="505"/>
  <c r="I54" i="505"/>
  <c r="G54" i="505"/>
  <c r="AA53" i="505"/>
  <c r="Z53" i="505"/>
  <c r="Y53" i="505"/>
  <c r="X53" i="505"/>
  <c r="U53" i="505"/>
  <c r="T53" i="505"/>
  <c r="S53" i="505"/>
  <c r="R53" i="505"/>
  <c r="Q53" i="505"/>
  <c r="P53" i="505"/>
  <c r="O53" i="505"/>
  <c r="N53" i="505"/>
  <c r="I53" i="505"/>
  <c r="G53" i="505"/>
  <c r="AA52" i="505"/>
  <c r="Z52" i="505"/>
  <c r="Y52" i="505"/>
  <c r="X52" i="505"/>
  <c r="U52" i="505"/>
  <c r="T52" i="505"/>
  <c r="S52" i="505"/>
  <c r="R52" i="505"/>
  <c r="Q52" i="505"/>
  <c r="P52" i="505"/>
  <c r="O52" i="505"/>
  <c r="I52" i="505"/>
  <c r="G52" i="505"/>
  <c r="AA51" i="505"/>
  <c r="Z51" i="505"/>
  <c r="Y51" i="505"/>
  <c r="X51" i="505"/>
  <c r="U51" i="505"/>
  <c r="T51" i="505"/>
  <c r="S51" i="505"/>
  <c r="R51" i="505"/>
  <c r="Q51" i="505"/>
  <c r="P51" i="505"/>
  <c r="O51" i="505"/>
  <c r="I51" i="505"/>
  <c r="G51" i="505"/>
  <c r="AA50" i="505"/>
  <c r="Z50" i="505"/>
  <c r="Y50" i="505"/>
  <c r="X50" i="505"/>
  <c r="U50" i="505"/>
  <c r="T50" i="505"/>
  <c r="S50" i="505"/>
  <c r="R50" i="505"/>
  <c r="Q50" i="505"/>
  <c r="P50" i="505"/>
  <c r="O50" i="505"/>
  <c r="I50" i="505"/>
  <c r="G50" i="505"/>
  <c r="AA49" i="505"/>
  <c r="Z49" i="505"/>
  <c r="Y49" i="505"/>
  <c r="X49" i="505"/>
  <c r="U49" i="505"/>
  <c r="T49" i="505"/>
  <c r="S49" i="505"/>
  <c r="R49" i="505"/>
  <c r="Q49" i="505"/>
  <c r="P49" i="505"/>
  <c r="O49" i="505"/>
  <c r="I49" i="505"/>
  <c r="G49" i="505"/>
  <c r="AA48" i="505"/>
  <c r="Z48" i="505"/>
  <c r="Y48" i="505"/>
  <c r="X48" i="505"/>
  <c r="U48" i="505"/>
  <c r="T48" i="505"/>
  <c r="S48" i="505"/>
  <c r="R48" i="505"/>
  <c r="Q48" i="505"/>
  <c r="P48" i="505"/>
  <c r="O48" i="505"/>
  <c r="I48" i="505"/>
  <c r="G48" i="505"/>
  <c r="AA47" i="505"/>
  <c r="Z47" i="505"/>
  <c r="Y47" i="505"/>
  <c r="X47" i="505"/>
  <c r="U47" i="505"/>
  <c r="T47" i="505"/>
  <c r="S47" i="505"/>
  <c r="R47" i="505"/>
  <c r="Q47" i="505"/>
  <c r="P47" i="505"/>
  <c r="O47" i="505"/>
  <c r="I47" i="505"/>
  <c r="G47" i="505"/>
  <c r="AA46" i="505"/>
  <c r="Z46" i="505"/>
  <c r="Y46" i="505"/>
  <c r="X46" i="505"/>
  <c r="U46" i="505"/>
  <c r="T46" i="505"/>
  <c r="S46" i="505"/>
  <c r="R46" i="505"/>
  <c r="Q46" i="505"/>
  <c r="P46" i="505"/>
  <c r="O46" i="505"/>
  <c r="I46" i="505"/>
  <c r="G46" i="505"/>
  <c r="AA45" i="505"/>
  <c r="Z45" i="505"/>
  <c r="Y45" i="505"/>
  <c r="X45" i="505"/>
  <c r="U45" i="505"/>
  <c r="T45" i="505"/>
  <c r="S45" i="505"/>
  <c r="R45" i="505"/>
  <c r="Q45" i="505"/>
  <c r="P45" i="505"/>
  <c r="O45" i="505"/>
  <c r="I45" i="505"/>
  <c r="G45" i="505"/>
  <c r="AA44" i="505"/>
  <c r="Z44" i="505"/>
  <c r="Y44" i="505"/>
  <c r="X44" i="505"/>
  <c r="U44" i="505"/>
  <c r="T44" i="505"/>
  <c r="S44" i="505"/>
  <c r="R44" i="505"/>
  <c r="Q44" i="505"/>
  <c r="P44" i="505"/>
  <c r="O44" i="505"/>
  <c r="I44" i="505"/>
  <c r="G44" i="505"/>
  <c r="AA43" i="505"/>
  <c r="Z43" i="505"/>
  <c r="Y43" i="505"/>
  <c r="X43" i="505"/>
  <c r="U43" i="505"/>
  <c r="T43" i="505"/>
  <c r="S43" i="505"/>
  <c r="R43" i="505"/>
  <c r="Q43" i="505"/>
  <c r="P43" i="505"/>
  <c r="O43" i="505"/>
  <c r="I43" i="505"/>
  <c r="G43" i="505"/>
  <c r="AA42" i="505"/>
  <c r="Z42" i="505"/>
  <c r="Y42" i="505"/>
  <c r="X42" i="505"/>
  <c r="U42" i="505"/>
  <c r="T42" i="505"/>
  <c r="S42" i="505"/>
  <c r="R42" i="505"/>
  <c r="Q42" i="505"/>
  <c r="P42" i="505"/>
  <c r="O42" i="505"/>
  <c r="I42" i="505"/>
  <c r="G42" i="505"/>
  <c r="AA41" i="505"/>
  <c r="Z41" i="505"/>
  <c r="Y41" i="505"/>
  <c r="X41" i="505"/>
  <c r="U41" i="505"/>
  <c r="T41" i="505"/>
  <c r="S41" i="505"/>
  <c r="R41" i="505"/>
  <c r="Q41" i="505"/>
  <c r="P41" i="505"/>
  <c r="O41" i="505"/>
  <c r="I41" i="505"/>
  <c r="G41" i="505"/>
  <c r="AA40" i="505"/>
  <c r="Z40" i="505"/>
  <c r="Y40" i="505"/>
  <c r="X40" i="505"/>
  <c r="U40" i="505"/>
  <c r="T40" i="505"/>
  <c r="S40" i="505"/>
  <c r="R40" i="505"/>
  <c r="Q40" i="505"/>
  <c r="P40" i="505"/>
  <c r="O40" i="505"/>
  <c r="I40" i="505"/>
  <c r="G40" i="505"/>
  <c r="AA39" i="505"/>
  <c r="Z39" i="505"/>
  <c r="Y39" i="505"/>
  <c r="X39" i="505"/>
  <c r="U39" i="505"/>
  <c r="T39" i="505"/>
  <c r="S39" i="505"/>
  <c r="R39" i="505"/>
  <c r="Q39" i="505"/>
  <c r="P39" i="505"/>
  <c r="O39" i="505"/>
  <c r="I39" i="505"/>
  <c r="G39" i="505"/>
  <c r="AA38" i="505"/>
  <c r="Z38" i="505"/>
  <c r="Y38" i="505"/>
  <c r="X38" i="505"/>
  <c r="U38" i="505"/>
  <c r="T38" i="505"/>
  <c r="S38" i="505"/>
  <c r="R38" i="505"/>
  <c r="Q38" i="505"/>
  <c r="P38" i="505"/>
  <c r="O38" i="505"/>
  <c r="I38" i="505"/>
  <c r="G38" i="505"/>
  <c r="AA37" i="505"/>
  <c r="Z37" i="505"/>
  <c r="Y37" i="505"/>
  <c r="X37" i="505"/>
  <c r="U37" i="505"/>
  <c r="T37" i="505"/>
  <c r="S37" i="505"/>
  <c r="R37" i="505"/>
  <c r="Q37" i="505"/>
  <c r="P37" i="505"/>
  <c r="O37" i="505"/>
  <c r="I37" i="505"/>
  <c r="G37" i="505"/>
  <c r="I36" i="505"/>
  <c r="G36" i="505"/>
  <c r="I35" i="505"/>
  <c r="G35" i="505"/>
  <c r="I34" i="505"/>
  <c r="G34" i="505"/>
  <c r="AA33" i="505"/>
  <c r="Z33" i="505"/>
  <c r="Y33" i="505"/>
  <c r="X33" i="505"/>
  <c r="U33" i="505"/>
  <c r="T33" i="505"/>
  <c r="S33" i="505"/>
  <c r="R33" i="505"/>
  <c r="Q33" i="505"/>
  <c r="P33" i="505"/>
  <c r="O33" i="505"/>
  <c r="I33" i="505"/>
  <c r="G33" i="505"/>
  <c r="AA32" i="505"/>
  <c r="Z32" i="505"/>
  <c r="Y32" i="505"/>
  <c r="X32" i="505"/>
  <c r="U32" i="505"/>
  <c r="T32" i="505"/>
  <c r="S32" i="505"/>
  <c r="R32" i="505"/>
  <c r="Q32" i="505"/>
  <c r="P32" i="505"/>
  <c r="O32" i="505"/>
  <c r="I32" i="505"/>
  <c r="G32" i="505"/>
  <c r="AA31" i="505"/>
  <c r="Z31" i="505"/>
  <c r="Y31" i="505"/>
  <c r="X31" i="505"/>
  <c r="U31" i="505"/>
  <c r="T31" i="505"/>
  <c r="S31" i="505"/>
  <c r="R31" i="505"/>
  <c r="Q31" i="505"/>
  <c r="P31" i="505"/>
  <c r="O31" i="505"/>
  <c r="I31" i="505"/>
  <c r="G31" i="505"/>
  <c r="I30" i="505"/>
  <c r="G30" i="505"/>
  <c r="AA29" i="505"/>
  <c r="Z29" i="505"/>
  <c r="Y29" i="505"/>
  <c r="X29" i="505"/>
  <c r="U29" i="505"/>
  <c r="T29" i="505"/>
  <c r="S29" i="505"/>
  <c r="R29" i="505"/>
  <c r="Q29" i="505"/>
  <c r="P29" i="505"/>
  <c r="O29" i="505"/>
  <c r="I29" i="505"/>
  <c r="G29" i="505"/>
  <c r="AA27" i="505"/>
  <c r="Z27" i="505"/>
  <c r="Y27" i="505"/>
  <c r="X27" i="505"/>
  <c r="U27" i="505"/>
  <c r="T27" i="505"/>
  <c r="S27" i="505"/>
  <c r="R27" i="505"/>
  <c r="Q27" i="505"/>
  <c r="P27" i="505"/>
  <c r="O27" i="505"/>
  <c r="I27" i="505"/>
  <c r="G27" i="505"/>
  <c r="AA26" i="505"/>
  <c r="Z26" i="505"/>
  <c r="Y26" i="505"/>
  <c r="X26" i="505"/>
  <c r="U26" i="505"/>
  <c r="T26" i="505"/>
  <c r="S26" i="505"/>
  <c r="R26" i="505"/>
  <c r="Q26" i="505"/>
  <c r="P26" i="505"/>
  <c r="O26" i="505"/>
  <c r="I26" i="505"/>
  <c r="G26" i="505"/>
  <c r="AA25" i="505"/>
  <c r="Z25" i="505"/>
  <c r="Y25" i="505"/>
  <c r="X25" i="505"/>
  <c r="U25" i="505"/>
  <c r="T25" i="505"/>
  <c r="S25" i="505"/>
  <c r="R25" i="505"/>
  <c r="Q25" i="505"/>
  <c r="P25" i="505"/>
  <c r="O25" i="505"/>
  <c r="N25" i="505"/>
  <c r="I25" i="505"/>
  <c r="G25" i="505"/>
  <c r="AA24" i="505"/>
  <c r="Z24" i="505"/>
  <c r="Y24" i="505"/>
  <c r="X24" i="505"/>
  <c r="U24" i="505"/>
  <c r="T24" i="505"/>
  <c r="S24" i="505"/>
  <c r="R24" i="505"/>
  <c r="Q24" i="505"/>
  <c r="P24" i="505"/>
  <c r="O24" i="505"/>
  <c r="N24" i="505"/>
  <c r="I24" i="505"/>
  <c r="G24" i="505"/>
  <c r="AA23" i="505"/>
  <c r="Z23" i="505"/>
  <c r="Y23" i="505"/>
  <c r="X23" i="505"/>
  <c r="U23" i="505"/>
  <c r="T23" i="505"/>
  <c r="S23" i="505"/>
  <c r="R23" i="505"/>
  <c r="Q23" i="505"/>
  <c r="P23" i="505"/>
  <c r="O23" i="505"/>
  <c r="N23" i="505"/>
  <c r="I23" i="505"/>
  <c r="G23" i="505"/>
  <c r="AA22" i="505"/>
  <c r="Z22" i="505"/>
  <c r="Y22" i="505"/>
  <c r="X22" i="505"/>
  <c r="U22" i="505"/>
  <c r="T22" i="505"/>
  <c r="S22" i="505"/>
  <c r="R22" i="505"/>
  <c r="Q22" i="505"/>
  <c r="P22" i="505"/>
  <c r="O22" i="505"/>
  <c r="N22" i="505"/>
  <c r="I22" i="505"/>
  <c r="G22" i="505"/>
  <c r="AA21" i="505"/>
  <c r="Z21" i="505"/>
  <c r="Y21" i="505"/>
  <c r="X21" i="505"/>
  <c r="U21" i="505"/>
  <c r="T21" i="505"/>
  <c r="S21" i="505"/>
  <c r="R21" i="505"/>
  <c r="Q21" i="505"/>
  <c r="P21" i="505"/>
  <c r="O21" i="505"/>
  <c r="I21" i="505"/>
  <c r="G21" i="505"/>
  <c r="AA20" i="505"/>
  <c r="Z20" i="505"/>
  <c r="Y20" i="505"/>
  <c r="X20" i="505"/>
  <c r="U20" i="505"/>
  <c r="T20" i="505"/>
  <c r="S20" i="505"/>
  <c r="R20" i="505"/>
  <c r="Q20" i="505"/>
  <c r="P20" i="505"/>
  <c r="O20" i="505"/>
  <c r="N20" i="505"/>
  <c r="I20" i="505"/>
  <c r="G20" i="505"/>
  <c r="AA19" i="505"/>
  <c r="Z19" i="505"/>
  <c r="Y19" i="505"/>
  <c r="X19" i="505"/>
  <c r="U19" i="505"/>
  <c r="T19" i="505"/>
  <c r="S19" i="505"/>
  <c r="R19" i="505"/>
  <c r="Q19" i="505"/>
  <c r="P19" i="505"/>
  <c r="O19" i="505"/>
  <c r="I19" i="505"/>
  <c r="G19" i="505"/>
  <c r="AA18" i="505"/>
  <c r="Z18" i="505"/>
  <c r="Y18" i="505"/>
  <c r="X18" i="505"/>
  <c r="U18" i="505"/>
  <c r="T18" i="505"/>
  <c r="S18" i="505"/>
  <c r="R18" i="505"/>
  <c r="Q18" i="505"/>
  <c r="P18" i="505"/>
  <c r="O18" i="505"/>
  <c r="I18" i="505"/>
  <c r="G18" i="505"/>
  <c r="AA17" i="505"/>
  <c r="Z17" i="505"/>
  <c r="Y17" i="505"/>
  <c r="X17" i="505"/>
  <c r="U17" i="505"/>
  <c r="T17" i="505"/>
  <c r="S17" i="505"/>
  <c r="R17" i="505"/>
  <c r="Q17" i="505"/>
  <c r="P17" i="505"/>
  <c r="O17" i="505"/>
  <c r="I17" i="505"/>
  <c r="G17" i="505"/>
  <c r="AA16" i="505"/>
  <c r="Z16" i="505"/>
  <c r="Y16" i="505"/>
  <c r="X16" i="505"/>
  <c r="U16" i="505"/>
  <c r="T16" i="505"/>
  <c r="S16" i="505"/>
  <c r="R16" i="505"/>
  <c r="Q16" i="505"/>
  <c r="P16" i="505"/>
  <c r="O16" i="505"/>
  <c r="I16" i="505"/>
  <c r="G16" i="505"/>
  <c r="AA15" i="505"/>
  <c r="Z15" i="505"/>
  <c r="Y15" i="505"/>
  <c r="X15" i="505"/>
  <c r="U15" i="505"/>
  <c r="T15" i="505"/>
  <c r="S15" i="505"/>
  <c r="R15" i="505"/>
  <c r="Q15" i="505"/>
  <c r="P15" i="505"/>
  <c r="O15" i="505"/>
  <c r="I15" i="505"/>
  <c r="G15" i="505"/>
  <c r="AA14" i="505"/>
  <c r="Z14" i="505"/>
  <c r="Y14" i="505"/>
  <c r="X14" i="505"/>
  <c r="U14" i="505"/>
  <c r="T14" i="505"/>
  <c r="S14" i="505"/>
  <c r="R14" i="505"/>
  <c r="Q14" i="505"/>
  <c r="P14" i="505"/>
  <c r="O14" i="505"/>
  <c r="I14" i="505"/>
  <c r="G14" i="505"/>
  <c r="AA13" i="505"/>
  <c r="Z13" i="505"/>
  <c r="Y13" i="505"/>
  <c r="X13" i="505"/>
  <c r="U13" i="505"/>
  <c r="T13" i="505"/>
  <c r="S13" i="505"/>
  <c r="R13" i="505"/>
  <c r="Q13" i="505"/>
  <c r="P13" i="505"/>
  <c r="O13" i="505"/>
  <c r="I13" i="505"/>
  <c r="G13" i="505"/>
  <c r="AA12" i="505"/>
  <c r="Z12" i="505"/>
  <c r="Y12" i="505"/>
  <c r="X12" i="505"/>
  <c r="U12" i="505"/>
  <c r="T12" i="505"/>
  <c r="S12" i="505"/>
  <c r="R12" i="505"/>
  <c r="Q12" i="505"/>
  <c r="P12" i="505"/>
  <c r="O12" i="505"/>
  <c r="I12" i="505"/>
  <c r="G12" i="505"/>
  <c r="AA11" i="505"/>
  <c r="Z11" i="505"/>
  <c r="Y11" i="505"/>
  <c r="X11" i="505"/>
  <c r="U11" i="505"/>
  <c r="T11" i="505"/>
  <c r="S11" i="505"/>
  <c r="R11" i="505"/>
  <c r="Q11" i="505"/>
  <c r="P11" i="505"/>
  <c r="O11" i="505"/>
  <c r="I11" i="505"/>
  <c r="G11" i="505"/>
  <c r="AA10" i="505"/>
  <c r="Z10" i="505"/>
  <c r="Y10" i="505"/>
  <c r="X10" i="505"/>
  <c r="U10" i="505"/>
  <c r="T10" i="505"/>
  <c r="S10" i="505"/>
  <c r="R10" i="505"/>
  <c r="Q10" i="505"/>
  <c r="P10" i="505"/>
  <c r="O10" i="505"/>
  <c r="I10" i="505"/>
  <c r="G10" i="505"/>
  <c r="AA9" i="505"/>
  <c r="Z9" i="505"/>
  <c r="Y9" i="505"/>
  <c r="X9" i="505"/>
  <c r="U9" i="505"/>
  <c r="T9" i="505"/>
  <c r="S9" i="505"/>
  <c r="R9" i="505"/>
  <c r="Q9" i="505"/>
  <c r="P9" i="505"/>
  <c r="O9" i="505"/>
  <c r="I9" i="505"/>
  <c r="G9" i="505"/>
  <c r="AA8" i="505"/>
  <c r="Z8" i="505"/>
  <c r="Y8" i="505"/>
  <c r="X8" i="505"/>
  <c r="U8" i="505"/>
  <c r="T8" i="505"/>
  <c r="S8" i="505"/>
  <c r="R8" i="505"/>
  <c r="Q8" i="505"/>
  <c r="P8" i="505"/>
  <c r="O8" i="505"/>
  <c r="I8" i="505"/>
  <c r="G8" i="505"/>
  <c r="AA7" i="505"/>
  <c r="Z7" i="505"/>
  <c r="Y7" i="505"/>
  <c r="X7" i="505"/>
  <c r="U7" i="505"/>
  <c r="T7" i="505"/>
  <c r="S7" i="505"/>
  <c r="R7" i="505"/>
  <c r="Q7" i="505"/>
  <c r="P7" i="505"/>
  <c r="O7" i="505"/>
  <c r="I7" i="505"/>
  <c r="G7" i="505"/>
  <c r="P533" i="544"/>
  <c r="O533" i="544"/>
  <c r="N533" i="544"/>
  <c r="M533" i="544"/>
  <c r="L533" i="544"/>
  <c r="K533" i="544"/>
  <c r="I533" i="544"/>
  <c r="H533" i="544"/>
  <c r="G533" i="544"/>
  <c r="F533" i="544"/>
  <c r="E533" i="544"/>
  <c r="D533" i="544"/>
  <c r="C532" i="544"/>
  <c r="J532" i="544" s="1"/>
  <c r="Q532" i="544" s="1"/>
  <c r="C531" i="544"/>
  <c r="J531" i="544" s="1"/>
  <c r="Q531" i="544" s="1"/>
  <c r="C530" i="544"/>
  <c r="J530" i="544" s="1"/>
  <c r="G514" i="544"/>
  <c r="N514" i="544" s="1"/>
  <c r="X512" i="544"/>
  <c r="X511" i="544"/>
  <c r="X510" i="544"/>
  <c r="G510" i="544"/>
  <c r="C510" i="544"/>
  <c r="X509" i="544"/>
  <c r="I509" i="544"/>
  <c r="E509" i="544"/>
  <c r="K509" i="544" s="1"/>
  <c r="M509" i="544" s="1"/>
  <c r="X508" i="544"/>
  <c r="I508" i="544"/>
  <c r="E508" i="544"/>
  <c r="K508" i="544" s="1"/>
  <c r="M508" i="544" s="1"/>
  <c r="I507" i="544"/>
  <c r="E507" i="544"/>
  <c r="K507" i="544" s="1"/>
  <c r="M507" i="544" s="1"/>
  <c r="I506" i="544"/>
  <c r="I510" i="544" s="1"/>
  <c r="E506" i="544"/>
  <c r="E510" i="544" s="1"/>
  <c r="AA503" i="544"/>
  <c r="Z503" i="544"/>
  <c r="Y503" i="544"/>
  <c r="X503" i="544"/>
  <c r="U503" i="544"/>
  <c r="T503" i="544"/>
  <c r="S503" i="544"/>
  <c r="R503" i="544"/>
  <c r="Q503" i="544"/>
  <c r="P503" i="544"/>
  <c r="R511" i="544" s="1"/>
  <c r="O503" i="544"/>
  <c r="I503" i="544"/>
  <c r="G503" i="544"/>
  <c r="J503" i="544" s="1" a="1"/>
  <c r="J503" i="544" s="1"/>
  <c r="H502" i="544"/>
  <c r="H501" i="544"/>
  <c r="H500" i="544"/>
  <c r="D499" i="544"/>
  <c r="H499" i="544" s="1"/>
  <c r="V498" i="544"/>
  <c r="W498" i="544" s="1"/>
  <c r="N498" i="544"/>
  <c r="K498" i="544" a="1"/>
  <c r="K498" i="544" s="1"/>
  <c r="M498" i="544" s="1"/>
  <c r="J498" i="544" a="1"/>
  <c r="J498" i="544" s="1"/>
  <c r="H498" i="544"/>
  <c r="H497" i="544"/>
  <c r="H496" i="544"/>
  <c r="V495" i="544"/>
  <c r="W495" i="544" s="1"/>
  <c r="N495" i="544"/>
  <c r="K495" i="544" a="1"/>
  <c r="K495" i="544" s="1"/>
  <c r="M495" i="544" s="1"/>
  <c r="J495" i="544" a="1"/>
  <c r="J495" i="544" s="1"/>
  <c r="H495" i="544"/>
  <c r="V494" i="544"/>
  <c r="W494" i="544" s="1"/>
  <c r="N494" i="544"/>
  <c r="K494" i="544"/>
  <c r="M494" i="544" s="1"/>
  <c r="K494" i="544" a="1"/>
  <c r="J494" i="544"/>
  <c r="J494" i="544" a="1"/>
  <c r="H494" i="544"/>
  <c r="H493" i="544"/>
  <c r="H492" i="544"/>
  <c r="V491" i="544"/>
  <c r="W491" i="544" s="1"/>
  <c r="N491" i="544"/>
  <c r="K491" i="544" a="1"/>
  <c r="K491" i="544" s="1"/>
  <c r="M491" i="544" s="1"/>
  <c r="J491" i="544" a="1"/>
  <c r="J491" i="544" s="1"/>
  <c r="H491" i="544"/>
  <c r="W490" i="544"/>
  <c r="V490" i="544"/>
  <c r="N490" i="544"/>
  <c r="K490" i="544" a="1"/>
  <c r="K490" i="544" s="1"/>
  <c r="M490" i="544" s="1"/>
  <c r="J490" i="544" a="1"/>
  <c r="J490" i="544" s="1"/>
  <c r="H490" i="544"/>
  <c r="V489" i="544"/>
  <c r="W489" i="544" s="1"/>
  <c r="N489" i="544"/>
  <c r="K489" i="544" a="1"/>
  <c r="K489" i="544" s="1"/>
  <c r="M489" i="544" s="1"/>
  <c r="J489" i="544" a="1"/>
  <c r="J489" i="544" s="1"/>
  <c r="H489" i="544"/>
  <c r="V488" i="544"/>
  <c r="W488" i="544" s="1"/>
  <c r="N488" i="544"/>
  <c r="N503" i="544" s="1"/>
  <c r="K488" i="544"/>
  <c r="K488" i="544" a="1"/>
  <c r="J488" i="544"/>
  <c r="J488" i="544" a="1"/>
  <c r="H488" i="544"/>
  <c r="H503" i="544" s="1"/>
  <c r="AA487" i="544"/>
  <c r="Z487" i="544"/>
  <c r="Y487" i="544"/>
  <c r="X487" i="544"/>
  <c r="U487" i="544"/>
  <c r="T487" i="544"/>
  <c r="S487" i="544"/>
  <c r="Q487" i="544"/>
  <c r="P487" i="544"/>
  <c r="O487" i="544"/>
  <c r="R510" i="544" s="1"/>
  <c r="I487" i="544"/>
  <c r="G487" i="544"/>
  <c r="J487" i="544" s="1" a="1"/>
  <c r="J487" i="544" s="1"/>
  <c r="V486" i="544"/>
  <c r="W486" i="544" s="1"/>
  <c r="N486" i="544"/>
  <c r="K486" i="544" a="1"/>
  <c r="K486" i="544" s="1"/>
  <c r="M486" i="544" s="1"/>
  <c r="J486" i="544" a="1"/>
  <c r="J486" i="544" s="1"/>
  <c r="H486" i="544"/>
  <c r="H485" i="544"/>
  <c r="H484" i="544"/>
  <c r="H483" i="544"/>
  <c r="V482" i="544"/>
  <c r="W482" i="544" s="1"/>
  <c r="N482" i="544"/>
  <c r="K482" i="544" a="1"/>
  <c r="K482" i="544" s="1"/>
  <c r="M482" i="544" s="1"/>
  <c r="J482" i="544" a="1"/>
  <c r="J482" i="544" s="1"/>
  <c r="H482" i="544"/>
  <c r="W481" i="544"/>
  <c r="V481" i="544"/>
  <c r="N481" i="544"/>
  <c r="K481" i="544" a="1"/>
  <c r="K481" i="544" s="1"/>
  <c r="M481" i="544" s="1"/>
  <c r="J481" i="544" a="1"/>
  <c r="J481" i="544" s="1"/>
  <c r="H481" i="544"/>
  <c r="V480" i="544"/>
  <c r="W480" i="544" s="1"/>
  <c r="N480" i="544"/>
  <c r="K480" i="544" a="1"/>
  <c r="K480" i="544" s="1"/>
  <c r="M480" i="544" s="1"/>
  <c r="J480" i="544" a="1"/>
  <c r="J480" i="544" s="1"/>
  <c r="H480" i="544"/>
  <c r="V479" i="544"/>
  <c r="W479" i="544" s="1"/>
  <c r="N479" i="544"/>
  <c r="K479" i="544"/>
  <c r="M479" i="544" s="1"/>
  <c r="K479" i="544" a="1"/>
  <c r="J479" i="544"/>
  <c r="J479" i="544" a="1"/>
  <c r="H479" i="544"/>
  <c r="V478" i="544"/>
  <c r="W478" i="544" s="1"/>
  <c r="N478" i="544"/>
  <c r="N487" i="544" s="1"/>
  <c r="K478" i="544" a="1"/>
  <c r="K478" i="544" s="1"/>
  <c r="J478" i="544" a="1"/>
  <c r="J478" i="544" s="1"/>
  <c r="H478" i="544"/>
  <c r="AA477" i="544"/>
  <c r="Z477" i="544"/>
  <c r="Y477" i="544"/>
  <c r="X477" i="544"/>
  <c r="U477" i="544"/>
  <c r="T477" i="544"/>
  <c r="S477" i="544"/>
  <c r="Q477" i="544"/>
  <c r="P477" i="544"/>
  <c r="O477" i="544"/>
  <c r="I477" i="544"/>
  <c r="G477" i="544"/>
  <c r="J477" i="544" s="1" a="1"/>
  <c r="J477" i="544" s="1"/>
  <c r="V476" i="544"/>
  <c r="W476" i="544" s="1"/>
  <c r="N476" i="544"/>
  <c r="K476" i="544"/>
  <c r="M476" i="544" s="1"/>
  <c r="K476" i="544" a="1"/>
  <c r="J476" i="544"/>
  <c r="J476" i="544" a="1"/>
  <c r="H476" i="544"/>
  <c r="V475" i="544"/>
  <c r="W475" i="544" s="1"/>
  <c r="N475" i="544"/>
  <c r="K475" i="544" a="1"/>
  <c r="K475" i="544" s="1"/>
  <c r="M475" i="544" s="1"/>
  <c r="J475" i="544" a="1"/>
  <c r="J475" i="544" s="1"/>
  <c r="H475" i="544"/>
  <c r="V474" i="544"/>
  <c r="W474" i="544" s="1"/>
  <c r="N474" i="544"/>
  <c r="K474" i="544" a="1"/>
  <c r="K474" i="544" s="1"/>
  <c r="M474" i="544" s="1"/>
  <c r="J474" i="544" a="1"/>
  <c r="J474" i="544" s="1"/>
  <c r="H474" i="544"/>
  <c r="V473" i="544"/>
  <c r="W473" i="544" s="1"/>
  <c r="N473" i="544"/>
  <c r="K473" i="544" a="1"/>
  <c r="K473" i="544" s="1"/>
  <c r="M473" i="544" s="1"/>
  <c r="J473" i="544" a="1"/>
  <c r="J473" i="544" s="1"/>
  <c r="H473" i="544"/>
  <c r="V472" i="544"/>
  <c r="W472" i="544" s="1"/>
  <c r="N472" i="544"/>
  <c r="K472" i="544"/>
  <c r="M472" i="544" s="1"/>
  <c r="K472" i="544" a="1"/>
  <c r="J472" i="544"/>
  <c r="J472" i="544" a="1"/>
  <c r="H472" i="544"/>
  <c r="V471" i="544"/>
  <c r="W471" i="544" s="1"/>
  <c r="N471" i="544"/>
  <c r="K471" i="544" a="1"/>
  <c r="K471" i="544" s="1"/>
  <c r="M471" i="544" s="1"/>
  <c r="J471" i="544" a="1"/>
  <c r="J471" i="544" s="1"/>
  <c r="H471" i="544"/>
  <c r="V470" i="544"/>
  <c r="W470" i="544" s="1"/>
  <c r="N470" i="544"/>
  <c r="K470" i="544"/>
  <c r="M470" i="544" s="1"/>
  <c r="K470" i="544" a="1"/>
  <c r="J470" i="544"/>
  <c r="J470" i="544" a="1"/>
  <c r="H470" i="544"/>
  <c r="V469" i="544"/>
  <c r="W469" i="544" s="1"/>
  <c r="N469" i="544"/>
  <c r="K469" i="544" a="1"/>
  <c r="K469" i="544" s="1"/>
  <c r="M469" i="544" s="1"/>
  <c r="J469" i="544" a="1"/>
  <c r="J469" i="544" s="1"/>
  <c r="H469" i="544"/>
  <c r="V468" i="544"/>
  <c r="W468" i="544" s="1"/>
  <c r="N468" i="544"/>
  <c r="K468" i="544"/>
  <c r="M468" i="544" s="1"/>
  <c r="K468" i="544" a="1"/>
  <c r="J468" i="544"/>
  <c r="J468" i="544" a="1"/>
  <c r="H468" i="544"/>
  <c r="V467" i="544"/>
  <c r="W467" i="544" s="1"/>
  <c r="N467" i="544"/>
  <c r="K467" i="544" a="1"/>
  <c r="K467" i="544" s="1"/>
  <c r="M467" i="544" s="1"/>
  <c r="J467" i="544" a="1"/>
  <c r="J467" i="544" s="1"/>
  <c r="H467" i="544"/>
  <c r="V466" i="544"/>
  <c r="W466" i="544" s="1"/>
  <c r="N466" i="544"/>
  <c r="K466" i="544"/>
  <c r="M466" i="544" s="1"/>
  <c r="K466" i="544" a="1"/>
  <c r="J466" i="544"/>
  <c r="J466" i="544" a="1"/>
  <c r="H466" i="544"/>
  <c r="V465" i="544"/>
  <c r="W465" i="544" s="1"/>
  <c r="N465" i="544"/>
  <c r="K465" i="544" a="1"/>
  <c r="K465" i="544" s="1"/>
  <c r="M465" i="544" s="1"/>
  <c r="J465" i="544" a="1"/>
  <c r="J465" i="544" s="1"/>
  <c r="H465" i="544"/>
  <c r="V464" i="544"/>
  <c r="W464" i="544" s="1"/>
  <c r="N464" i="544"/>
  <c r="K464" i="544"/>
  <c r="M464" i="544" s="1"/>
  <c r="K464" i="544" a="1"/>
  <c r="J464" i="544"/>
  <c r="J464" i="544" a="1"/>
  <c r="H464" i="544"/>
  <c r="V463" i="544"/>
  <c r="W463" i="544" s="1"/>
  <c r="N463" i="544"/>
  <c r="K463" i="544" a="1"/>
  <c r="K463" i="544" s="1"/>
  <c r="M463" i="544" s="1"/>
  <c r="J463" i="544" a="1"/>
  <c r="J463" i="544" s="1"/>
  <c r="H463" i="544"/>
  <c r="V462" i="544"/>
  <c r="W462" i="544" s="1"/>
  <c r="N462" i="544"/>
  <c r="K462" i="544" a="1"/>
  <c r="K462" i="544" s="1"/>
  <c r="J462" i="544" a="1"/>
  <c r="J462" i="544" s="1"/>
  <c r="H462" i="544"/>
  <c r="H477" i="544" s="1"/>
  <c r="AA461" i="544"/>
  <c r="Z461" i="544"/>
  <c r="Y461" i="544"/>
  <c r="X461" i="544"/>
  <c r="U461" i="544"/>
  <c r="T461" i="544"/>
  <c r="S461" i="544"/>
  <c r="R461" i="544"/>
  <c r="Q461" i="544"/>
  <c r="P461" i="544"/>
  <c r="O461" i="544"/>
  <c r="I461" i="544"/>
  <c r="G461" i="544"/>
  <c r="V460" i="544"/>
  <c r="W460" i="544" s="1"/>
  <c r="N460" i="544"/>
  <c r="K460" i="544" a="1"/>
  <c r="K460" i="544" s="1"/>
  <c r="M460" i="544" s="1"/>
  <c r="J460" i="544" a="1"/>
  <c r="J460" i="544" s="1"/>
  <c r="H460" i="544"/>
  <c r="V459" i="544"/>
  <c r="W459" i="544" s="1"/>
  <c r="N459" i="544"/>
  <c r="K459" i="544"/>
  <c r="M459" i="544" s="1"/>
  <c r="K459" i="544" a="1"/>
  <c r="J459" i="544"/>
  <c r="J459" i="544" a="1"/>
  <c r="H459" i="544"/>
  <c r="V458" i="544"/>
  <c r="W458" i="544" s="1"/>
  <c r="N458" i="544"/>
  <c r="K458" i="544" a="1"/>
  <c r="K458" i="544" s="1"/>
  <c r="M458" i="544" s="1"/>
  <c r="J458" i="544" a="1"/>
  <c r="J458" i="544" s="1"/>
  <c r="H458" i="544"/>
  <c r="K457" i="544" a="1"/>
  <c r="K457" i="544" s="1"/>
  <c r="M457" i="544" s="1"/>
  <c r="H457" i="544"/>
  <c r="K456" i="544" a="1"/>
  <c r="K456" i="544" s="1"/>
  <c r="M456" i="544" s="1"/>
  <c r="H456" i="544"/>
  <c r="K455" i="544" a="1"/>
  <c r="K455" i="544" s="1"/>
  <c r="M455" i="544" s="1"/>
  <c r="H455" i="544"/>
  <c r="W454" i="544"/>
  <c r="V454" i="544"/>
  <c r="N454" i="544"/>
  <c r="K454" i="544" a="1"/>
  <c r="K454" i="544" s="1"/>
  <c r="M454" i="544" s="1"/>
  <c r="J454" i="544" a="1"/>
  <c r="J454" i="544" s="1"/>
  <c r="H454" i="544"/>
  <c r="V453" i="544"/>
  <c r="W453" i="544" s="1"/>
  <c r="N453" i="544"/>
  <c r="K453" i="544" a="1"/>
  <c r="K453" i="544" s="1"/>
  <c r="M453" i="544" s="1"/>
  <c r="J453" i="544" a="1"/>
  <c r="J453" i="544" s="1"/>
  <c r="H453" i="544"/>
  <c r="N452" i="544"/>
  <c r="K452" i="544"/>
  <c r="M452" i="544" s="1"/>
  <c r="K452" i="544" a="1"/>
  <c r="H452" i="544"/>
  <c r="N451" i="544"/>
  <c r="K451" i="544" a="1"/>
  <c r="K451" i="544" s="1"/>
  <c r="M451" i="544" s="1"/>
  <c r="H451" i="544"/>
  <c r="N450" i="544"/>
  <c r="K450" i="544" a="1"/>
  <c r="K450" i="544" s="1"/>
  <c r="M450" i="544" s="1"/>
  <c r="H450" i="544"/>
  <c r="N449" i="544"/>
  <c r="K449" i="544" a="1"/>
  <c r="K449" i="544" s="1"/>
  <c r="M449" i="544" s="1"/>
  <c r="H449" i="544"/>
  <c r="N448" i="544"/>
  <c r="K448" i="544"/>
  <c r="M448" i="544" s="1"/>
  <c r="K448" i="544" a="1"/>
  <c r="H448" i="544"/>
  <c r="N447" i="544"/>
  <c r="K447" i="544" a="1"/>
  <c r="K447" i="544" s="1"/>
  <c r="M447" i="544" s="1"/>
  <c r="H447" i="544"/>
  <c r="W446" i="544"/>
  <c r="V446" i="544"/>
  <c r="N446" i="544"/>
  <c r="K446" i="544" a="1"/>
  <c r="K446" i="544" s="1"/>
  <c r="M446" i="544" s="1"/>
  <c r="J446" i="544" a="1"/>
  <c r="J446" i="544" s="1"/>
  <c r="H446" i="544"/>
  <c r="V445" i="544"/>
  <c r="W445" i="544" s="1"/>
  <c r="N445" i="544"/>
  <c r="K445" i="544" a="1"/>
  <c r="K445" i="544" s="1"/>
  <c r="M445" i="544" s="1"/>
  <c r="J445" i="544" a="1"/>
  <c r="J445" i="544" s="1"/>
  <c r="H445" i="544"/>
  <c r="V444" i="544"/>
  <c r="W444" i="544" s="1"/>
  <c r="N444" i="544"/>
  <c r="K444" i="544"/>
  <c r="M444" i="544" s="1"/>
  <c r="K444" i="544" a="1"/>
  <c r="J444" i="544"/>
  <c r="J444" i="544" a="1"/>
  <c r="H444" i="544"/>
  <c r="V443" i="544"/>
  <c r="W443" i="544" s="1"/>
  <c r="N443" i="544"/>
  <c r="K443" i="544" a="1"/>
  <c r="K443" i="544" s="1"/>
  <c r="M443" i="544" s="1"/>
  <c r="J443" i="544" a="1"/>
  <c r="J443" i="544" s="1"/>
  <c r="H443" i="544"/>
  <c r="W442" i="544"/>
  <c r="V442" i="544"/>
  <c r="N442" i="544"/>
  <c r="K442" i="544" a="1"/>
  <c r="K442" i="544" s="1"/>
  <c r="M442" i="544" s="1"/>
  <c r="J442" i="544" a="1"/>
  <c r="J442" i="544" s="1"/>
  <c r="H442" i="544"/>
  <c r="V441" i="544"/>
  <c r="W441" i="544" s="1"/>
  <c r="N441" i="544"/>
  <c r="K441" i="544" a="1"/>
  <c r="K441" i="544" s="1"/>
  <c r="M441" i="544" s="1"/>
  <c r="J441" i="544" a="1"/>
  <c r="J441" i="544" s="1"/>
  <c r="H441" i="544"/>
  <c r="V440" i="544"/>
  <c r="W440" i="544" s="1"/>
  <c r="N440" i="544"/>
  <c r="K440" i="544"/>
  <c r="M440" i="544" s="1"/>
  <c r="K440" i="544" a="1"/>
  <c r="J440" i="544"/>
  <c r="J440" i="544" a="1"/>
  <c r="H440" i="544"/>
  <c r="V439" i="544"/>
  <c r="W439" i="544" s="1"/>
  <c r="N439" i="544"/>
  <c r="K439" i="544" a="1"/>
  <c r="K439" i="544" s="1"/>
  <c r="M439" i="544" s="1"/>
  <c r="J439" i="544" a="1"/>
  <c r="J439" i="544" s="1"/>
  <c r="H439" i="544"/>
  <c r="W438" i="544"/>
  <c r="V438" i="544"/>
  <c r="N438" i="544"/>
  <c r="K438" i="544" a="1"/>
  <c r="K438" i="544" s="1"/>
  <c r="M438" i="544" s="1"/>
  <c r="J438" i="544" a="1"/>
  <c r="J438" i="544" s="1"/>
  <c r="H438" i="544"/>
  <c r="V437" i="544"/>
  <c r="W437" i="544" s="1"/>
  <c r="N437" i="544"/>
  <c r="K437" i="544" a="1"/>
  <c r="K437" i="544" s="1"/>
  <c r="M437" i="544" s="1"/>
  <c r="J437" i="544" a="1"/>
  <c r="J437" i="544" s="1"/>
  <c r="H437" i="544"/>
  <c r="V436" i="544"/>
  <c r="W436" i="544" s="1"/>
  <c r="N436" i="544"/>
  <c r="K436" i="544"/>
  <c r="M436" i="544" s="1"/>
  <c r="K436" i="544" a="1"/>
  <c r="J436" i="544"/>
  <c r="J436" i="544" a="1"/>
  <c r="H436" i="544"/>
  <c r="V435" i="544"/>
  <c r="W435" i="544" s="1"/>
  <c r="N435" i="544"/>
  <c r="K435" i="544" a="1"/>
  <c r="K435" i="544" s="1"/>
  <c r="M435" i="544" s="1"/>
  <c r="J435" i="544" a="1"/>
  <c r="J435" i="544" s="1"/>
  <c r="H435" i="544"/>
  <c r="N434" i="544"/>
  <c r="K434" i="544" a="1"/>
  <c r="K434" i="544" s="1"/>
  <c r="M434" i="544" s="1"/>
  <c r="H434" i="544"/>
  <c r="V433" i="544"/>
  <c r="W433" i="544" s="1"/>
  <c r="N433" i="544"/>
  <c r="K433" i="544" a="1"/>
  <c r="K433" i="544" s="1"/>
  <c r="M433" i="544" s="1"/>
  <c r="J433" i="544" a="1"/>
  <c r="J433" i="544" s="1"/>
  <c r="H433" i="544"/>
  <c r="V432" i="544"/>
  <c r="W432" i="544" s="1"/>
  <c r="N432" i="544"/>
  <c r="K432" i="544"/>
  <c r="M432" i="544" s="1"/>
  <c r="K432" i="544" a="1"/>
  <c r="J432" i="544"/>
  <c r="J432" i="544" a="1"/>
  <c r="H432" i="544"/>
  <c r="V431" i="544"/>
  <c r="W431" i="544" s="1"/>
  <c r="N431" i="544"/>
  <c r="K431" i="544" a="1"/>
  <c r="K431" i="544" s="1"/>
  <c r="M431" i="544" s="1"/>
  <c r="J431" i="544" a="1"/>
  <c r="J431" i="544" s="1"/>
  <c r="H431" i="544"/>
  <c r="W430" i="544"/>
  <c r="V430" i="544"/>
  <c r="N430" i="544"/>
  <c r="K430" i="544" a="1"/>
  <c r="K430" i="544" s="1"/>
  <c r="M430" i="544" s="1"/>
  <c r="J430" i="544" a="1"/>
  <c r="J430" i="544" s="1"/>
  <c r="H430" i="544"/>
  <c r="V429" i="544"/>
  <c r="W429" i="544" s="1"/>
  <c r="N429" i="544"/>
  <c r="K429" i="544" a="1"/>
  <c r="K429" i="544" s="1"/>
  <c r="M429" i="544" s="1"/>
  <c r="J429" i="544" a="1"/>
  <c r="J429" i="544" s="1"/>
  <c r="H429" i="544"/>
  <c r="V428" i="544"/>
  <c r="W428" i="544" s="1"/>
  <c r="N428" i="544"/>
  <c r="K428" i="544"/>
  <c r="M428" i="544" s="1"/>
  <c r="K428" i="544" a="1"/>
  <c r="J428" i="544"/>
  <c r="J428" i="544" a="1"/>
  <c r="H428" i="544"/>
  <c r="V427" i="544"/>
  <c r="N427" i="544"/>
  <c r="N461" i="544" s="1"/>
  <c r="K427" i="544" a="1"/>
  <c r="K427" i="544" s="1"/>
  <c r="J427" i="544" a="1"/>
  <c r="J427" i="544" s="1"/>
  <c r="H427" i="544"/>
  <c r="AA426" i="544"/>
  <c r="Z426" i="544"/>
  <c r="Y426" i="544"/>
  <c r="X426" i="544"/>
  <c r="U426" i="544"/>
  <c r="T426" i="544"/>
  <c r="S426" i="544"/>
  <c r="R426" i="544"/>
  <c r="Q426" i="544"/>
  <c r="P426" i="544"/>
  <c r="O426" i="544"/>
  <c r="R507" i="544" s="1"/>
  <c r="I426" i="544"/>
  <c r="G426" i="544"/>
  <c r="J426" i="544" s="1" a="1"/>
  <c r="J426" i="544" s="1"/>
  <c r="K425" i="544" a="1"/>
  <c r="K425" i="544" s="1"/>
  <c r="M425" i="544" s="1"/>
  <c r="H425" i="544"/>
  <c r="K424" i="544"/>
  <c r="M424" i="544" s="1"/>
  <c r="K424" i="544" a="1"/>
  <c r="H424" i="544"/>
  <c r="K423" i="544" a="1"/>
  <c r="K423" i="544" s="1"/>
  <c r="M423" i="544" s="1"/>
  <c r="H423" i="544"/>
  <c r="K422" i="544"/>
  <c r="M422" i="544" s="1"/>
  <c r="K422" i="544" a="1"/>
  <c r="H422" i="544"/>
  <c r="K421" i="544" a="1"/>
  <c r="K421" i="544" s="1"/>
  <c r="M421" i="544" s="1"/>
  <c r="H421" i="544"/>
  <c r="K420" i="544"/>
  <c r="M420" i="544" s="1"/>
  <c r="K420" i="544" a="1"/>
  <c r="H420" i="544"/>
  <c r="K419" i="544" a="1"/>
  <c r="K419" i="544" s="1"/>
  <c r="M419" i="544" s="1"/>
  <c r="H419" i="544"/>
  <c r="K418" i="544"/>
  <c r="M418" i="544" s="1"/>
  <c r="K418" i="544" a="1"/>
  <c r="H418" i="544"/>
  <c r="K417" i="544" a="1"/>
  <c r="K417" i="544" s="1"/>
  <c r="M417" i="544" s="1"/>
  <c r="H417" i="544"/>
  <c r="K416" i="544"/>
  <c r="M416" i="544" s="1"/>
  <c r="K416" i="544" a="1"/>
  <c r="H416" i="544"/>
  <c r="V415" i="544"/>
  <c r="W415" i="544" s="1"/>
  <c r="N415" i="544"/>
  <c r="K415" i="544" a="1"/>
  <c r="K415" i="544" s="1"/>
  <c r="M415" i="544" s="1"/>
  <c r="J415" i="544" a="1"/>
  <c r="J415" i="544" s="1"/>
  <c r="H415" i="544"/>
  <c r="W414" i="544"/>
  <c r="V414" i="544"/>
  <c r="N414" i="544"/>
  <c r="K414" i="544" a="1"/>
  <c r="K414" i="544" s="1"/>
  <c r="M414" i="544" s="1"/>
  <c r="J414" i="544" a="1"/>
  <c r="J414" i="544" s="1"/>
  <c r="H414" i="544"/>
  <c r="V413" i="544"/>
  <c r="W413" i="544" s="1"/>
  <c r="N413" i="544"/>
  <c r="K413" i="544" a="1"/>
  <c r="K413" i="544" s="1"/>
  <c r="M413" i="544" s="1"/>
  <c r="J413" i="544" a="1"/>
  <c r="J413" i="544" s="1"/>
  <c r="H413" i="544"/>
  <c r="V412" i="544"/>
  <c r="W412" i="544" s="1"/>
  <c r="N412" i="544"/>
  <c r="K412" i="544"/>
  <c r="M412" i="544" s="1"/>
  <c r="K412" i="544" a="1"/>
  <c r="J412" i="544"/>
  <c r="J412" i="544" a="1"/>
  <c r="H412" i="544"/>
  <c r="H411" i="544"/>
  <c r="W410" i="544"/>
  <c r="V410" i="544"/>
  <c r="N410" i="544"/>
  <c r="K410" i="544" a="1"/>
  <c r="K410" i="544" s="1"/>
  <c r="M410" i="544" s="1"/>
  <c r="J410" i="544" a="1"/>
  <c r="J410" i="544" s="1"/>
  <c r="H410" i="544"/>
  <c r="V409" i="544"/>
  <c r="W409" i="544" s="1"/>
  <c r="N409" i="544"/>
  <c r="K409" i="544" a="1"/>
  <c r="K409" i="544" s="1"/>
  <c r="M409" i="544" s="1"/>
  <c r="J409" i="544" a="1"/>
  <c r="J409" i="544" s="1"/>
  <c r="H409" i="544"/>
  <c r="H408" i="544"/>
  <c r="K407" i="544" a="1"/>
  <c r="K407" i="544" s="1"/>
  <c r="H407" i="544"/>
  <c r="W406" i="544"/>
  <c r="V406" i="544"/>
  <c r="N406" i="544"/>
  <c r="K406" i="544" a="1"/>
  <c r="K406" i="544" s="1"/>
  <c r="M406" i="544" s="1"/>
  <c r="J406" i="544" a="1"/>
  <c r="J406" i="544" s="1"/>
  <c r="H406" i="544"/>
  <c r="V405" i="544"/>
  <c r="W405" i="544" s="1"/>
  <c r="N405" i="544"/>
  <c r="K405" i="544" a="1"/>
  <c r="K405" i="544" s="1"/>
  <c r="M405" i="544" s="1"/>
  <c r="J405" i="544" a="1"/>
  <c r="J405" i="544" s="1"/>
  <c r="H405" i="544"/>
  <c r="V404" i="544"/>
  <c r="W404" i="544" s="1"/>
  <c r="N404" i="544"/>
  <c r="K404" i="544"/>
  <c r="M404" i="544" s="1"/>
  <c r="K404" i="544" a="1"/>
  <c r="J404" i="544"/>
  <c r="J404" i="544" a="1"/>
  <c r="H404" i="544"/>
  <c r="V403" i="544"/>
  <c r="W403" i="544" s="1"/>
  <c r="N403" i="544"/>
  <c r="K403" i="544" a="1"/>
  <c r="K403" i="544" s="1"/>
  <c r="M403" i="544" s="1"/>
  <c r="J403" i="544" a="1"/>
  <c r="J403" i="544" s="1"/>
  <c r="H403" i="544"/>
  <c r="W402" i="544"/>
  <c r="V402" i="544"/>
  <c r="N402" i="544"/>
  <c r="K402" i="544" a="1"/>
  <c r="K402" i="544" s="1"/>
  <c r="M402" i="544" s="1"/>
  <c r="J402" i="544" a="1"/>
  <c r="J402" i="544" s="1"/>
  <c r="H402" i="544"/>
  <c r="V401" i="544"/>
  <c r="W401" i="544" s="1"/>
  <c r="N401" i="544"/>
  <c r="K401" i="544" a="1"/>
  <c r="K401" i="544" s="1"/>
  <c r="M401" i="544" s="1"/>
  <c r="J401" i="544" a="1"/>
  <c r="J401" i="544" s="1"/>
  <c r="H401" i="544"/>
  <c r="V400" i="544"/>
  <c r="W400" i="544" s="1"/>
  <c r="N400" i="544"/>
  <c r="K400" i="544"/>
  <c r="M400" i="544" s="1"/>
  <c r="K400" i="544" a="1"/>
  <c r="J400" i="544"/>
  <c r="J400" i="544" a="1"/>
  <c r="H400" i="544"/>
  <c r="V399" i="544"/>
  <c r="W399" i="544" s="1"/>
  <c r="N399" i="544"/>
  <c r="K399" i="544" a="1"/>
  <c r="K399" i="544" s="1"/>
  <c r="M399" i="544" s="1"/>
  <c r="J399" i="544" a="1"/>
  <c r="J399" i="544" s="1"/>
  <c r="H399" i="544"/>
  <c r="W398" i="544"/>
  <c r="V398" i="544"/>
  <c r="N398" i="544"/>
  <c r="K398" i="544" a="1"/>
  <c r="K398" i="544" s="1"/>
  <c r="M398" i="544" s="1"/>
  <c r="J398" i="544" a="1"/>
  <c r="J398" i="544" s="1"/>
  <c r="H398" i="544"/>
  <c r="V397" i="544"/>
  <c r="W397" i="544" s="1"/>
  <c r="N397" i="544"/>
  <c r="K397" i="544" a="1"/>
  <c r="K397" i="544" s="1"/>
  <c r="M397" i="544" s="1"/>
  <c r="J397" i="544" a="1"/>
  <c r="J397" i="544" s="1"/>
  <c r="H397" i="544"/>
  <c r="K396" i="544" a="1"/>
  <c r="K396" i="544" s="1"/>
  <c r="M396" i="544" s="1"/>
  <c r="H396" i="544"/>
  <c r="K395" i="544" a="1"/>
  <c r="K395" i="544" s="1"/>
  <c r="M395" i="544" s="1"/>
  <c r="H395" i="544"/>
  <c r="K394" i="544" a="1"/>
  <c r="K394" i="544" s="1"/>
  <c r="M394" i="544" s="1"/>
  <c r="H394" i="544"/>
  <c r="K393" i="544" a="1"/>
  <c r="K393" i="544" s="1"/>
  <c r="M393" i="544" s="1"/>
  <c r="H393" i="544"/>
  <c r="N392" i="544"/>
  <c r="K392" i="544"/>
  <c r="M392" i="544" s="1"/>
  <c r="K392" i="544" a="1"/>
  <c r="H392" i="544"/>
  <c r="N391" i="544"/>
  <c r="K391" i="544" a="1"/>
  <c r="K391" i="544" s="1"/>
  <c r="M391" i="544" s="1"/>
  <c r="H391" i="544"/>
  <c r="N390" i="544"/>
  <c r="K390" i="544" a="1"/>
  <c r="K390" i="544" s="1"/>
  <c r="M390" i="544" s="1"/>
  <c r="H390" i="544"/>
  <c r="N389" i="544"/>
  <c r="K389" i="544" a="1"/>
  <c r="K389" i="544" s="1"/>
  <c r="M389" i="544" s="1"/>
  <c r="H389" i="544"/>
  <c r="V388" i="544"/>
  <c r="W388" i="544" s="1"/>
  <c r="N388" i="544"/>
  <c r="K388" i="544"/>
  <c r="M388" i="544" s="1"/>
  <c r="K388" i="544" a="1"/>
  <c r="J388" i="544"/>
  <c r="J388" i="544" a="1"/>
  <c r="H388" i="544"/>
  <c r="V387" i="544"/>
  <c r="W387" i="544" s="1"/>
  <c r="N387" i="544"/>
  <c r="K387" i="544" a="1"/>
  <c r="K387" i="544" s="1"/>
  <c r="M387" i="544" s="1"/>
  <c r="J387" i="544" a="1"/>
  <c r="J387" i="544" s="1"/>
  <c r="H387" i="544"/>
  <c r="W386" i="544"/>
  <c r="V386" i="544"/>
  <c r="N386" i="544"/>
  <c r="K386" i="544" a="1"/>
  <c r="K386" i="544" s="1"/>
  <c r="M386" i="544" s="1"/>
  <c r="J386" i="544" a="1"/>
  <c r="J386" i="544" s="1"/>
  <c r="H386" i="544"/>
  <c r="V385" i="544"/>
  <c r="W385" i="544" s="1"/>
  <c r="N385" i="544"/>
  <c r="K385" i="544" a="1"/>
  <c r="K385" i="544" s="1"/>
  <c r="M385" i="544" s="1"/>
  <c r="J385" i="544" a="1"/>
  <c r="J385" i="544" s="1"/>
  <c r="H385" i="544"/>
  <c r="V384" i="544"/>
  <c r="W384" i="544" s="1"/>
  <c r="N384" i="544"/>
  <c r="K384" i="544"/>
  <c r="M384" i="544" s="1"/>
  <c r="K384" i="544" a="1"/>
  <c r="J384" i="544"/>
  <c r="J384" i="544" a="1"/>
  <c r="H384" i="544"/>
  <c r="V383" i="544"/>
  <c r="W383" i="544" s="1"/>
  <c r="N383" i="544"/>
  <c r="K383" i="544" a="1"/>
  <c r="K383" i="544" s="1"/>
  <c r="M383" i="544" s="1"/>
  <c r="J383" i="544" a="1"/>
  <c r="J383" i="544" s="1"/>
  <c r="H383" i="544"/>
  <c r="W382" i="544"/>
  <c r="V382" i="544"/>
  <c r="N382" i="544"/>
  <c r="K382" i="544" a="1"/>
  <c r="K382" i="544" s="1"/>
  <c r="M382" i="544" s="1"/>
  <c r="J382" i="544" a="1"/>
  <c r="J382" i="544" s="1"/>
  <c r="H382" i="544"/>
  <c r="V381" i="544"/>
  <c r="W381" i="544" s="1"/>
  <c r="N381" i="544"/>
  <c r="K381" i="544" a="1"/>
  <c r="K381" i="544" s="1"/>
  <c r="M381" i="544" s="1"/>
  <c r="J381" i="544" a="1"/>
  <c r="J381" i="544" s="1"/>
  <c r="H381" i="544"/>
  <c r="V380" i="544"/>
  <c r="W380" i="544" s="1"/>
  <c r="N380" i="544"/>
  <c r="K380" i="544"/>
  <c r="M380" i="544" s="1"/>
  <c r="K380" i="544" a="1"/>
  <c r="J380" i="544"/>
  <c r="J380" i="544" a="1"/>
  <c r="H380" i="544"/>
  <c r="V379" i="544"/>
  <c r="W379" i="544" s="1"/>
  <c r="N379" i="544"/>
  <c r="K379" i="544" a="1"/>
  <c r="K379" i="544" s="1"/>
  <c r="M379" i="544" s="1"/>
  <c r="J379" i="544" a="1"/>
  <c r="J379" i="544" s="1"/>
  <c r="H379" i="544"/>
  <c r="W378" i="544"/>
  <c r="V378" i="544"/>
  <c r="N378" i="544"/>
  <c r="K378" i="544" a="1"/>
  <c r="K378" i="544" s="1"/>
  <c r="M378" i="544" s="1"/>
  <c r="J378" i="544" a="1"/>
  <c r="J378" i="544" s="1"/>
  <c r="H378" i="544"/>
  <c r="V377" i="544"/>
  <c r="W377" i="544" s="1"/>
  <c r="N377" i="544"/>
  <c r="K377" i="544" a="1"/>
  <c r="K377" i="544" s="1"/>
  <c r="M377" i="544" s="1"/>
  <c r="J377" i="544" a="1"/>
  <c r="J377" i="544" s="1"/>
  <c r="H377" i="544"/>
  <c r="K376" i="544" a="1"/>
  <c r="K376" i="544" s="1"/>
  <c r="M376" i="544" s="1"/>
  <c r="H376" i="544"/>
  <c r="K375" i="544" a="1"/>
  <c r="K375" i="544" s="1"/>
  <c r="M375" i="544" s="1"/>
  <c r="H375" i="544"/>
  <c r="K374" i="544" a="1"/>
  <c r="K374" i="544" s="1"/>
  <c r="M374" i="544" s="1"/>
  <c r="H374" i="544"/>
  <c r="V373" i="544"/>
  <c r="W373" i="544" s="1"/>
  <c r="N373" i="544"/>
  <c r="K373" i="544"/>
  <c r="M373" i="544" s="1"/>
  <c r="K373" i="544" a="1"/>
  <c r="J373" i="544"/>
  <c r="J373" i="544" a="1"/>
  <c r="H373" i="544"/>
  <c r="V372" i="544"/>
  <c r="W372" i="544" s="1"/>
  <c r="N372" i="544"/>
  <c r="K372" i="544" a="1"/>
  <c r="K372" i="544" s="1"/>
  <c r="M372" i="544" s="1"/>
  <c r="J372" i="544" a="1"/>
  <c r="J372" i="544" s="1"/>
  <c r="H372" i="544"/>
  <c r="W371" i="544"/>
  <c r="V371" i="544"/>
  <c r="N371" i="544"/>
  <c r="K371" i="544" a="1"/>
  <c r="K371" i="544" s="1"/>
  <c r="M371" i="544" s="1"/>
  <c r="J371" i="544" a="1"/>
  <c r="J371" i="544" s="1"/>
  <c r="H371" i="544"/>
  <c r="K370" i="544" a="1"/>
  <c r="K370" i="544" s="1"/>
  <c r="H370" i="544"/>
  <c r="W369" i="544"/>
  <c r="V369" i="544"/>
  <c r="N369" i="544"/>
  <c r="N426" i="544" s="1"/>
  <c r="K369" i="544" a="1"/>
  <c r="K369" i="544" s="1"/>
  <c r="J369" i="544" a="1"/>
  <c r="J369" i="544" s="1"/>
  <c r="H369" i="544"/>
  <c r="AA368" i="544"/>
  <c r="AA504" i="544" s="1"/>
  <c r="Z368" i="544"/>
  <c r="Z504" i="544" s="1"/>
  <c r="Y368" i="544"/>
  <c r="Y504" i="544" s="1"/>
  <c r="X368" i="544"/>
  <c r="X504" i="544" s="1"/>
  <c r="U368" i="544"/>
  <c r="U504" i="544" s="1"/>
  <c r="T368" i="544"/>
  <c r="T504" i="544" s="1"/>
  <c r="S368" i="544"/>
  <c r="S504" i="544" s="1"/>
  <c r="R368" i="544"/>
  <c r="R504" i="544" s="1"/>
  <c r="Q368" i="544"/>
  <c r="Q504" i="544" s="1"/>
  <c r="P368" i="544"/>
  <c r="P504" i="544" s="1"/>
  <c r="O368" i="544"/>
  <c r="I368" i="544"/>
  <c r="I504" i="544" s="1"/>
  <c r="B512" i="544" s="1"/>
  <c r="G368" i="544"/>
  <c r="G504" i="544" s="1"/>
  <c r="V367" i="544"/>
  <c r="W367" i="544" s="1"/>
  <c r="N367" i="544"/>
  <c r="K367" i="544" a="1"/>
  <c r="K367" i="544" s="1"/>
  <c r="M367" i="544" s="1"/>
  <c r="J367" i="544" a="1"/>
  <c r="J367" i="544" s="1"/>
  <c r="H367" i="544"/>
  <c r="W366" i="544"/>
  <c r="V366" i="544"/>
  <c r="N366" i="544"/>
  <c r="K366" i="544" a="1"/>
  <c r="K366" i="544" s="1"/>
  <c r="M366" i="544" s="1"/>
  <c r="J366" i="544"/>
  <c r="J366" i="544" a="1"/>
  <c r="H366" i="544"/>
  <c r="K365" i="544" a="1"/>
  <c r="K365" i="544" s="1"/>
  <c r="M365" i="544" s="1"/>
  <c r="H365" i="544"/>
  <c r="K364" i="544"/>
  <c r="M364" i="544" s="1"/>
  <c r="K364" i="544" a="1"/>
  <c r="H364" i="544"/>
  <c r="K363" i="544" a="1"/>
  <c r="K363" i="544" s="1"/>
  <c r="M363" i="544" s="1"/>
  <c r="H363" i="544"/>
  <c r="K362" i="544" a="1"/>
  <c r="K362" i="544" s="1"/>
  <c r="M362" i="544" s="1"/>
  <c r="H362" i="544"/>
  <c r="V361" i="544"/>
  <c r="W361" i="544" s="1"/>
  <c r="N361" i="544"/>
  <c r="K361" i="544"/>
  <c r="M361" i="544" s="1"/>
  <c r="K361" i="544" a="1"/>
  <c r="J361" i="544" a="1"/>
  <c r="J361" i="544" s="1"/>
  <c r="H361" i="544"/>
  <c r="W360" i="544"/>
  <c r="V360" i="544"/>
  <c r="N360" i="544"/>
  <c r="K360" i="544" a="1"/>
  <c r="K360" i="544" s="1"/>
  <c r="M360" i="544" s="1"/>
  <c r="J360" i="544" a="1"/>
  <c r="J360" i="544" s="1"/>
  <c r="H360" i="544"/>
  <c r="V359" i="544"/>
  <c r="W359" i="544" s="1"/>
  <c r="N359" i="544"/>
  <c r="K359" i="544"/>
  <c r="M359" i="544" s="1"/>
  <c r="K359" i="544" a="1"/>
  <c r="J359" i="544" a="1"/>
  <c r="J359" i="544" s="1"/>
  <c r="H359" i="544"/>
  <c r="H358" i="544"/>
  <c r="H357" i="544"/>
  <c r="W356" i="544"/>
  <c r="V356" i="544"/>
  <c r="N356" i="544"/>
  <c r="K356" i="544" a="1"/>
  <c r="K356" i="544" s="1"/>
  <c r="M356" i="544" s="1"/>
  <c r="J356" i="544" a="1"/>
  <c r="J356" i="544" s="1"/>
  <c r="H356" i="544"/>
  <c r="V355" i="544"/>
  <c r="W355" i="544" s="1"/>
  <c r="N355" i="544"/>
  <c r="K355" i="544"/>
  <c r="M355" i="544" s="1"/>
  <c r="K355" i="544" a="1"/>
  <c r="J355" i="544" a="1"/>
  <c r="J355" i="544" s="1"/>
  <c r="H355" i="544"/>
  <c r="K354" i="544" a="1"/>
  <c r="K354" i="544" s="1"/>
  <c r="M354" i="544" s="1"/>
  <c r="H354" i="544"/>
  <c r="K353" i="544" a="1"/>
  <c r="K353" i="544" s="1"/>
  <c r="M353" i="544" s="1"/>
  <c r="H353" i="544"/>
  <c r="W352" i="544"/>
  <c r="V352" i="544"/>
  <c r="N352" i="544"/>
  <c r="K352" i="544" a="1"/>
  <c r="K352" i="544" s="1"/>
  <c r="M352" i="544" s="1"/>
  <c r="J352" i="544" a="1"/>
  <c r="J352" i="544" s="1"/>
  <c r="H352" i="544"/>
  <c r="V351" i="544"/>
  <c r="W351" i="544" s="1"/>
  <c r="N351" i="544"/>
  <c r="K351" i="544" a="1"/>
  <c r="K351" i="544" s="1"/>
  <c r="M351" i="544" s="1"/>
  <c r="J351" i="544" a="1"/>
  <c r="J351" i="544" s="1"/>
  <c r="H351" i="544"/>
  <c r="V350" i="544"/>
  <c r="W350" i="544" s="1"/>
  <c r="N350" i="544"/>
  <c r="K350" i="544"/>
  <c r="M350" i="544" s="1"/>
  <c r="K350" i="544" a="1"/>
  <c r="J350" i="544"/>
  <c r="J350" i="544" a="1"/>
  <c r="H350" i="544"/>
  <c r="V349" i="544"/>
  <c r="W349" i="544" s="1"/>
  <c r="N349" i="544"/>
  <c r="K349" i="544" a="1"/>
  <c r="K349" i="544" s="1"/>
  <c r="M349" i="544" s="1"/>
  <c r="J349" i="544" a="1"/>
  <c r="J349" i="544" s="1"/>
  <c r="H349" i="544"/>
  <c r="W348" i="544"/>
  <c r="V348" i="544"/>
  <c r="N348" i="544"/>
  <c r="K348" i="544" a="1"/>
  <c r="K348" i="544" s="1"/>
  <c r="M348" i="544" s="1"/>
  <c r="J348" i="544" a="1"/>
  <c r="J348" i="544" s="1"/>
  <c r="H348" i="544"/>
  <c r="V347" i="544"/>
  <c r="V368" i="544" s="1"/>
  <c r="N347" i="544"/>
  <c r="K347" i="544"/>
  <c r="K347" i="544" a="1"/>
  <c r="J347" i="544" a="1"/>
  <c r="J347" i="544" s="1"/>
  <c r="H347" i="544"/>
  <c r="X341" i="544"/>
  <c r="X340" i="544"/>
  <c r="X339" i="544"/>
  <c r="G339" i="544"/>
  <c r="C339" i="544"/>
  <c r="X338" i="544"/>
  <c r="I338" i="544"/>
  <c r="E338" i="544"/>
  <c r="K338" i="544" s="1"/>
  <c r="M338" i="544" s="1"/>
  <c r="I337" i="544"/>
  <c r="E337" i="544"/>
  <c r="K337" i="544" s="1"/>
  <c r="M337" i="544" s="1"/>
  <c r="I336" i="544"/>
  <c r="E336" i="544"/>
  <c r="K336" i="544" s="1"/>
  <c r="M336" i="544" s="1"/>
  <c r="X335" i="544"/>
  <c r="I335" i="544"/>
  <c r="I339" i="544" s="1"/>
  <c r="E335" i="544"/>
  <c r="E339" i="544" s="1"/>
  <c r="AA332" i="544"/>
  <c r="Z332" i="544"/>
  <c r="Y332" i="544"/>
  <c r="X332" i="544"/>
  <c r="U332" i="544"/>
  <c r="T332" i="544"/>
  <c r="S332" i="544"/>
  <c r="R332" i="544"/>
  <c r="Q332" i="544"/>
  <c r="P332" i="544"/>
  <c r="O332" i="544"/>
  <c r="R340" i="544" s="1"/>
  <c r="I332" i="544"/>
  <c r="G332" i="544"/>
  <c r="K331" i="544" a="1"/>
  <c r="K331" i="544" s="1"/>
  <c r="H331" i="544"/>
  <c r="K330" i="544" a="1"/>
  <c r="K330" i="544" s="1"/>
  <c r="H330" i="544"/>
  <c r="K329" i="544"/>
  <c r="K329" i="544" a="1"/>
  <c r="H329" i="544"/>
  <c r="V328" i="544"/>
  <c r="W328" i="544" s="1"/>
  <c r="N328" i="544"/>
  <c r="K328" i="544" a="1"/>
  <c r="K328" i="544" s="1"/>
  <c r="H328" i="544"/>
  <c r="D328" i="544"/>
  <c r="H327" i="544"/>
  <c r="K326" i="544" a="1"/>
  <c r="K326" i="544" s="1"/>
  <c r="H326" i="544"/>
  <c r="H325" i="544"/>
  <c r="V324" i="544"/>
  <c r="W324" i="544" s="1"/>
  <c r="N324" i="544"/>
  <c r="K324" i="544" a="1"/>
  <c r="K324" i="544" s="1"/>
  <c r="M324" i="544" s="1"/>
  <c r="J324" i="544" a="1"/>
  <c r="J324" i="544" s="1"/>
  <c r="H324" i="544"/>
  <c r="V323" i="544"/>
  <c r="W323" i="544" s="1"/>
  <c r="N323" i="544"/>
  <c r="K323" i="544" a="1"/>
  <c r="K323" i="544" s="1"/>
  <c r="M323" i="544" s="1"/>
  <c r="J323" i="544" a="1"/>
  <c r="J323" i="544" s="1"/>
  <c r="H323" i="544"/>
  <c r="H322" i="544"/>
  <c r="V321" i="544"/>
  <c r="W321" i="544" s="1"/>
  <c r="N321" i="544"/>
  <c r="K321" i="544"/>
  <c r="M321" i="544" s="1"/>
  <c r="K321" i="544" a="1"/>
  <c r="J321" i="544"/>
  <c r="J321" i="544" a="1"/>
  <c r="H321" i="544"/>
  <c r="V320" i="544"/>
  <c r="W320" i="544" s="1"/>
  <c r="N320" i="544"/>
  <c r="K320" i="544" a="1"/>
  <c r="K320" i="544" s="1"/>
  <c r="M320" i="544" s="1"/>
  <c r="J320" i="544" a="1"/>
  <c r="J320" i="544" s="1"/>
  <c r="H320" i="544"/>
  <c r="V319" i="544"/>
  <c r="W319" i="544" s="1"/>
  <c r="N319" i="544"/>
  <c r="K319" i="544" a="1"/>
  <c r="K319" i="544" s="1"/>
  <c r="M319" i="544" s="1"/>
  <c r="J319" i="544" a="1"/>
  <c r="J319" i="544" s="1"/>
  <c r="H319" i="544"/>
  <c r="V318" i="544"/>
  <c r="W318" i="544" s="1"/>
  <c r="N318" i="544"/>
  <c r="N332" i="544" s="1"/>
  <c r="K318" i="544" a="1"/>
  <c r="K318" i="544" s="1"/>
  <c r="J318" i="544" a="1"/>
  <c r="J318" i="544" s="1"/>
  <c r="H318" i="544"/>
  <c r="H332" i="544" s="1"/>
  <c r="AA317" i="544"/>
  <c r="Z317" i="544"/>
  <c r="Y317" i="544"/>
  <c r="X317" i="544"/>
  <c r="U317" i="544"/>
  <c r="T317" i="544"/>
  <c r="S317" i="544"/>
  <c r="Q317" i="544"/>
  <c r="P317" i="544"/>
  <c r="O317" i="544"/>
  <c r="I317" i="544"/>
  <c r="G317" i="544"/>
  <c r="V316" i="544"/>
  <c r="W316" i="544" s="1"/>
  <c r="N316" i="544"/>
  <c r="K316" i="544"/>
  <c r="M316" i="544" s="1"/>
  <c r="K316" i="544" a="1"/>
  <c r="J316" i="544"/>
  <c r="J316" i="544" a="1"/>
  <c r="H316" i="544"/>
  <c r="H315" i="544"/>
  <c r="H314" i="544"/>
  <c r="H313" i="544"/>
  <c r="W312" i="544"/>
  <c r="V312" i="544"/>
  <c r="N312" i="544"/>
  <c r="K312" i="544" a="1"/>
  <c r="K312" i="544" s="1"/>
  <c r="M312" i="544" s="1"/>
  <c r="J312" i="544" a="1"/>
  <c r="J312" i="544" s="1"/>
  <c r="H312" i="544"/>
  <c r="V311" i="544"/>
  <c r="W311" i="544" s="1"/>
  <c r="N311" i="544"/>
  <c r="K311" i="544"/>
  <c r="M311" i="544" s="1"/>
  <c r="K311" i="544" a="1"/>
  <c r="J311" i="544" a="1"/>
  <c r="J311" i="544" s="1"/>
  <c r="H311" i="544"/>
  <c r="W310" i="544"/>
  <c r="V310" i="544"/>
  <c r="N310" i="544"/>
  <c r="K310" i="544" a="1"/>
  <c r="K310" i="544" s="1"/>
  <c r="M310" i="544" s="1"/>
  <c r="J310" i="544" a="1"/>
  <c r="J310" i="544" s="1"/>
  <c r="H310" i="544"/>
  <c r="V309" i="544"/>
  <c r="W309" i="544" s="1"/>
  <c r="N309" i="544"/>
  <c r="K309" i="544" a="1"/>
  <c r="K309" i="544" s="1"/>
  <c r="M309" i="544" s="1"/>
  <c r="J309" i="544" a="1"/>
  <c r="J309" i="544" s="1"/>
  <c r="H309" i="544"/>
  <c r="W308" i="544"/>
  <c r="V308" i="544"/>
  <c r="V317" i="544" s="1"/>
  <c r="N308" i="544"/>
  <c r="N317" i="544" s="1"/>
  <c r="K308" i="544" a="1"/>
  <c r="K308" i="544" s="1"/>
  <c r="M308" i="544" s="1"/>
  <c r="M317" i="544" s="1"/>
  <c r="J308" i="544" a="1"/>
  <c r="J308" i="544" s="1"/>
  <c r="H308" i="544"/>
  <c r="AA307" i="544"/>
  <c r="Z307" i="544"/>
  <c r="Y307" i="544"/>
  <c r="X307" i="544"/>
  <c r="U307" i="544"/>
  <c r="T307" i="544"/>
  <c r="S307" i="544"/>
  <c r="Q307" i="544"/>
  <c r="P307" i="544"/>
  <c r="O307" i="544"/>
  <c r="I307" i="544"/>
  <c r="G307" i="544"/>
  <c r="V306" i="544"/>
  <c r="W306" i="544" s="1"/>
  <c r="N306" i="544"/>
  <c r="K306" i="544" a="1"/>
  <c r="K306" i="544" s="1"/>
  <c r="M306" i="544" s="1"/>
  <c r="J306" i="544" a="1"/>
  <c r="J306" i="544" s="1"/>
  <c r="H306" i="544"/>
  <c r="W305" i="544"/>
  <c r="V305" i="544"/>
  <c r="N305" i="544"/>
  <c r="K305" i="544" a="1"/>
  <c r="K305" i="544" s="1"/>
  <c r="M305" i="544" s="1"/>
  <c r="J305" i="544" a="1"/>
  <c r="J305" i="544" s="1"/>
  <c r="H305" i="544"/>
  <c r="V304" i="544"/>
  <c r="W304" i="544" s="1"/>
  <c r="N304" i="544"/>
  <c r="K304" i="544" a="1"/>
  <c r="K304" i="544" s="1"/>
  <c r="M304" i="544" s="1"/>
  <c r="J304" i="544" a="1"/>
  <c r="J304" i="544" s="1"/>
  <c r="H304" i="544"/>
  <c r="V303" i="544"/>
  <c r="W303" i="544" s="1"/>
  <c r="N303" i="544"/>
  <c r="K303" i="544"/>
  <c r="M303" i="544" s="1"/>
  <c r="K303" i="544" a="1"/>
  <c r="J303" i="544"/>
  <c r="J303" i="544" a="1"/>
  <c r="H303" i="544"/>
  <c r="V302" i="544"/>
  <c r="W302" i="544" s="1"/>
  <c r="N302" i="544"/>
  <c r="K302" i="544" a="1"/>
  <c r="K302" i="544" s="1"/>
  <c r="M302" i="544" s="1"/>
  <c r="J302" i="544" a="1"/>
  <c r="J302" i="544" s="1"/>
  <c r="H302" i="544"/>
  <c r="W301" i="544"/>
  <c r="V301" i="544"/>
  <c r="N301" i="544"/>
  <c r="K301" i="544" a="1"/>
  <c r="K301" i="544" s="1"/>
  <c r="M301" i="544" s="1"/>
  <c r="J301" i="544" a="1"/>
  <c r="J301" i="544" s="1"/>
  <c r="H301" i="544"/>
  <c r="V300" i="544"/>
  <c r="W300" i="544" s="1"/>
  <c r="N300" i="544"/>
  <c r="K300" i="544" a="1"/>
  <c r="K300" i="544" s="1"/>
  <c r="M300" i="544" s="1"/>
  <c r="J300" i="544" a="1"/>
  <c r="J300" i="544" s="1"/>
  <c r="H300" i="544"/>
  <c r="V299" i="544"/>
  <c r="W299" i="544" s="1"/>
  <c r="N299" i="544"/>
  <c r="K299" i="544"/>
  <c r="M299" i="544" s="1"/>
  <c r="K299" i="544" a="1"/>
  <c r="J299" i="544"/>
  <c r="J299" i="544" a="1"/>
  <c r="H299" i="544"/>
  <c r="V298" i="544"/>
  <c r="W298" i="544" s="1"/>
  <c r="N298" i="544"/>
  <c r="K298" i="544" a="1"/>
  <c r="K298" i="544" s="1"/>
  <c r="M298" i="544" s="1"/>
  <c r="J298" i="544" a="1"/>
  <c r="J298" i="544" s="1"/>
  <c r="H298" i="544"/>
  <c r="W297" i="544"/>
  <c r="V297" i="544"/>
  <c r="N297" i="544"/>
  <c r="K297" i="544" a="1"/>
  <c r="K297" i="544" s="1"/>
  <c r="M297" i="544" s="1"/>
  <c r="J297" i="544" a="1"/>
  <c r="J297" i="544" s="1"/>
  <c r="H297" i="544"/>
  <c r="V296" i="544"/>
  <c r="W296" i="544" s="1"/>
  <c r="N296" i="544"/>
  <c r="K296" i="544" a="1"/>
  <c r="K296" i="544" s="1"/>
  <c r="M296" i="544" s="1"/>
  <c r="J296" i="544" a="1"/>
  <c r="J296" i="544" s="1"/>
  <c r="H296" i="544"/>
  <c r="V295" i="544"/>
  <c r="W295" i="544" s="1"/>
  <c r="N295" i="544"/>
  <c r="K295" i="544"/>
  <c r="M295" i="544" s="1"/>
  <c r="K295" i="544" a="1"/>
  <c r="J295" i="544"/>
  <c r="J295" i="544" a="1"/>
  <c r="H295" i="544"/>
  <c r="V294" i="544"/>
  <c r="W294" i="544" s="1"/>
  <c r="N294" i="544"/>
  <c r="K294" i="544" a="1"/>
  <c r="K294" i="544" s="1"/>
  <c r="M294" i="544" s="1"/>
  <c r="J294" i="544" a="1"/>
  <c r="J294" i="544" s="1"/>
  <c r="H294" i="544"/>
  <c r="W293" i="544"/>
  <c r="V293" i="544"/>
  <c r="N293" i="544"/>
  <c r="K293" i="544" a="1"/>
  <c r="K293" i="544" s="1"/>
  <c r="M293" i="544" s="1"/>
  <c r="J293" i="544" a="1"/>
  <c r="J293" i="544" s="1"/>
  <c r="H293" i="544"/>
  <c r="V292" i="544"/>
  <c r="W292" i="544" s="1"/>
  <c r="N292" i="544"/>
  <c r="K292" i="544" a="1"/>
  <c r="K292" i="544" s="1"/>
  <c r="J292" i="544" a="1"/>
  <c r="J292" i="544" s="1"/>
  <c r="H292" i="544"/>
  <c r="H307" i="544" s="1"/>
  <c r="AA291" i="544"/>
  <c r="Z291" i="544"/>
  <c r="Y291" i="544"/>
  <c r="X291" i="544"/>
  <c r="U291" i="544"/>
  <c r="T291" i="544"/>
  <c r="S291" i="544"/>
  <c r="R291" i="544"/>
  <c r="Q291" i="544"/>
  <c r="P291" i="544"/>
  <c r="O291" i="544"/>
  <c r="R337" i="544" s="1"/>
  <c r="I291" i="544"/>
  <c r="G291" i="544"/>
  <c r="V290" i="544"/>
  <c r="W290" i="544" s="1"/>
  <c r="N290" i="544"/>
  <c r="K290" i="544" a="1"/>
  <c r="K290" i="544" s="1"/>
  <c r="M290" i="544" s="1"/>
  <c r="J290" i="544" a="1"/>
  <c r="J290" i="544" s="1"/>
  <c r="H290" i="544"/>
  <c r="W289" i="544"/>
  <c r="V289" i="544"/>
  <c r="N289" i="544"/>
  <c r="K289" i="544" a="1"/>
  <c r="K289" i="544" s="1"/>
  <c r="M289" i="544" s="1"/>
  <c r="J289" i="544" a="1"/>
  <c r="J289" i="544" s="1"/>
  <c r="H289" i="544"/>
  <c r="V288" i="544"/>
  <c r="W288" i="544" s="1"/>
  <c r="N288" i="544"/>
  <c r="K288" i="544" a="1"/>
  <c r="K288" i="544" s="1"/>
  <c r="M288" i="544" s="1"/>
  <c r="J288" i="544" a="1"/>
  <c r="J288" i="544" s="1"/>
  <c r="H288" i="544"/>
  <c r="H287" i="544"/>
  <c r="H286" i="544"/>
  <c r="H285" i="544"/>
  <c r="V284" i="544"/>
  <c r="W284" i="544" s="1"/>
  <c r="N284" i="544"/>
  <c r="K284" i="544" a="1"/>
  <c r="K284" i="544" s="1"/>
  <c r="M284" i="544" s="1"/>
  <c r="H284" i="544"/>
  <c r="V283" i="544"/>
  <c r="W283" i="544" s="1"/>
  <c r="N283" i="544"/>
  <c r="K283" i="544" a="1"/>
  <c r="K283" i="544" s="1"/>
  <c r="M283" i="544" s="1"/>
  <c r="H283" i="544"/>
  <c r="N282" i="544"/>
  <c r="K282" i="544" a="1"/>
  <c r="K282" i="544" s="1"/>
  <c r="M282" i="544" s="1"/>
  <c r="H282" i="544"/>
  <c r="N281" i="544"/>
  <c r="K281" i="544" a="1"/>
  <c r="K281" i="544" s="1"/>
  <c r="M281" i="544" s="1"/>
  <c r="H281" i="544"/>
  <c r="N280" i="544"/>
  <c r="K280" i="544" a="1"/>
  <c r="K280" i="544" s="1"/>
  <c r="M280" i="544" s="1"/>
  <c r="H280" i="544"/>
  <c r="N279" i="544"/>
  <c r="K279" i="544" a="1"/>
  <c r="K279" i="544" s="1"/>
  <c r="M279" i="544" s="1"/>
  <c r="H279" i="544"/>
  <c r="N278" i="544"/>
  <c r="K278" i="544" a="1"/>
  <c r="K278" i="544" s="1"/>
  <c r="M278" i="544" s="1"/>
  <c r="H278" i="544"/>
  <c r="N277" i="544"/>
  <c r="K277" i="544" a="1"/>
  <c r="K277" i="544" s="1"/>
  <c r="M277" i="544" s="1"/>
  <c r="H277" i="544"/>
  <c r="V276" i="544"/>
  <c r="W276" i="544" s="1"/>
  <c r="N276" i="544"/>
  <c r="K276" i="544" a="1"/>
  <c r="K276" i="544" s="1"/>
  <c r="M276" i="544" s="1"/>
  <c r="J276" i="544" a="1"/>
  <c r="J276" i="544" s="1"/>
  <c r="H276" i="544"/>
  <c r="V275" i="544"/>
  <c r="W275" i="544" s="1"/>
  <c r="N275" i="544"/>
  <c r="K275" i="544"/>
  <c r="M275" i="544" s="1"/>
  <c r="K275" i="544" a="1"/>
  <c r="J275" i="544"/>
  <c r="J275" i="544" a="1"/>
  <c r="H275" i="544"/>
  <c r="V274" i="544"/>
  <c r="W274" i="544" s="1"/>
  <c r="N274" i="544"/>
  <c r="K274" i="544" a="1"/>
  <c r="K274" i="544" s="1"/>
  <c r="M274" i="544" s="1"/>
  <c r="J274" i="544" a="1"/>
  <c r="J274" i="544" s="1"/>
  <c r="H274" i="544"/>
  <c r="W273" i="544"/>
  <c r="V273" i="544"/>
  <c r="N273" i="544"/>
  <c r="K273" i="544" a="1"/>
  <c r="K273" i="544" s="1"/>
  <c r="M273" i="544" s="1"/>
  <c r="J273" i="544" a="1"/>
  <c r="J273" i="544" s="1"/>
  <c r="H273" i="544"/>
  <c r="V272" i="544"/>
  <c r="W272" i="544" s="1"/>
  <c r="N272" i="544"/>
  <c r="K272" i="544" a="1"/>
  <c r="K272" i="544" s="1"/>
  <c r="M272" i="544" s="1"/>
  <c r="J272" i="544" a="1"/>
  <c r="J272" i="544" s="1"/>
  <c r="H272" i="544"/>
  <c r="V271" i="544"/>
  <c r="W271" i="544" s="1"/>
  <c r="N271" i="544"/>
  <c r="K271" i="544"/>
  <c r="M271" i="544" s="1"/>
  <c r="K271" i="544" a="1"/>
  <c r="J271" i="544"/>
  <c r="J271" i="544" a="1"/>
  <c r="H271" i="544"/>
  <c r="V270" i="544"/>
  <c r="W270" i="544" s="1"/>
  <c r="N270" i="544"/>
  <c r="K270" i="544" a="1"/>
  <c r="K270" i="544" s="1"/>
  <c r="M270" i="544" s="1"/>
  <c r="J270" i="544" a="1"/>
  <c r="J270" i="544" s="1"/>
  <c r="H270" i="544"/>
  <c r="V269" i="544"/>
  <c r="W269" i="544" s="1"/>
  <c r="N269" i="544"/>
  <c r="K269" i="544"/>
  <c r="M269" i="544" s="1"/>
  <c r="K269" i="544" a="1"/>
  <c r="J269" i="544"/>
  <c r="J269" i="544" a="1"/>
  <c r="H269" i="544"/>
  <c r="V268" i="544"/>
  <c r="W268" i="544" s="1"/>
  <c r="N268" i="544"/>
  <c r="K268" i="544" a="1"/>
  <c r="K268" i="544" s="1"/>
  <c r="M268" i="544" s="1"/>
  <c r="J268" i="544" a="1"/>
  <c r="J268" i="544" s="1"/>
  <c r="H268" i="544"/>
  <c r="W267" i="544"/>
  <c r="V267" i="544"/>
  <c r="N267" i="544"/>
  <c r="K267" i="544" a="1"/>
  <c r="K267" i="544" s="1"/>
  <c r="M267" i="544" s="1"/>
  <c r="J267" i="544" a="1"/>
  <c r="J267" i="544" s="1"/>
  <c r="H267" i="544"/>
  <c r="V266" i="544"/>
  <c r="W266" i="544" s="1"/>
  <c r="N266" i="544"/>
  <c r="K266" i="544" a="1"/>
  <c r="K266" i="544" s="1"/>
  <c r="M266" i="544" s="1"/>
  <c r="J266" i="544" a="1"/>
  <c r="J266" i="544" s="1"/>
  <c r="H266" i="544"/>
  <c r="V265" i="544"/>
  <c r="W265" i="544" s="1"/>
  <c r="N265" i="544"/>
  <c r="K265" i="544"/>
  <c r="M265" i="544" s="1"/>
  <c r="K265" i="544" a="1"/>
  <c r="J265" i="544"/>
  <c r="J265" i="544" a="1"/>
  <c r="H265" i="544"/>
  <c r="N264" i="544"/>
  <c r="K264" i="544" a="1"/>
  <c r="K264" i="544" s="1"/>
  <c r="M264" i="544" s="1"/>
  <c r="H264" i="544"/>
  <c r="W263" i="544"/>
  <c r="V263" i="544"/>
  <c r="N263" i="544"/>
  <c r="K263" i="544" a="1"/>
  <c r="K263" i="544" s="1"/>
  <c r="M263" i="544" s="1"/>
  <c r="J263" i="544" a="1"/>
  <c r="J263" i="544" s="1"/>
  <c r="H263" i="544"/>
  <c r="V262" i="544"/>
  <c r="W262" i="544" s="1"/>
  <c r="N262" i="544"/>
  <c r="K262" i="544" a="1"/>
  <c r="K262" i="544" s="1"/>
  <c r="M262" i="544" s="1"/>
  <c r="J262" i="544" a="1"/>
  <c r="J262" i="544" s="1"/>
  <c r="H262" i="544"/>
  <c r="V261" i="544"/>
  <c r="W261" i="544" s="1"/>
  <c r="N261" i="544"/>
  <c r="K261" i="544"/>
  <c r="M261" i="544" s="1"/>
  <c r="K261" i="544" a="1"/>
  <c r="J261" i="544"/>
  <c r="J261" i="544" a="1"/>
  <c r="H261" i="544"/>
  <c r="V260" i="544"/>
  <c r="W260" i="544" s="1"/>
  <c r="N260" i="544"/>
  <c r="K260" i="544" a="1"/>
  <c r="K260" i="544" s="1"/>
  <c r="M260" i="544" s="1"/>
  <c r="J260" i="544" a="1"/>
  <c r="J260" i="544" s="1"/>
  <c r="H260" i="544"/>
  <c r="W259" i="544"/>
  <c r="V259" i="544"/>
  <c r="N259" i="544"/>
  <c r="K259" i="544" a="1"/>
  <c r="K259" i="544" s="1"/>
  <c r="M259" i="544" s="1"/>
  <c r="J259" i="544" a="1"/>
  <c r="J259" i="544" s="1"/>
  <c r="H259" i="544"/>
  <c r="V258" i="544"/>
  <c r="W258" i="544" s="1"/>
  <c r="N258" i="544"/>
  <c r="K258" i="544" a="1"/>
  <c r="K258" i="544" s="1"/>
  <c r="M258" i="544" s="1"/>
  <c r="J258" i="544" a="1"/>
  <c r="J258" i="544" s="1"/>
  <c r="H258" i="544"/>
  <c r="V257" i="544"/>
  <c r="V291" i="544" s="1"/>
  <c r="W291" i="544" s="1"/>
  <c r="N257" i="544"/>
  <c r="K257" i="544" a="1"/>
  <c r="K257" i="544" s="1"/>
  <c r="J257" i="544" a="1"/>
  <c r="J257" i="544" s="1"/>
  <c r="H257" i="544"/>
  <c r="H291" i="544" s="1"/>
  <c r="AA256" i="544"/>
  <c r="Z256" i="544"/>
  <c r="Y256" i="544"/>
  <c r="X256" i="544"/>
  <c r="U256" i="544"/>
  <c r="T256" i="544"/>
  <c r="S256" i="544"/>
  <c r="R256" i="544"/>
  <c r="Q256" i="544"/>
  <c r="P256" i="544"/>
  <c r="O256" i="544"/>
  <c r="R336" i="544" s="1"/>
  <c r="I256" i="544"/>
  <c r="G256" i="544"/>
  <c r="H255" i="544"/>
  <c r="H254" i="544"/>
  <c r="H253" i="544"/>
  <c r="H252" i="544"/>
  <c r="H251" i="544"/>
  <c r="H250" i="544"/>
  <c r="K249" i="544" a="1"/>
  <c r="K249" i="544" s="1"/>
  <c r="M249" i="544" s="1"/>
  <c r="H249" i="544"/>
  <c r="K248" i="544" a="1"/>
  <c r="K248" i="544" s="1"/>
  <c r="M248" i="544" s="1"/>
  <c r="H248" i="544"/>
  <c r="K247" i="544" a="1"/>
  <c r="K247" i="544" s="1"/>
  <c r="M247" i="544" s="1"/>
  <c r="H247" i="544"/>
  <c r="K246" i="544" a="1"/>
  <c r="K246" i="544" s="1"/>
  <c r="M246" i="544" s="1"/>
  <c r="H246" i="544"/>
  <c r="W245" i="544"/>
  <c r="V245" i="544"/>
  <c r="N245" i="544"/>
  <c r="K245" i="544" a="1"/>
  <c r="K245" i="544" s="1"/>
  <c r="M245" i="544" s="1"/>
  <c r="J245" i="544" a="1"/>
  <c r="J245" i="544" s="1"/>
  <c r="H245" i="544"/>
  <c r="V244" i="544"/>
  <c r="W244" i="544" s="1"/>
  <c r="N244" i="544"/>
  <c r="K244" i="544" a="1"/>
  <c r="K244" i="544" s="1"/>
  <c r="M244" i="544" s="1"/>
  <c r="J244" i="544" a="1"/>
  <c r="J244" i="544" s="1"/>
  <c r="H244" i="544"/>
  <c r="V243" i="544"/>
  <c r="W243" i="544" s="1"/>
  <c r="N243" i="544"/>
  <c r="K243" i="544"/>
  <c r="M243" i="544" s="1"/>
  <c r="K243" i="544" a="1"/>
  <c r="J243" i="544"/>
  <c r="J243" i="544" a="1"/>
  <c r="H243" i="544"/>
  <c r="V242" i="544"/>
  <c r="W242" i="544" s="1"/>
  <c r="N242" i="544"/>
  <c r="K242" i="544" a="1"/>
  <c r="K242" i="544" s="1"/>
  <c r="M242" i="544" s="1"/>
  <c r="J242" i="544" a="1"/>
  <c r="J242" i="544" s="1"/>
  <c r="H242" i="544"/>
  <c r="M241" i="544"/>
  <c r="H241" i="544"/>
  <c r="W240" i="544"/>
  <c r="V240" i="544"/>
  <c r="N240" i="544"/>
  <c r="K240" i="544" a="1"/>
  <c r="K240" i="544" s="1"/>
  <c r="M240" i="544" s="1"/>
  <c r="J240" i="544" a="1"/>
  <c r="J240" i="544" s="1"/>
  <c r="H240" i="544"/>
  <c r="V239" i="544"/>
  <c r="W239" i="544" s="1"/>
  <c r="N239" i="544"/>
  <c r="N239" i="505" s="1"/>
  <c r="K239" i="544" a="1"/>
  <c r="K239" i="544" s="1"/>
  <c r="M239" i="544" s="1"/>
  <c r="J239" i="544" a="1"/>
  <c r="J239" i="544" s="1"/>
  <c r="H239" i="544"/>
  <c r="K238" i="544" a="1"/>
  <c r="K238" i="544" s="1"/>
  <c r="M238" i="544" s="1"/>
  <c r="H238" i="544"/>
  <c r="H237" i="544"/>
  <c r="V236" i="544"/>
  <c r="W236" i="544" s="1"/>
  <c r="N236" i="544"/>
  <c r="K236" i="544" a="1"/>
  <c r="K236" i="544" s="1"/>
  <c r="M236" i="544" s="1"/>
  <c r="J236" i="544" a="1"/>
  <c r="J236" i="544" s="1"/>
  <c r="H236" i="544"/>
  <c r="V235" i="544"/>
  <c r="W235" i="544" s="1"/>
  <c r="N235" i="544"/>
  <c r="K235" i="544"/>
  <c r="M235" i="544" s="1"/>
  <c r="K235" i="544" a="1"/>
  <c r="J235" i="544"/>
  <c r="J235" i="544" a="1"/>
  <c r="H235" i="544"/>
  <c r="V234" i="544"/>
  <c r="W234" i="544" s="1"/>
  <c r="N234" i="544"/>
  <c r="K234" i="544" a="1"/>
  <c r="K234" i="544" s="1"/>
  <c r="M234" i="544" s="1"/>
  <c r="J234" i="544" a="1"/>
  <c r="J234" i="544" s="1"/>
  <c r="H234" i="544"/>
  <c r="W233" i="544"/>
  <c r="V233" i="544"/>
  <c r="N233" i="544"/>
  <c r="K233" i="544" a="1"/>
  <c r="K233" i="544" s="1"/>
  <c r="M233" i="544" s="1"/>
  <c r="J233" i="544" a="1"/>
  <c r="J233" i="544" s="1"/>
  <c r="H233" i="544"/>
  <c r="V232" i="544"/>
  <c r="W232" i="544" s="1"/>
  <c r="N232" i="544"/>
  <c r="K232" i="544" a="1"/>
  <c r="K232" i="544" s="1"/>
  <c r="M232" i="544" s="1"/>
  <c r="J232" i="544" a="1"/>
  <c r="J232" i="544" s="1"/>
  <c r="H232" i="544"/>
  <c r="V231" i="544"/>
  <c r="W231" i="544" s="1"/>
  <c r="N231" i="544"/>
  <c r="K231" i="544"/>
  <c r="M231" i="544" s="1"/>
  <c r="K231" i="544" a="1"/>
  <c r="J231" i="544"/>
  <c r="J231" i="544" a="1"/>
  <c r="H231" i="544"/>
  <c r="V230" i="544"/>
  <c r="W230" i="544" s="1"/>
  <c r="N230" i="544"/>
  <c r="K230" i="544" a="1"/>
  <c r="K230" i="544" s="1"/>
  <c r="M230" i="544" s="1"/>
  <c r="J230" i="544" a="1"/>
  <c r="J230" i="544" s="1"/>
  <c r="H230" i="544"/>
  <c r="W229" i="544"/>
  <c r="V229" i="544"/>
  <c r="N229" i="544"/>
  <c r="K229" i="544" a="1"/>
  <c r="K229" i="544" s="1"/>
  <c r="M229" i="544" s="1"/>
  <c r="J229" i="544" a="1"/>
  <c r="J229" i="544" s="1"/>
  <c r="H229" i="544"/>
  <c r="V228" i="544"/>
  <c r="W228" i="544" s="1"/>
  <c r="N228" i="544"/>
  <c r="K228" i="544" a="1"/>
  <c r="K228" i="544" s="1"/>
  <c r="M228" i="544" s="1"/>
  <c r="J228" i="544" a="1"/>
  <c r="J228" i="544" s="1"/>
  <c r="H228" i="544"/>
  <c r="V227" i="544"/>
  <c r="W227" i="544" s="1"/>
  <c r="N227" i="544"/>
  <c r="K227" i="544"/>
  <c r="M227" i="544" s="1"/>
  <c r="K227" i="544" a="1"/>
  <c r="J227" i="544"/>
  <c r="J227" i="544" a="1"/>
  <c r="H227" i="544"/>
  <c r="N226" i="544"/>
  <c r="K226" i="544" a="1"/>
  <c r="K226" i="544" s="1"/>
  <c r="M226" i="544" s="1"/>
  <c r="H226" i="544"/>
  <c r="N225" i="544"/>
  <c r="K225" i="544" a="1"/>
  <c r="K225" i="544" s="1"/>
  <c r="M225" i="544" s="1"/>
  <c r="H225" i="544"/>
  <c r="N224" i="544"/>
  <c r="K224" i="544" a="1"/>
  <c r="K224" i="544" s="1"/>
  <c r="M224" i="544" s="1"/>
  <c r="H224" i="544"/>
  <c r="N223" i="544"/>
  <c r="K223" i="544"/>
  <c r="M223" i="544" s="1"/>
  <c r="K223" i="544" a="1"/>
  <c r="H223" i="544"/>
  <c r="N222" i="544"/>
  <c r="K222" i="544" a="1"/>
  <c r="K222" i="544" s="1"/>
  <c r="M222" i="544" s="1"/>
  <c r="H222" i="544"/>
  <c r="N221" i="544"/>
  <c r="K221" i="544" a="1"/>
  <c r="K221" i="544" s="1"/>
  <c r="M221" i="544" s="1"/>
  <c r="H221" i="544"/>
  <c r="N220" i="544"/>
  <c r="K220" i="544" a="1"/>
  <c r="K220" i="544" s="1"/>
  <c r="M220" i="544" s="1"/>
  <c r="H220" i="544"/>
  <c r="N219" i="544"/>
  <c r="K219" i="544"/>
  <c r="M219" i="544" s="1"/>
  <c r="K219" i="544" a="1"/>
  <c r="H219" i="544"/>
  <c r="V218" i="544"/>
  <c r="W218" i="544" s="1"/>
  <c r="N218" i="544"/>
  <c r="K218" i="544" a="1"/>
  <c r="K218" i="544" s="1"/>
  <c r="M218" i="544" s="1"/>
  <c r="J218" i="544" a="1"/>
  <c r="J218" i="544" s="1"/>
  <c r="H218" i="544"/>
  <c r="W217" i="544"/>
  <c r="V217" i="544"/>
  <c r="N217" i="544"/>
  <c r="K217" i="544" a="1"/>
  <c r="K217" i="544" s="1"/>
  <c r="M217" i="544" s="1"/>
  <c r="J217" i="544" a="1"/>
  <c r="J217" i="544" s="1"/>
  <c r="H217" i="544"/>
  <c r="V216" i="544"/>
  <c r="W216" i="544" s="1"/>
  <c r="N216" i="544"/>
  <c r="K216" i="544" a="1"/>
  <c r="K216" i="544" s="1"/>
  <c r="M216" i="544" s="1"/>
  <c r="J216" i="544" a="1"/>
  <c r="J216" i="544" s="1"/>
  <c r="H216" i="544"/>
  <c r="W215" i="544"/>
  <c r="V215" i="544"/>
  <c r="N215" i="544"/>
  <c r="K215" i="544"/>
  <c r="M215" i="544" s="1"/>
  <c r="K215" i="544" a="1"/>
  <c r="J215" i="544"/>
  <c r="J215" i="544" a="1"/>
  <c r="H215" i="544"/>
  <c r="V214" i="544"/>
  <c r="W214" i="544" s="1"/>
  <c r="N214" i="544"/>
  <c r="K214" i="544" a="1"/>
  <c r="K214" i="544" s="1"/>
  <c r="M214" i="544" s="1"/>
  <c r="J214" i="544" a="1"/>
  <c r="J214" i="544" s="1"/>
  <c r="H214" i="544"/>
  <c r="W213" i="544"/>
  <c r="V213" i="544"/>
  <c r="N213" i="544"/>
  <c r="K213" i="544" a="1"/>
  <c r="K213" i="544" s="1"/>
  <c r="M213" i="544" s="1"/>
  <c r="J213" i="544" a="1"/>
  <c r="J213" i="544" s="1"/>
  <c r="H213" i="544"/>
  <c r="V212" i="544"/>
  <c r="W212" i="544" s="1"/>
  <c r="N212" i="544"/>
  <c r="K212" i="544" a="1"/>
  <c r="K212" i="544" s="1"/>
  <c r="M212" i="544" s="1"/>
  <c r="J212" i="544" a="1"/>
  <c r="J212" i="544" s="1"/>
  <c r="H212" i="544"/>
  <c r="V211" i="544"/>
  <c r="W211" i="544" s="1"/>
  <c r="N211" i="544"/>
  <c r="K211" i="544"/>
  <c r="M211" i="544" s="1"/>
  <c r="K211" i="544" a="1"/>
  <c r="J211" i="544"/>
  <c r="J211" i="544" a="1"/>
  <c r="H211" i="544"/>
  <c r="V210" i="544"/>
  <c r="W210" i="544" s="1"/>
  <c r="N210" i="544"/>
  <c r="K210" i="544" a="1"/>
  <c r="K210" i="544" s="1"/>
  <c r="M210" i="544" s="1"/>
  <c r="J210" i="544" a="1"/>
  <c r="J210" i="544" s="1"/>
  <c r="H210" i="544"/>
  <c r="W209" i="544"/>
  <c r="V209" i="544"/>
  <c r="N209" i="544"/>
  <c r="K209" i="544" a="1"/>
  <c r="K209" i="544" s="1"/>
  <c r="M209" i="544" s="1"/>
  <c r="J209" i="544" a="1"/>
  <c r="J209" i="544" s="1"/>
  <c r="H209" i="544"/>
  <c r="V208" i="544"/>
  <c r="W208" i="544" s="1"/>
  <c r="N208" i="544"/>
  <c r="K208" i="544" a="1"/>
  <c r="K208" i="544" s="1"/>
  <c r="M208" i="544" s="1"/>
  <c r="H208" i="544"/>
  <c r="V207" i="544"/>
  <c r="W207" i="544" s="1"/>
  <c r="N207" i="544"/>
  <c r="K207" i="544"/>
  <c r="M207" i="544" s="1"/>
  <c r="K207" i="544" a="1"/>
  <c r="H207" i="544"/>
  <c r="H206" i="544"/>
  <c r="H205" i="544"/>
  <c r="H204" i="544"/>
  <c r="W203" i="544"/>
  <c r="V203" i="544"/>
  <c r="N203" i="544"/>
  <c r="H203" i="544"/>
  <c r="V202" i="544"/>
  <c r="W202" i="544" s="1"/>
  <c r="N202" i="544"/>
  <c r="H202" i="544"/>
  <c r="V201" i="544"/>
  <c r="W201" i="544" s="1"/>
  <c r="N201" i="544"/>
  <c r="H201" i="544"/>
  <c r="H200" i="544"/>
  <c r="V199" i="544"/>
  <c r="V256" i="544" s="1"/>
  <c r="W256" i="544" s="1"/>
  <c r="N199" i="544"/>
  <c r="K199" i="544" a="1"/>
  <c r="K199" i="544" s="1"/>
  <c r="J199" i="544" a="1"/>
  <c r="J199" i="544" s="1"/>
  <c r="H199" i="544"/>
  <c r="H256" i="544" s="1"/>
  <c r="AA198" i="544"/>
  <c r="AA333" i="544" s="1"/>
  <c r="Z198" i="544"/>
  <c r="Z333" i="544" s="1"/>
  <c r="Y198" i="544"/>
  <c r="Y333" i="544" s="1"/>
  <c r="X198" i="544"/>
  <c r="X333" i="544" s="1"/>
  <c r="U198" i="544"/>
  <c r="U333" i="544" s="1"/>
  <c r="T198" i="544"/>
  <c r="T333" i="544" s="1"/>
  <c r="S198" i="544"/>
  <c r="S333" i="544" s="1"/>
  <c r="R198" i="544"/>
  <c r="R333" i="544" s="1"/>
  <c r="Q198" i="544"/>
  <c r="Q333" i="544" s="1"/>
  <c r="P198" i="544"/>
  <c r="O198" i="544"/>
  <c r="I333" i="544"/>
  <c r="B341" i="544" s="1"/>
  <c r="G198" i="544"/>
  <c r="G333" i="544" s="1"/>
  <c r="V197" i="544"/>
  <c r="W197" i="544" s="1"/>
  <c r="N197" i="544"/>
  <c r="K197" i="544" a="1"/>
  <c r="K197" i="544" s="1"/>
  <c r="M197" i="544" s="1"/>
  <c r="J197" i="544" a="1"/>
  <c r="J197" i="544" s="1"/>
  <c r="H197" i="544"/>
  <c r="V196" i="544"/>
  <c r="W196" i="544" s="1"/>
  <c r="N196" i="544"/>
  <c r="K196" i="544" a="1"/>
  <c r="K196" i="544" s="1"/>
  <c r="M196" i="544" s="1"/>
  <c r="J196" i="544" a="1"/>
  <c r="J196" i="544" s="1"/>
  <c r="H196" i="544"/>
  <c r="K195" i="544"/>
  <c r="M195" i="544" s="1"/>
  <c r="K195" i="544" a="1"/>
  <c r="H195" i="544"/>
  <c r="K194" i="544" a="1"/>
  <c r="K194" i="544" s="1"/>
  <c r="M194" i="544" s="1"/>
  <c r="H194" i="544"/>
  <c r="K193" i="544"/>
  <c r="M193" i="544" s="1"/>
  <c r="K193" i="544" a="1"/>
  <c r="H193" i="544"/>
  <c r="K192" i="544" a="1"/>
  <c r="K192" i="544" s="1"/>
  <c r="M192" i="544" s="1"/>
  <c r="H192" i="544"/>
  <c r="V191" i="544"/>
  <c r="W191" i="544" s="1"/>
  <c r="N191" i="544"/>
  <c r="N191" i="505" s="1"/>
  <c r="K191" i="544" a="1"/>
  <c r="K191" i="544" s="1"/>
  <c r="M191" i="544" s="1"/>
  <c r="J191" i="544" a="1"/>
  <c r="J191" i="544" s="1"/>
  <c r="H191" i="544"/>
  <c r="W190" i="544"/>
  <c r="V190" i="544"/>
  <c r="N190" i="544"/>
  <c r="K190" i="544"/>
  <c r="M190" i="544" s="1"/>
  <c r="K190" i="544" a="1"/>
  <c r="J190" i="544"/>
  <c r="J190" i="544" a="1"/>
  <c r="H190" i="544"/>
  <c r="V189" i="544"/>
  <c r="W189" i="544" s="1"/>
  <c r="N189" i="544"/>
  <c r="N189" i="505" s="1"/>
  <c r="K189" i="544" a="1"/>
  <c r="K189" i="544" s="1"/>
  <c r="M189" i="544" s="1"/>
  <c r="J189" i="544" a="1"/>
  <c r="J189" i="544" s="1"/>
  <c r="H189" i="544"/>
  <c r="N188" i="544"/>
  <c r="K188" i="544"/>
  <c r="M188" i="544" s="1"/>
  <c r="K188" i="544" a="1"/>
  <c r="J188" i="544"/>
  <c r="J188" i="544" a="1"/>
  <c r="H188" i="544"/>
  <c r="N187" i="544"/>
  <c r="K187" i="544" a="1"/>
  <c r="K187" i="544" s="1"/>
  <c r="M187" i="544" s="1"/>
  <c r="J187" i="544" a="1"/>
  <c r="J187" i="544" s="1"/>
  <c r="H187" i="544"/>
  <c r="V186" i="544"/>
  <c r="W186" i="544" s="1"/>
  <c r="N186" i="544"/>
  <c r="N186" i="505" s="1"/>
  <c r="K186" i="544"/>
  <c r="M186" i="544" s="1"/>
  <c r="K186" i="544" a="1"/>
  <c r="J186" i="544"/>
  <c r="J186" i="544" a="1"/>
  <c r="H186" i="544"/>
  <c r="V185" i="544"/>
  <c r="W185" i="544" s="1"/>
  <c r="N185" i="544"/>
  <c r="K185" i="544" a="1"/>
  <c r="K185" i="544" s="1"/>
  <c r="M185" i="544" s="1"/>
  <c r="J185" i="544" a="1"/>
  <c r="J185" i="544" s="1"/>
  <c r="H185" i="544"/>
  <c r="N184" i="544"/>
  <c r="K184" i="544"/>
  <c r="M184" i="544" s="1"/>
  <c r="K184" i="544" a="1"/>
  <c r="H184" i="544"/>
  <c r="N183" i="544"/>
  <c r="K183" i="544" a="1"/>
  <c r="K183" i="544" s="1"/>
  <c r="M183" i="544" s="1"/>
  <c r="H183" i="544"/>
  <c r="W182" i="544"/>
  <c r="V182" i="544"/>
  <c r="N182" i="544"/>
  <c r="K182" i="544" a="1"/>
  <c r="K182" i="544" s="1"/>
  <c r="M182" i="544" s="1"/>
  <c r="J182" i="544" a="1"/>
  <c r="J182" i="544" s="1"/>
  <c r="H182" i="544"/>
  <c r="V181" i="544"/>
  <c r="W181" i="544" s="1"/>
  <c r="N181" i="544"/>
  <c r="K181" i="544" a="1"/>
  <c r="K181" i="544" s="1"/>
  <c r="M181" i="544" s="1"/>
  <c r="J181" i="544" a="1"/>
  <c r="J181" i="544" s="1"/>
  <c r="H181" i="544"/>
  <c r="V180" i="544"/>
  <c r="W180" i="544" s="1"/>
  <c r="N180" i="544"/>
  <c r="N180" i="505" s="1"/>
  <c r="K180" i="544" a="1"/>
  <c r="K180" i="544" s="1"/>
  <c r="M180" i="544" s="1"/>
  <c r="J180" i="544" a="1"/>
  <c r="J180" i="544" s="1"/>
  <c r="H180" i="544"/>
  <c r="V179" i="544"/>
  <c r="W179" i="544" s="1"/>
  <c r="N179" i="544"/>
  <c r="K179" i="544" a="1"/>
  <c r="K179" i="544" s="1"/>
  <c r="M179" i="544" s="1"/>
  <c r="J179" i="544" a="1"/>
  <c r="J179" i="544" s="1"/>
  <c r="H179" i="544"/>
  <c r="V178" i="544"/>
  <c r="W178" i="544" s="1"/>
  <c r="N178" i="544"/>
  <c r="K178" i="544"/>
  <c r="M178" i="544" s="1"/>
  <c r="K178" i="544" a="1"/>
  <c r="J178" i="544"/>
  <c r="J178" i="544" a="1"/>
  <c r="H178" i="544"/>
  <c r="V177" i="544"/>
  <c r="N177" i="544"/>
  <c r="N198" i="544" s="1"/>
  <c r="K177" i="544" a="1"/>
  <c r="K177" i="544" s="1"/>
  <c r="J177" i="544" a="1"/>
  <c r="J177" i="544" s="1"/>
  <c r="H177" i="544"/>
  <c r="X170" i="544"/>
  <c r="Q526" i="544" s="1"/>
  <c r="X169" i="544"/>
  <c r="Q525" i="544" s="1"/>
  <c r="G169" i="544"/>
  <c r="C169" i="544"/>
  <c r="X168" i="544"/>
  <c r="Q524" i="544" s="1"/>
  <c r="I168" i="544"/>
  <c r="E168" i="544"/>
  <c r="K168" i="544" s="1"/>
  <c r="M168" i="544" s="1"/>
  <c r="I167" i="544"/>
  <c r="E167" i="544"/>
  <c r="K167" i="544" s="1"/>
  <c r="M167" i="544" s="1"/>
  <c r="I166" i="544"/>
  <c r="E166" i="544"/>
  <c r="K166" i="544" s="1"/>
  <c r="M166" i="544" s="1"/>
  <c r="X165" i="544"/>
  <c r="Q521" i="544" s="1"/>
  <c r="I165" i="544"/>
  <c r="I169" i="544" s="1"/>
  <c r="E165" i="544"/>
  <c r="E169" i="544" s="1"/>
  <c r="AA162" i="544"/>
  <c r="Z162" i="544"/>
  <c r="Y162" i="544"/>
  <c r="X162" i="544"/>
  <c r="U162" i="544"/>
  <c r="T162" i="544"/>
  <c r="S162" i="544"/>
  <c r="R162" i="544"/>
  <c r="Q162" i="544"/>
  <c r="P162" i="544"/>
  <c r="O162" i="544"/>
  <c r="R170" i="544" s="1"/>
  <c r="I162" i="544"/>
  <c r="G162" i="544"/>
  <c r="C526" i="544" s="1"/>
  <c r="H161" i="544"/>
  <c r="H160" i="544"/>
  <c r="H159" i="544"/>
  <c r="V158" i="544"/>
  <c r="W158" i="544" s="1"/>
  <c r="N158" i="544"/>
  <c r="K158" i="544"/>
  <c r="K158" i="544" a="1"/>
  <c r="J158" i="544" a="1"/>
  <c r="J158" i="544" s="1"/>
  <c r="H158" i="544"/>
  <c r="D158" i="544"/>
  <c r="V157" i="544"/>
  <c r="W157" i="544" s="1"/>
  <c r="N157" i="544"/>
  <c r="K157" i="544" a="1"/>
  <c r="K157" i="544" s="1"/>
  <c r="M157" i="544" s="1"/>
  <c r="J157" i="544" a="1"/>
  <c r="J157" i="544" s="1"/>
  <c r="H157" i="544"/>
  <c r="H156" i="544"/>
  <c r="H155" i="544"/>
  <c r="V154" i="544"/>
  <c r="W154" i="544" s="1"/>
  <c r="N154" i="544"/>
  <c r="K154" i="544" a="1"/>
  <c r="K154" i="544" s="1"/>
  <c r="M154" i="544" s="1"/>
  <c r="J154" i="544" a="1"/>
  <c r="J154" i="544" s="1"/>
  <c r="H154" i="544"/>
  <c r="V153" i="544"/>
  <c r="W153" i="544" s="1"/>
  <c r="N153" i="544"/>
  <c r="K153" i="544"/>
  <c r="M153" i="544" s="1"/>
  <c r="K153" i="544" a="1"/>
  <c r="J153" i="544"/>
  <c r="J153" i="544" a="1"/>
  <c r="H153" i="544"/>
  <c r="H152" i="544"/>
  <c r="W151" i="544"/>
  <c r="V151" i="544"/>
  <c r="N151" i="544"/>
  <c r="K151" i="544" a="1"/>
  <c r="K151" i="544" s="1"/>
  <c r="M151" i="544" s="1"/>
  <c r="J151" i="544" a="1"/>
  <c r="J151" i="544" s="1"/>
  <c r="H151" i="544"/>
  <c r="V150" i="544"/>
  <c r="W150" i="544" s="1"/>
  <c r="N150" i="544"/>
  <c r="N150" i="505" s="1"/>
  <c r="K150" i="544" a="1"/>
  <c r="K150" i="544" s="1"/>
  <c r="M150" i="544" s="1"/>
  <c r="J150" i="544" a="1"/>
  <c r="J150" i="544" s="1"/>
  <c r="H150" i="544"/>
  <c r="V149" i="544"/>
  <c r="W149" i="544" s="1"/>
  <c r="N149" i="544"/>
  <c r="K149" i="544"/>
  <c r="M149" i="544" s="1"/>
  <c r="K149" i="544" a="1"/>
  <c r="J149" i="544"/>
  <c r="J149" i="544" a="1"/>
  <c r="H149" i="544"/>
  <c r="V148" i="544"/>
  <c r="W148" i="544" s="1"/>
  <c r="N148" i="544"/>
  <c r="N162" i="544" s="1"/>
  <c r="K148" i="544" a="1"/>
  <c r="K148" i="544" s="1"/>
  <c r="J148" i="544" a="1"/>
  <c r="J148" i="544" s="1"/>
  <c r="H148" i="544"/>
  <c r="AA147" i="544"/>
  <c r="Z147" i="544"/>
  <c r="Y147" i="544"/>
  <c r="X147" i="544"/>
  <c r="U147" i="544"/>
  <c r="T147" i="544"/>
  <c r="S147" i="544"/>
  <c r="Q147" i="544"/>
  <c r="P147" i="544"/>
  <c r="O147" i="544"/>
  <c r="I147" i="544"/>
  <c r="G147" i="544"/>
  <c r="C525" i="544" s="1"/>
  <c r="V146" i="544"/>
  <c r="W146" i="544" s="1"/>
  <c r="N146" i="544"/>
  <c r="K146" i="544" a="1"/>
  <c r="K146" i="544" s="1"/>
  <c r="M146" i="544" s="1"/>
  <c r="J146" i="544" a="1"/>
  <c r="J146" i="544" s="1"/>
  <c r="H146" i="544"/>
  <c r="K145" i="544" a="1"/>
  <c r="K145" i="544" s="1"/>
  <c r="H145" i="544"/>
  <c r="K144" i="544" a="1"/>
  <c r="K144" i="544" s="1"/>
  <c r="H144" i="544"/>
  <c r="K143" i="544" a="1"/>
  <c r="K143" i="544" s="1"/>
  <c r="H143" i="544"/>
  <c r="W142" i="544"/>
  <c r="V142" i="544"/>
  <c r="N142" i="544"/>
  <c r="K142" i="544" a="1"/>
  <c r="K142" i="544" s="1"/>
  <c r="M142" i="544" s="1"/>
  <c r="J142" i="544" a="1"/>
  <c r="J142" i="544" s="1"/>
  <c r="H142" i="544"/>
  <c r="V141" i="544"/>
  <c r="W141" i="544" s="1"/>
  <c r="N141" i="544"/>
  <c r="K141" i="544" a="1"/>
  <c r="K141" i="544" s="1"/>
  <c r="M141" i="544" s="1"/>
  <c r="J141" i="544" a="1"/>
  <c r="J141" i="544" s="1"/>
  <c r="H141" i="544"/>
  <c r="W140" i="544"/>
  <c r="V140" i="544"/>
  <c r="N140" i="544"/>
  <c r="K140" i="544" a="1"/>
  <c r="K140" i="544" s="1"/>
  <c r="M140" i="544" s="1"/>
  <c r="J140" i="544" a="1"/>
  <c r="J140" i="544" s="1"/>
  <c r="H140" i="544"/>
  <c r="V139" i="544"/>
  <c r="W139" i="544" s="1"/>
  <c r="N139" i="544"/>
  <c r="K139" i="544"/>
  <c r="M139" i="544" s="1"/>
  <c r="K139" i="544" a="1"/>
  <c r="J139" i="544" a="1"/>
  <c r="J139" i="544" s="1"/>
  <c r="H139" i="544"/>
  <c r="W138" i="544"/>
  <c r="V138" i="544"/>
  <c r="V147" i="544" s="1"/>
  <c r="W147" i="544" s="1"/>
  <c r="N138" i="544"/>
  <c r="N147" i="544" s="1"/>
  <c r="K138" i="544" a="1"/>
  <c r="K138" i="544" s="1"/>
  <c r="M138" i="544" s="1"/>
  <c r="J138" i="544" a="1"/>
  <c r="J138" i="544" s="1"/>
  <c r="H138" i="544"/>
  <c r="AA137" i="544"/>
  <c r="Z137" i="544"/>
  <c r="Y137" i="544"/>
  <c r="X137" i="544"/>
  <c r="U137" i="544"/>
  <c r="T137" i="544"/>
  <c r="S137" i="544"/>
  <c r="Q137" i="544"/>
  <c r="P137" i="544"/>
  <c r="O137" i="544"/>
  <c r="R168" i="544" s="1"/>
  <c r="I137" i="544"/>
  <c r="G137" i="544"/>
  <c r="C524" i="544" s="1"/>
  <c r="V136" i="544"/>
  <c r="W136" i="544" s="1"/>
  <c r="N136" i="544"/>
  <c r="N136" i="505" s="1"/>
  <c r="K136" i="544" a="1"/>
  <c r="K136" i="544" s="1"/>
  <c r="M136" i="544" s="1"/>
  <c r="J136" i="544" a="1"/>
  <c r="J136" i="544" s="1"/>
  <c r="H136" i="544"/>
  <c r="V135" i="544"/>
  <c r="W135" i="544" s="1"/>
  <c r="N135" i="544"/>
  <c r="K135" i="544"/>
  <c r="M135" i="544" s="1"/>
  <c r="K135" i="544" a="1"/>
  <c r="J135" i="544" a="1"/>
  <c r="J135" i="544" s="1"/>
  <c r="H135" i="544"/>
  <c r="V134" i="544"/>
  <c r="W134" i="544" s="1"/>
  <c r="N134" i="544"/>
  <c r="K134" i="544" a="1"/>
  <c r="K134" i="544" s="1"/>
  <c r="M134" i="544" s="1"/>
  <c r="J134" i="544" a="1"/>
  <c r="J134" i="544" s="1"/>
  <c r="H134" i="544"/>
  <c r="V133" i="544"/>
  <c r="W133" i="544" s="1"/>
  <c r="N133" i="544"/>
  <c r="K133" i="544"/>
  <c r="M133" i="544" s="1"/>
  <c r="K133" i="544" a="1"/>
  <c r="J133" i="544"/>
  <c r="J133" i="544" a="1"/>
  <c r="H133" i="544"/>
  <c r="V132" i="544"/>
  <c r="W132" i="544" s="1"/>
  <c r="N132" i="544"/>
  <c r="K132" i="544" a="1"/>
  <c r="K132" i="544" s="1"/>
  <c r="M132" i="544" s="1"/>
  <c r="J132" i="544" a="1"/>
  <c r="J132" i="544" s="1"/>
  <c r="H132" i="544"/>
  <c r="W131" i="544"/>
  <c r="V131" i="544"/>
  <c r="N131" i="544"/>
  <c r="K131" i="544" a="1"/>
  <c r="K131" i="544" s="1"/>
  <c r="M131" i="544" s="1"/>
  <c r="J131" i="544" a="1"/>
  <c r="J131" i="544" s="1"/>
  <c r="H131" i="544"/>
  <c r="V130" i="544"/>
  <c r="W130" i="544" s="1"/>
  <c r="N130" i="544"/>
  <c r="K130" i="544" a="1"/>
  <c r="K130" i="544" s="1"/>
  <c r="M130" i="544" s="1"/>
  <c r="J130" i="544" a="1"/>
  <c r="J130" i="544" s="1"/>
  <c r="H130" i="544"/>
  <c r="V129" i="544"/>
  <c r="W129" i="544" s="1"/>
  <c r="N129" i="544"/>
  <c r="K129" i="544"/>
  <c r="M129" i="544" s="1"/>
  <c r="K129" i="544" a="1"/>
  <c r="J129" i="544"/>
  <c r="J129" i="544" a="1"/>
  <c r="H129" i="544"/>
  <c r="V128" i="544"/>
  <c r="W128" i="544" s="1"/>
  <c r="N128" i="544"/>
  <c r="K128" i="544" a="1"/>
  <c r="K128" i="544" s="1"/>
  <c r="M128" i="544" s="1"/>
  <c r="J128" i="544" a="1"/>
  <c r="J128" i="544" s="1"/>
  <c r="H128" i="544"/>
  <c r="W127" i="544"/>
  <c r="V127" i="544"/>
  <c r="N127" i="544"/>
  <c r="K127" i="544" a="1"/>
  <c r="K127" i="544" s="1"/>
  <c r="M127" i="544" s="1"/>
  <c r="J127" i="544" a="1"/>
  <c r="J127" i="544" s="1"/>
  <c r="H127" i="544"/>
  <c r="V126" i="544"/>
  <c r="W126" i="544" s="1"/>
  <c r="N126" i="544"/>
  <c r="K126" i="544" a="1"/>
  <c r="K126" i="544" s="1"/>
  <c r="M126" i="544" s="1"/>
  <c r="J126" i="544" a="1"/>
  <c r="J126" i="544" s="1"/>
  <c r="H126" i="544"/>
  <c r="V125" i="544"/>
  <c r="W125" i="544" s="1"/>
  <c r="N125" i="544"/>
  <c r="K125" i="544"/>
  <c r="M125" i="544" s="1"/>
  <c r="K125" i="544" a="1"/>
  <c r="J125" i="544"/>
  <c r="J125" i="544" a="1"/>
  <c r="H125" i="544"/>
  <c r="V124" i="544"/>
  <c r="W124" i="544" s="1"/>
  <c r="N124" i="544"/>
  <c r="K124" i="544" a="1"/>
  <c r="K124" i="544" s="1"/>
  <c r="M124" i="544" s="1"/>
  <c r="J124" i="544" a="1"/>
  <c r="J124" i="544" s="1"/>
  <c r="H124" i="544"/>
  <c r="W123" i="544"/>
  <c r="V123" i="544"/>
  <c r="N123" i="544"/>
  <c r="K123" i="544" a="1"/>
  <c r="K123" i="544" s="1"/>
  <c r="M123" i="544" s="1"/>
  <c r="J123" i="544" a="1"/>
  <c r="J123" i="544" s="1"/>
  <c r="H123" i="544"/>
  <c r="V122" i="544"/>
  <c r="W122" i="544" s="1"/>
  <c r="N122" i="544"/>
  <c r="K122" i="544" a="1"/>
  <c r="K122" i="544" s="1"/>
  <c r="J122" i="544" a="1"/>
  <c r="J122" i="544" s="1"/>
  <c r="H122" i="544"/>
  <c r="H137" i="544" s="1"/>
  <c r="AA121" i="544"/>
  <c r="Z121" i="544"/>
  <c r="Y121" i="544"/>
  <c r="X121" i="544"/>
  <c r="U121" i="544"/>
  <c r="T121" i="544"/>
  <c r="S121" i="544"/>
  <c r="R121" i="544"/>
  <c r="Q121" i="544"/>
  <c r="P121" i="544"/>
  <c r="O121" i="544"/>
  <c r="R167" i="544" s="1"/>
  <c r="I121" i="544"/>
  <c r="G121" i="544"/>
  <c r="C523" i="544" s="1"/>
  <c r="V120" i="544"/>
  <c r="W120" i="544" s="1"/>
  <c r="N120" i="544"/>
  <c r="K120" i="544" a="1"/>
  <c r="K120" i="544" s="1"/>
  <c r="M120" i="544" s="1"/>
  <c r="J120" i="544" a="1"/>
  <c r="J120" i="544" s="1"/>
  <c r="H120" i="544"/>
  <c r="V119" i="544"/>
  <c r="W119" i="544" s="1"/>
  <c r="N119" i="544"/>
  <c r="K119" i="544"/>
  <c r="M119" i="544" s="1"/>
  <c r="K119" i="544" a="1"/>
  <c r="J119" i="544"/>
  <c r="J119" i="544" a="1"/>
  <c r="H119" i="544"/>
  <c r="V118" i="544"/>
  <c r="W118" i="544" s="1"/>
  <c r="N118" i="544"/>
  <c r="K118" i="544" a="1"/>
  <c r="K118" i="544" s="1"/>
  <c r="M118" i="544" s="1"/>
  <c r="J118" i="544" a="1"/>
  <c r="J118" i="544" s="1"/>
  <c r="H118" i="544"/>
  <c r="K117" i="544" a="1"/>
  <c r="K117" i="544" s="1"/>
  <c r="H117" i="544"/>
  <c r="K116" i="544" a="1"/>
  <c r="K116" i="544" s="1"/>
  <c r="H116" i="544"/>
  <c r="K115" i="544"/>
  <c r="K115" i="544" a="1"/>
  <c r="H115" i="544"/>
  <c r="V114" i="544"/>
  <c r="W114" i="544" s="1"/>
  <c r="N114" i="544"/>
  <c r="K114" i="544" a="1"/>
  <c r="K114" i="544" s="1"/>
  <c r="M114" i="544" s="1"/>
  <c r="H114" i="544"/>
  <c r="V113" i="544"/>
  <c r="W113" i="544" s="1"/>
  <c r="N113" i="544"/>
  <c r="K113" i="544" a="1"/>
  <c r="K113" i="544" s="1"/>
  <c r="M113" i="544" s="1"/>
  <c r="H113" i="544"/>
  <c r="N112" i="544"/>
  <c r="K112" i="544" a="1"/>
  <c r="K112" i="544" s="1"/>
  <c r="M112" i="544" s="1"/>
  <c r="H112" i="544"/>
  <c r="N111" i="544"/>
  <c r="K111" i="544" a="1"/>
  <c r="K111" i="544" s="1"/>
  <c r="M111" i="544" s="1"/>
  <c r="H111" i="544"/>
  <c r="N110" i="544"/>
  <c r="K110" i="544" a="1"/>
  <c r="K110" i="544" s="1"/>
  <c r="M110" i="544" s="1"/>
  <c r="H110" i="544"/>
  <c r="N109" i="544"/>
  <c r="K109" i="544" a="1"/>
  <c r="K109" i="544" s="1"/>
  <c r="M109" i="544" s="1"/>
  <c r="H109" i="544"/>
  <c r="N108" i="544"/>
  <c r="K108" i="544" a="1"/>
  <c r="K108" i="544" s="1"/>
  <c r="M108" i="544" s="1"/>
  <c r="H108" i="544"/>
  <c r="N107" i="544"/>
  <c r="K107" i="544" a="1"/>
  <c r="K107" i="544" s="1"/>
  <c r="M107" i="544" s="1"/>
  <c r="H107" i="544"/>
  <c r="V106" i="544"/>
  <c r="W106" i="544" s="1"/>
  <c r="N106" i="544"/>
  <c r="K106" i="544" a="1"/>
  <c r="K106" i="544" s="1"/>
  <c r="M106" i="544" s="1"/>
  <c r="H106" i="544"/>
  <c r="V105" i="544"/>
  <c r="W105" i="544" s="1"/>
  <c r="N105" i="544"/>
  <c r="K105" i="544"/>
  <c r="M105" i="544" s="1"/>
  <c r="K105" i="544" a="1"/>
  <c r="H105" i="544"/>
  <c r="V104" i="544"/>
  <c r="W104" i="544" s="1"/>
  <c r="N104" i="544"/>
  <c r="K104" i="544" a="1"/>
  <c r="K104" i="544" s="1"/>
  <c r="M104" i="544" s="1"/>
  <c r="H104" i="544"/>
  <c r="V103" i="544"/>
  <c r="W103" i="544" s="1"/>
  <c r="N103" i="544"/>
  <c r="K103" i="544"/>
  <c r="M103" i="544" s="1"/>
  <c r="K103" i="544" a="1"/>
  <c r="H103" i="544"/>
  <c r="V102" i="544"/>
  <c r="W102" i="544" s="1"/>
  <c r="N102" i="544"/>
  <c r="K102" i="544" a="1"/>
  <c r="K102" i="544" s="1"/>
  <c r="M102" i="544" s="1"/>
  <c r="H102" i="544"/>
  <c r="V101" i="544"/>
  <c r="W101" i="544" s="1"/>
  <c r="N101" i="544"/>
  <c r="K101" i="544"/>
  <c r="M101" i="544" s="1"/>
  <c r="K101" i="544" a="1"/>
  <c r="H101" i="544"/>
  <c r="V100" i="544"/>
  <c r="W100" i="544" s="1"/>
  <c r="N100" i="544"/>
  <c r="K100" i="544" a="1"/>
  <c r="K100" i="544" s="1"/>
  <c r="M100" i="544" s="1"/>
  <c r="H100" i="544"/>
  <c r="W99" i="544"/>
  <c r="V99" i="544"/>
  <c r="N99" i="544"/>
  <c r="K99" i="544" a="1"/>
  <c r="K99" i="544" s="1"/>
  <c r="M99" i="544" s="1"/>
  <c r="H99" i="544"/>
  <c r="V98" i="544"/>
  <c r="W98" i="544" s="1"/>
  <c r="N98" i="544"/>
  <c r="K98" i="544" a="1"/>
  <c r="K98" i="544" s="1"/>
  <c r="M98" i="544" s="1"/>
  <c r="H98" i="544"/>
  <c r="V97" i="544"/>
  <c r="W97" i="544" s="1"/>
  <c r="N97" i="544"/>
  <c r="K97" i="544"/>
  <c r="M97" i="544" s="1"/>
  <c r="K97" i="544" a="1"/>
  <c r="H97" i="544"/>
  <c r="V96" i="544"/>
  <c r="W96" i="544" s="1"/>
  <c r="N96" i="544"/>
  <c r="K96" i="544" a="1"/>
  <c r="K96" i="544" s="1"/>
  <c r="M96" i="544" s="1"/>
  <c r="H96" i="544"/>
  <c r="W95" i="544"/>
  <c r="V95" i="544"/>
  <c r="N95" i="544"/>
  <c r="K95" i="544" a="1"/>
  <c r="K95" i="544" s="1"/>
  <c r="M95" i="544" s="1"/>
  <c r="H95" i="544"/>
  <c r="K94" i="544" a="1"/>
  <c r="K94" i="544" s="1"/>
  <c r="M94" i="544" s="1"/>
  <c r="H94" i="544"/>
  <c r="V93" i="544"/>
  <c r="W93" i="544" s="1"/>
  <c r="N93" i="544"/>
  <c r="K93" i="544" a="1"/>
  <c r="K93" i="544" s="1"/>
  <c r="M93" i="544" s="1"/>
  <c r="J93" i="544" a="1"/>
  <c r="J93" i="544" s="1"/>
  <c r="H93" i="544"/>
  <c r="V92" i="544"/>
  <c r="W92" i="544" s="1"/>
  <c r="N92" i="544"/>
  <c r="K92" i="544"/>
  <c r="M92" i="544" s="1"/>
  <c r="K92" i="544" a="1"/>
  <c r="J92" i="544"/>
  <c r="J92" i="544" a="1"/>
  <c r="H92" i="544"/>
  <c r="V91" i="544"/>
  <c r="W91" i="544" s="1"/>
  <c r="N91" i="544"/>
  <c r="K91" i="544" a="1"/>
  <c r="K91" i="544" s="1"/>
  <c r="M91" i="544" s="1"/>
  <c r="J91" i="544" a="1"/>
  <c r="J91" i="544" s="1"/>
  <c r="H91" i="544"/>
  <c r="V90" i="544"/>
  <c r="W90" i="544" s="1"/>
  <c r="N90" i="544"/>
  <c r="K90" i="544" a="1"/>
  <c r="K90" i="544" s="1"/>
  <c r="M90" i="544" s="1"/>
  <c r="J90" i="544" a="1"/>
  <c r="J90" i="544" s="1"/>
  <c r="H90" i="544"/>
  <c r="V89" i="544"/>
  <c r="W89" i="544" s="1"/>
  <c r="N89" i="544"/>
  <c r="K89" i="544" a="1"/>
  <c r="K89" i="544" s="1"/>
  <c r="M89" i="544" s="1"/>
  <c r="J89" i="544" a="1"/>
  <c r="J89" i="544" s="1"/>
  <c r="H89" i="544"/>
  <c r="V88" i="544"/>
  <c r="W88" i="544" s="1"/>
  <c r="N88" i="544"/>
  <c r="K88" i="544"/>
  <c r="M88" i="544" s="1"/>
  <c r="K88" i="544" a="1"/>
  <c r="J88" i="544"/>
  <c r="J88" i="544" a="1"/>
  <c r="H88" i="544"/>
  <c r="V87" i="544"/>
  <c r="N87" i="544"/>
  <c r="K87" i="544" a="1"/>
  <c r="K87" i="544" s="1"/>
  <c r="J87" i="544" a="1"/>
  <c r="J87" i="544" s="1"/>
  <c r="H87" i="544"/>
  <c r="AA86" i="544"/>
  <c r="Z86" i="544"/>
  <c r="Y86" i="544"/>
  <c r="X86" i="544"/>
  <c r="U86" i="544"/>
  <c r="T86" i="544"/>
  <c r="S86" i="544"/>
  <c r="R86" i="544"/>
  <c r="Q86" i="544"/>
  <c r="P86" i="544"/>
  <c r="O86" i="544"/>
  <c r="R166" i="544" s="1"/>
  <c r="I86" i="544"/>
  <c r="G86" i="544"/>
  <c r="C522" i="544" s="1"/>
  <c r="K85" i="544" a="1"/>
  <c r="K85" i="544" s="1"/>
  <c r="H85" i="544"/>
  <c r="K84" i="544" a="1"/>
  <c r="K84" i="544" s="1"/>
  <c r="H84" i="544"/>
  <c r="K83" i="544" a="1"/>
  <c r="K83" i="544" s="1"/>
  <c r="H83" i="544"/>
  <c r="K82" i="544" a="1"/>
  <c r="K82" i="544" s="1"/>
  <c r="H82" i="544"/>
  <c r="K81" i="544" a="1"/>
  <c r="K81" i="544" s="1"/>
  <c r="H81" i="544"/>
  <c r="K80" i="544"/>
  <c r="K80" i="544" a="1"/>
  <c r="H80" i="544"/>
  <c r="K79" i="544" a="1"/>
  <c r="K79" i="544" s="1"/>
  <c r="M79" i="544" s="1"/>
  <c r="H79" i="544"/>
  <c r="K78" i="544" a="1"/>
  <c r="K78" i="544" s="1"/>
  <c r="M78" i="544" s="1"/>
  <c r="H78" i="544"/>
  <c r="K77" i="544" a="1"/>
  <c r="K77" i="544" s="1"/>
  <c r="M77" i="544" s="1"/>
  <c r="H77" i="544"/>
  <c r="K76" i="544" a="1"/>
  <c r="K76" i="544" s="1"/>
  <c r="M76" i="544" s="1"/>
  <c r="H76" i="544"/>
  <c r="W75" i="544"/>
  <c r="V75" i="544"/>
  <c r="N75" i="544"/>
  <c r="K75" i="544" a="1"/>
  <c r="K75" i="544" s="1"/>
  <c r="M75" i="544" s="1"/>
  <c r="J75" i="544" a="1"/>
  <c r="J75" i="544" s="1"/>
  <c r="H75" i="544"/>
  <c r="V74" i="544"/>
  <c r="W74" i="544" s="1"/>
  <c r="N74" i="544"/>
  <c r="K74" i="544"/>
  <c r="M74" i="544" s="1"/>
  <c r="K74" i="544" a="1"/>
  <c r="J74" i="544" a="1"/>
  <c r="J74" i="544" s="1"/>
  <c r="H74" i="544"/>
  <c r="W73" i="544"/>
  <c r="V73" i="544"/>
  <c r="N73" i="544"/>
  <c r="K73" i="544" a="1"/>
  <c r="K73" i="544" s="1"/>
  <c r="M73" i="544" s="1"/>
  <c r="J73" i="544" a="1"/>
  <c r="J73" i="544" s="1"/>
  <c r="H73" i="544"/>
  <c r="V72" i="544"/>
  <c r="W72" i="544" s="1"/>
  <c r="N72" i="544"/>
  <c r="K72" i="544"/>
  <c r="M72" i="544" s="1"/>
  <c r="K72" i="544" a="1"/>
  <c r="J72" i="544" a="1"/>
  <c r="J72" i="544" s="1"/>
  <c r="H72" i="544"/>
  <c r="H71" i="544"/>
  <c r="V70" i="544"/>
  <c r="W70" i="544" s="1"/>
  <c r="N70" i="544"/>
  <c r="K70" i="544" a="1"/>
  <c r="K70" i="544" s="1"/>
  <c r="M70" i="544" s="1"/>
  <c r="J70" i="544" a="1"/>
  <c r="J70" i="544" s="1"/>
  <c r="H70" i="544"/>
  <c r="W69" i="544"/>
  <c r="V69" i="544"/>
  <c r="N69" i="544"/>
  <c r="N69" i="505" s="1"/>
  <c r="K69" i="544" a="1"/>
  <c r="K69" i="544" s="1"/>
  <c r="M69" i="544" s="1"/>
  <c r="J69" i="544" a="1"/>
  <c r="J69" i="544" s="1"/>
  <c r="H69" i="544"/>
  <c r="K68" i="544" a="1"/>
  <c r="K68" i="544" s="1"/>
  <c r="H68" i="544"/>
  <c r="K67" i="544"/>
  <c r="K67" i="544" a="1"/>
  <c r="H67" i="544"/>
  <c r="V66" i="544"/>
  <c r="W66" i="544" s="1"/>
  <c r="N66" i="544"/>
  <c r="K66" i="544" a="1"/>
  <c r="K66" i="544" s="1"/>
  <c r="M66" i="544" s="1"/>
  <c r="J66" i="544" a="1"/>
  <c r="J66" i="544" s="1"/>
  <c r="H66" i="544"/>
  <c r="W65" i="544"/>
  <c r="V65" i="544"/>
  <c r="N65" i="544"/>
  <c r="K65" i="544" a="1"/>
  <c r="K65" i="544" s="1"/>
  <c r="M65" i="544" s="1"/>
  <c r="J65" i="544" a="1"/>
  <c r="J65" i="544" s="1"/>
  <c r="H65" i="544"/>
  <c r="V64" i="544"/>
  <c r="W64" i="544" s="1"/>
  <c r="N64" i="544"/>
  <c r="K64" i="544" a="1"/>
  <c r="K64" i="544" s="1"/>
  <c r="M64" i="544" s="1"/>
  <c r="J64" i="544" a="1"/>
  <c r="J64" i="544" s="1"/>
  <c r="H64" i="544"/>
  <c r="V63" i="544"/>
  <c r="W63" i="544" s="1"/>
  <c r="N63" i="544"/>
  <c r="K63" i="544"/>
  <c r="M63" i="544" s="1"/>
  <c r="K63" i="544" a="1"/>
  <c r="J63" i="544"/>
  <c r="J63" i="544" a="1"/>
  <c r="H63" i="544"/>
  <c r="V62" i="544"/>
  <c r="W62" i="544" s="1"/>
  <c r="N62" i="544"/>
  <c r="K62" i="544" a="1"/>
  <c r="K62" i="544" s="1"/>
  <c r="M62" i="544" s="1"/>
  <c r="J62" i="544" a="1"/>
  <c r="J62" i="544" s="1"/>
  <c r="H62" i="544"/>
  <c r="W61" i="544"/>
  <c r="V61" i="544"/>
  <c r="N61" i="544"/>
  <c r="K61" i="544" a="1"/>
  <c r="K61" i="544" s="1"/>
  <c r="M61" i="544" s="1"/>
  <c r="J61" i="544" a="1"/>
  <c r="J61" i="544" s="1"/>
  <c r="H61" i="544"/>
  <c r="V60" i="544"/>
  <c r="W60" i="544" s="1"/>
  <c r="N60" i="544"/>
  <c r="K60" i="544" a="1"/>
  <c r="K60" i="544" s="1"/>
  <c r="M60" i="544" s="1"/>
  <c r="J60" i="544" a="1"/>
  <c r="J60" i="544" s="1"/>
  <c r="H60" i="544"/>
  <c r="V59" i="544"/>
  <c r="W59" i="544" s="1"/>
  <c r="N59" i="544"/>
  <c r="K59" i="544"/>
  <c r="M59" i="544" s="1"/>
  <c r="K59" i="544" a="1"/>
  <c r="J59" i="544"/>
  <c r="J59" i="544" a="1"/>
  <c r="H59" i="544"/>
  <c r="V58" i="544"/>
  <c r="W58" i="544" s="1"/>
  <c r="N58" i="544"/>
  <c r="K58" i="544" a="1"/>
  <c r="K58" i="544" s="1"/>
  <c r="M58" i="544" s="1"/>
  <c r="J58" i="544" a="1"/>
  <c r="J58" i="544" s="1"/>
  <c r="H58" i="544"/>
  <c r="W57" i="544"/>
  <c r="V57" i="544"/>
  <c r="N57" i="544"/>
  <c r="K57" i="544" a="1"/>
  <c r="K57" i="544" s="1"/>
  <c r="M57" i="544" s="1"/>
  <c r="J57" i="544" a="1"/>
  <c r="J57" i="544" s="1"/>
  <c r="H57" i="544"/>
  <c r="K56" i="544" a="1"/>
  <c r="K56" i="544" s="1"/>
  <c r="M56" i="544" s="1"/>
  <c r="H56" i="544"/>
  <c r="K55" i="544" a="1"/>
  <c r="K55" i="544" s="1"/>
  <c r="M55" i="544" s="1"/>
  <c r="H55" i="544"/>
  <c r="K54" i="544" a="1"/>
  <c r="K54" i="544" s="1"/>
  <c r="M54" i="544" s="1"/>
  <c r="H54" i="544"/>
  <c r="K53" i="544" a="1"/>
  <c r="K53" i="544" s="1"/>
  <c r="M53" i="544" s="1"/>
  <c r="H53" i="544"/>
  <c r="N52" i="544"/>
  <c r="K52" i="544" a="1"/>
  <c r="K52" i="544" s="1"/>
  <c r="M52" i="544" s="1"/>
  <c r="H52" i="544"/>
  <c r="N51" i="544"/>
  <c r="K51" i="544" a="1"/>
  <c r="K51" i="544" s="1"/>
  <c r="M51" i="544" s="1"/>
  <c r="H51" i="544"/>
  <c r="N50" i="544"/>
  <c r="K50" i="544"/>
  <c r="M50" i="544" s="1"/>
  <c r="K50" i="544" a="1"/>
  <c r="H50" i="544"/>
  <c r="N49" i="544"/>
  <c r="K49" i="544" a="1"/>
  <c r="K49" i="544" s="1"/>
  <c r="M49" i="544" s="1"/>
  <c r="H49" i="544"/>
  <c r="W48" i="544"/>
  <c r="V48" i="544"/>
  <c r="N48" i="544"/>
  <c r="K48" i="544" a="1"/>
  <c r="K48" i="544" s="1"/>
  <c r="M48" i="544" s="1"/>
  <c r="J48" i="544" a="1"/>
  <c r="J48" i="544" s="1"/>
  <c r="H48" i="544"/>
  <c r="W47" i="544"/>
  <c r="V47" i="544"/>
  <c r="N47" i="544"/>
  <c r="K47" i="544" a="1"/>
  <c r="K47" i="544" s="1"/>
  <c r="M47" i="544" s="1"/>
  <c r="J47" i="544" a="1"/>
  <c r="J47" i="544" s="1"/>
  <c r="H47" i="544"/>
  <c r="V46" i="544"/>
  <c r="W46" i="544" s="1"/>
  <c r="N46" i="544"/>
  <c r="N46" i="505" s="1"/>
  <c r="K46" i="544" a="1"/>
  <c r="K46" i="544" s="1"/>
  <c r="M46" i="544" s="1"/>
  <c r="J46" i="544" a="1"/>
  <c r="J46" i="544" s="1"/>
  <c r="H46" i="544"/>
  <c r="V45" i="544"/>
  <c r="W45" i="544" s="1"/>
  <c r="N45" i="544"/>
  <c r="K45" i="544" a="1"/>
  <c r="K45" i="544" s="1"/>
  <c r="M45" i="544" s="1"/>
  <c r="J45" i="544" a="1"/>
  <c r="J45" i="544" s="1"/>
  <c r="H45" i="544"/>
  <c r="V44" i="544"/>
  <c r="W44" i="544" s="1"/>
  <c r="N44" i="544"/>
  <c r="K44" i="544"/>
  <c r="M44" i="544" s="1"/>
  <c r="K44" i="544" a="1"/>
  <c r="J44" i="544"/>
  <c r="J44" i="544" a="1"/>
  <c r="H44" i="544"/>
  <c r="V43" i="544"/>
  <c r="W43" i="544" s="1"/>
  <c r="N43" i="544"/>
  <c r="K43" i="544" a="1"/>
  <c r="K43" i="544" s="1"/>
  <c r="M43" i="544" s="1"/>
  <c r="J43" i="544" a="1"/>
  <c r="J43" i="544" s="1"/>
  <c r="H43" i="544"/>
  <c r="W42" i="544"/>
  <c r="V42" i="544"/>
  <c r="N42" i="544"/>
  <c r="K42" i="544" a="1"/>
  <c r="K42" i="544" s="1"/>
  <c r="M42" i="544" s="1"/>
  <c r="J42" i="544" a="1"/>
  <c r="J42" i="544" s="1"/>
  <c r="H42" i="544"/>
  <c r="V41" i="544"/>
  <c r="W41" i="544" s="1"/>
  <c r="N41" i="544"/>
  <c r="K41" i="544" a="1"/>
  <c r="K41" i="544" s="1"/>
  <c r="M41" i="544" s="1"/>
  <c r="J41" i="544" a="1"/>
  <c r="J41" i="544" s="1"/>
  <c r="H41" i="544"/>
  <c r="V40" i="544"/>
  <c r="W40" i="544" s="1"/>
  <c r="N40" i="544"/>
  <c r="K40" i="544"/>
  <c r="M40" i="544" s="1"/>
  <c r="K40" i="544" a="1"/>
  <c r="J40" i="544"/>
  <c r="J40" i="544" a="1"/>
  <c r="H40" i="544"/>
  <c r="V39" i="544"/>
  <c r="W39" i="544" s="1"/>
  <c r="N39" i="544"/>
  <c r="K39" i="544" a="1"/>
  <c r="K39" i="544" s="1"/>
  <c r="M39" i="544" s="1"/>
  <c r="J39" i="544" a="1"/>
  <c r="J39" i="544" s="1"/>
  <c r="H39" i="544"/>
  <c r="V38" i="544"/>
  <c r="W38" i="544" s="1"/>
  <c r="N38" i="544"/>
  <c r="N38" i="505" s="1"/>
  <c r="K38" i="544" a="1"/>
  <c r="K38" i="544" s="1"/>
  <c r="M38" i="544" s="1"/>
  <c r="J38" i="544" a="1"/>
  <c r="J38" i="544" s="1"/>
  <c r="H38" i="544"/>
  <c r="V37" i="544"/>
  <c r="W37" i="544" s="1"/>
  <c r="N37" i="544"/>
  <c r="K37" i="544" a="1"/>
  <c r="K37" i="544" s="1"/>
  <c r="M37" i="544" s="1"/>
  <c r="J37" i="544" a="1"/>
  <c r="J37" i="544" s="1"/>
  <c r="H37" i="544"/>
  <c r="H36" i="544"/>
  <c r="H35" i="544"/>
  <c r="H34" i="544"/>
  <c r="V33" i="544"/>
  <c r="W33" i="544" s="1"/>
  <c r="N33" i="544"/>
  <c r="K33" i="544" a="1"/>
  <c r="K33" i="544" s="1"/>
  <c r="M33" i="544" s="1"/>
  <c r="J33" i="544" a="1"/>
  <c r="J33" i="544" s="1"/>
  <c r="H33" i="544"/>
  <c r="V32" i="544"/>
  <c r="W32" i="544" s="1"/>
  <c r="N32" i="544"/>
  <c r="K32" i="544"/>
  <c r="M32" i="544" s="1"/>
  <c r="K32" i="544" a="1"/>
  <c r="J32" i="544"/>
  <c r="J32" i="544" a="1"/>
  <c r="H32" i="544"/>
  <c r="V31" i="544"/>
  <c r="W31" i="544" s="1"/>
  <c r="N31" i="544"/>
  <c r="K31" i="544" a="1"/>
  <c r="K31" i="544" s="1"/>
  <c r="M31" i="544" s="1"/>
  <c r="J31" i="544" a="1"/>
  <c r="J31" i="544" s="1"/>
  <c r="H31" i="544"/>
  <c r="K30" i="544" a="1"/>
  <c r="K30" i="544" s="1"/>
  <c r="H30" i="544"/>
  <c r="V29" i="544"/>
  <c r="N29" i="544"/>
  <c r="N86" i="544" s="1"/>
  <c r="K29" i="544" a="1"/>
  <c r="K29" i="544" s="1"/>
  <c r="J29" i="544" a="1"/>
  <c r="J29" i="544" s="1"/>
  <c r="H29" i="544"/>
  <c r="AA28" i="544"/>
  <c r="AA163" i="544" s="1"/>
  <c r="Z28" i="544"/>
  <c r="Z163" i="544" s="1"/>
  <c r="Y28" i="544"/>
  <c r="Y163" i="544" s="1"/>
  <c r="X28" i="544"/>
  <c r="X163" i="544" s="1"/>
  <c r="U28" i="544"/>
  <c r="U163" i="544" s="1"/>
  <c r="T28" i="544"/>
  <c r="T163" i="544" s="1"/>
  <c r="S28" i="544"/>
  <c r="S163" i="544" s="1"/>
  <c r="R28" i="544"/>
  <c r="R163" i="544" s="1"/>
  <c r="Q28" i="544"/>
  <c r="Q163" i="544" s="1"/>
  <c r="P28" i="544"/>
  <c r="X166" i="544" s="1"/>
  <c r="O28" i="544"/>
  <c r="O163" i="544" s="1"/>
  <c r="I28" i="544"/>
  <c r="I163" i="544" s="1"/>
  <c r="B171" i="544" s="1"/>
  <c r="G28" i="544"/>
  <c r="C521" i="544" s="1"/>
  <c r="V27" i="544"/>
  <c r="W27" i="544" s="1"/>
  <c r="N27" i="544"/>
  <c r="K27" i="544" a="1"/>
  <c r="K27" i="544" s="1"/>
  <c r="M27" i="544" s="1"/>
  <c r="J27" i="544" a="1"/>
  <c r="J27" i="544" s="1"/>
  <c r="H27" i="544"/>
  <c r="V26" i="544"/>
  <c r="W26" i="544" s="1"/>
  <c r="N26" i="544"/>
  <c r="K26" i="544"/>
  <c r="M26" i="544" s="1"/>
  <c r="K26" i="544" a="1"/>
  <c r="J26" i="544"/>
  <c r="J26" i="544" a="1"/>
  <c r="H26" i="544"/>
  <c r="K25" i="544" a="1"/>
  <c r="K25" i="544" s="1"/>
  <c r="M25" i="544" s="1"/>
  <c r="J25" i="544" a="1"/>
  <c r="J25" i="544" s="1"/>
  <c r="H25" i="544"/>
  <c r="K24" i="544"/>
  <c r="M24" i="544" s="1"/>
  <c r="K24" i="544" a="1"/>
  <c r="J24" i="544"/>
  <c r="J24" i="544" a="1"/>
  <c r="H24" i="544"/>
  <c r="K23" i="544" a="1"/>
  <c r="K23" i="544" s="1"/>
  <c r="M23" i="544" s="1"/>
  <c r="J23" i="544" a="1"/>
  <c r="J23" i="544" s="1"/>
  <c r="H23" i="544"/>
  <c r="K22" i="544" a="1"/>
  <c r="K22" i="544" s="1"/>
  <c r="M22" i="544" s="1"/>
  <c r="J22" i="544" a="1"/>
  <c r="J22" i="544" s="1"/>
  <c r="H22" i="544"/>
  <c r="V21" i="544"/>
  <c r="W21" i="544" s="1"/>
  <c r="N21" i="544"/>
  <c r="N21" i="505" s="1"/>
  <c r="K21" i="544"/>
  <c r="M21" i="544" s="1"/>
  <c r="K21" i="544" a="1"/>
  <c r="J21" i="544"/>
  <c r="J21" i="544" a="1"/>
  <c r="H21" i="544"/>
  <c r="V20" i="544"/>
  <c r="W20" i="544" s="1"/>
  <c r="N20" i="544"/>
  <c r="K20" i="544" a="1"/>
  <c r="K20" i="544" s="1"/>
  <c r="M20" i="544" s="1"/>
  <c r="J20" i="544" a="1"/>
  <c r="J20" i="544" s="1"/>
  <c r="H20" i="544"/>
  <c r="W19" i="544"/>
  <c r="V19" i="544"/>
  <c r="N19" i="544"/>
  <c r="K19" i="544" a="1"/>
  <c r="K19" i="544" s="1"/>
  <c r="M19" i="544" s="1"/>
  <c r="J19" i="544" a="1"/>
  <c r="J19" i="544" s="1"/>
  <c r="H19" i="544"/>
  <c r="N18" i="544"/>
  <c r="K18" i="544" a="1"/>
  <c r="K18" i="544" s="1"/>
  <c r="M18" i="544" s="1"/>
  <c r="J18" i="544" a="1"/>
  <c r="J18" i="544" s="1"/>
  <c r="H18" i="544"/>
  <c r="N17" i="544"/>
  <c r="K17" i="544" a="1"/>
  <c r="K17" i="544" s="1"/>
  <c r="M17" i="544" s="1"/>
  <c r="J17" i="544" a="1"/>
  <c r="J17" i="544" s="1"/>
  <c r="H17" i="544"/>
  <c r="V16" i="544"/>
  <c r="W16" i="544" s="1"/>
  <c r="N16" i="544"/>
  <c r="N16" i="505" s="1"/>
  <c r="K16" i="544" a="1"/>
  <c r="K16" i="544" s="1"/>
  <c r="M16" i="544" s="1"/>
  <c r="J16" i="544" a="1"/>
  <c r="J16" i="544" s="1"/>
  <c r="H16" i="544"/>
  <c r="V15" i="544"/>
  <c r="W15" i="544" s="1"/>
  <c r="N15" i="544"/>
  <c r="K15" i="544"/>
  <c r="M15" i="544" s="1"/>
  <c r="K15" i="544" a="1"/>
  <c r="J15" i="544"/>
  <c r="J15" i="544" a="1"/>
  <c r="H15" i="544"/>
  <c r="N14" i="544"/>
  <c r="K14" i="544" a="1"/>
  <c r="K14" i="544" s="1"/>
  <c r="M14" i="544" s="1"/>
  <c r="H14" i="544"/>
  <c r="N13" i="544"/>
  <c r="K13" i="544" a="1"/>
  <c r="K13" i="544" s="1"/>
  <c r="M13" i="544" s="1"/>
  <c r="H13" i="544"/>
  <c r="V12" i="544"/>
  <c r="W12" i="544" s="1"/>
  <c r="N12" i="544"/>
  <c r="K12" i="544" a="1"/>
  <c r="K12" i="544" s="1"/>
  <c r="M12" i="544" s="1"/>
  <c r="J12" i="544" a="1"/>
  <c r="J12" i="544" s="1"/>
  <c r="H12" i="544"/>
  <c r="W11" i="544"/>
  <c r="V11" i="544"/>
  <c r="N11" i="544"/>
  <c r="K11" i="544" a="1"/>
  <c r="K11" i="544" s="1"/>
  <c r="M11" i="544" s="1"/>
  <c r="J11" i="544" a="1"/>
  <c r="J11" i="544" s="1"/>
  <c r="H11" i="544"/>
  <c r="V10" i="544"/>
  <c r="W10" i="544" s="1"/>
  <c r="N10" i="544"/>
  <c r="N10" i="505" s="1"/>
  <c r="K10" i="544" a="1"/>
  <c r="K10" i="544" s="1"/>
  <c r="M10" i="544" s="1"/>
  <c r="J10" i="544" a="1"/>
  <c r="J10" i="544" s="1"/>
  <c r="H10" i="544"/>
  <c r="V9" i="544"/>
  <c r="W9" i="544" s="1"/>
  <c r="N9" i="544"/>
  <c r="K9" i="544"/>
  <c r="M9" i="544" s="1"/>
  <c r="K9" i="544" a="1"/>
  <c r="J9" i="544"/>
  <c r="J9" i="544" a="1"/>
  <c r="H9" i="544"/>
  <c r="V8" i="544"/>
  <c r="W8" i="544" s="1"/>
  <c r="N8" i="544"/>
  <c r="K8" i="544" a="1"/>
  <c r="K8" i="544" s="1"/>
  <c r="M8" i="544" s="1"/>
  <c r="J8" i="544" a="1"/>
  <c r="J8" i="544" s="1"/>
  <c r="H8" i="544"/>
  <c r="V7" i="544"/>
  <c r="V28" i="544" s="1"/>
  <c r="N7" i="544"/>
  <c r="K7" i="544" a="1"/>
  <c r="K7" i="544" s="1"/>
  <c r="J7" i="544" a="1"/>
  <c r="J7" i="544" s="1"/>
  <c r="H7" i="544"/>
  <c r="H28" i="544" s="1"/>
  <c r="J307" i="544" l="1" a="1"/>
  <c r="J307" i="544" s="1"/>
  <c r="J317" i="544" a="1"/>
  <c r="J317" i="544" s="1"/>
  <c r="J291" i="544" a="1"/>
  <c r="J291" i="544" s="1"/>
  <c r="J256" i="544" a="1"/>
  <c r="J256" i="544" s="1"/>
  <c r="H368" i="544"/>
  <c r="N368" i="544"/>
  <c r="H426" i="544"/>
  <c r="V426" i="544"/>
  <c r="W426" i="544" s="1"/>
  <c r="H461" i="544"/>
  <c r="V461" i="544"/>
  <c r="W461" i="544" s="1"/>
  <c r="J461" i="544" a="1"/>
  <c r="J461" i="544" s="1"/>
  <c r="R508" i="544"/>
  <c r="N477" i="544"/>
  <c r="R509" i="544"/>
  <c r="H487" i="544"/>
  <c r="K503" i="544"/>
  <c r="R339" i="544"/>
  <c r="R338" i="544"/>
  <c r="N307" i="544"/>
  <c r="N291" i="544"/>
  <c r="W257" i="544"/>
  <c r="N256" i="544"/>
  <c r="N333" i="544" s="1"/>
  <c r="B342" i="544" s="1"/>
  <c r="H198" i="544"/>
  <c r="V198" i="544"/>
  <c r="H317" i="544"/>
  <c r="W317" i="544"/>
  <c r="H333" i="544"/>
  <c r="E340" i="544" s="1"/>
  <c r="H162" i="544"/>
  <c r="J162" i="544" a="1"/>
  <c r="J162" i="544" s="1"/>
  <c r="R169" i="544"/>
  <c r="M147" i="544"/>
  <c r="N137" i="544"/>
  <c r="N121" i="544"/>
  <c r="V121" i="544"/>
  <c r="W121" i="544" s="1"/>
  <c r="H86" i="544"/>
  <c r="V86" i="544"/>
  <c r="W86" i="544" s="1"/>
  <c r="N28" i="544"/>
  <c r="N163" i="544" s="1"/>
  <c r="B172" i="544" s="1"/>
  <c r="E172" i="544" s="1"/>
  <c r="W7" i="544"/>
  <c r="K28" i="544"/>
  <c r="J147" i="544" a="1"/>
  <c r="J147" i="544" s="1"/>
  <c r="H147" i="544"/>
  <c r="H121" i="544"/>
  <c r="K121" i="544"/>
  <c r="M87" i="544"/>
  <c r="M121" i="544" s="1"/>
  <c r="K137" i="544"/>
  <c r="M122" i="544"/>
  <c r="M137" i="544" s="1"/>
  <c r="K524" i="544"/>
  <c r="K198" i="544"/>
  <c r="M177" i="544"/>
  <c r="M198" i="544" s="1"/>
  <c r="K291" i="544"/>
  <c r="M257" i="544"/>
  <c r="M291" i="544" s="1"/>
  <c r="W28" i="544"/>
  <c r="C517" i="544"/>
  <c r="Q522" i="544"/>
  <c r="K86" i="544"/>
  <c r="M29" i="544"/>
  <c r="M86" i="544" s="1"/>
  <c r="K522" i="544"/>
  <c r="K523" i="544"/>
  <c r="K525" i="544"/>
  <c r="K162" i="544"/>
  <c r="M148" i="544"/>
  <c r="M162" i="544" s="1"/>
  <c r="K526" i="544"/>
  <c r="K256" i="544"/>
  <c r="M199" i="544"/>
  <c r="M256" i="544" s="1"/>
  <c r="M7" i="544"/>
  <c r="M28" i="544" s="1"/>
  <c r="C527" i="544"/>
  <c r="E521" i="544" s="1"/>
  <c r="V137" i="544"/>
  <c r="W137" i="544" s="1"/>
  <c r="K147" i="544"/>
  <c r="V162" i="544"/>
  <c r="W162" i="544" s="1"/>
  <c r="G163" i="544"/>
  <c r="P163" i="544"/>
  <c r="X167" i="544" s="1"/>
  <c r="X172" i="544" s="1"/>
  <c r="K165" i="544"/>
  <c r="R165" i="544"/>
  <c r="J333" i="544" a="1"/>
  <c r="J333" i="544" s="1"/>
  <c r="M340" i="544" s="1"/>
  <c r="B340" i="544"/>
  <c r="O333" i="544"/>
  <c r="R335" i="544"/>
  <c r="K307" i="544"/>
  <c r="M292" i="544"/>
  <c r="M307" i="544" s="1"/>
  <c r="K332" i="544"/>
  <c r="M318" i="544"/>
  <c r="M332" i="544" s="1"/>
  <c r="W332" i="544"/>
  <c r="J28" i="544" a="1"/>
  <c r="J28" i="544" s="1"/>
  <c r="W29" i="544"/>
  <c r="J86" i="544" a="1"/>
  <c r="J86" i="544" s="1"/>
  <c r="W87" i="544"/>
  <c r="J121" i="544" a="1"/>
  <c r="J121" i="544" s="1"/>
  <c r="J137" i="544" a="1"/>
  <c r="J137" i="544" s="1"/>
  <c r="W177" i="544"/>
  <c r="W198" i="544" s="1"/>
  <c r="J198" i="544" a="1"/>
  <c r="J198" i="544" s="1"/>
  <c r="X336" i="544"/>
  <c r="P333" i="544"/>
  <c r="X337" i="544" s="1"/>
  <c r="X342" i="544" s="1"/>
  <c r="W199" i="544"/>
  <c r="V307" i="544"/>
  <c r="W307" i="544" s="1"/>
  <c r="K317" i="544"/>
  <c r="V332" i="544"/>
  <c r="K335" i="544"/>
  <c r="K368" i="544"/>
  <c r="W347" i="544"/>
  <c r="W368" i="544" s="1"/>
  <c r="M462" i="544"/>
  <c r="M477" i="544" s="1"/>
  <c r="K477" i="544"/>
  <c r="M347" i="544"/>
  <c r="M368" i="544" s="1"/>
  <c r="K426" i="544"/>
  <c r="M427" i="544"/>
  <c r="M461" i="544" s="1"/>
  <c r="K461" i="544"/>
  <c r="J504" i="544" a="1"/>
  <c r="J504" i="544" s="1"/>
  <c r="M511" i="544" s="1"/>
  <c r="B511" i="544"/>
  <c r="X506" i="544"/>
  <c r="O504" i="544"/>
  <c r="X507" i="544" s="1"/>
  <c r="R506" i="544"/>
  <c r="M369" i="544"/>
  <c r="M426" i="544" s="1"/>
  <c r="W427" i="544"/>
  <c r="V477" i="544"/>
  <c r="W477" i="544" s="1"/>
  <c r="J368" i="544" a="1"/>
  <c r="J368" i="544" s="1"/>
  <c r="K487" i="544"/>
  <c r="M478" i="544"/>
  <c r="M487" i="544" s="1"/>
  <c r="V487" i="544"/>
  <c r="W487" i="544" s="1"/>
  <c r="W503" i="544"/>
  <c r="V503" i="544"/>
  <c r="K506" i="544"/>
  <c r="R531" i="544"/>
  <c r="S531" i="544" a="1"/>
  <c r="S531" i="544" s="1"/>
  <c r="M488" i="544"/>
  <c r="M503" i="544" s="1"/>
  <c r="J533" i="544"/>
  <c r="Q530" i="544"/>
  <c r="R532" i="544"/>
  <c r="S532" i="544" a="1"/>
  <c r="S532" i="544" s="1"/>
  <c r="T530" i="544" a="1"/>
  <c r="T530" i="544" s="1"/>
  <c r="T531" i="544" a="1"/>
  <c r="T531" i="544" s="1"/>
  <c r="T532" i="544" a="1"/>
  <c r="T532" i="544" s="1"/>
  <c r="C533" i="544"/>
  <c r="T533" i="544" s="1" a="1"/>
  <c r="T533" i="544" s="1"/>
  <c r="J115" i="542" a="1"/>
  <c r="J115" i="542" s="1"/>
  <c r="M115" i="542"/>
  <c r="M68" i="542"/>
  <c r="J68" i="542" a="1"/>
  <c r="J68" i="542" s="1"/>
  <c r="I19" i="542"/>
  <c r="I135" i="542"/>
  <c r="I45" i="542"/>
  <c r="I48" i="542"/>
  <c r="I37" i="542"/>
  <c r="I115" i="542"/>
  <c r="I92" i="542"/>
  <c r="I21" i="542"/>
  <c r="I11" i="542"/>
  <c r="J285" i="542" a="1"/>
  <c r="J285" i="542" s="1"/>
  <c r="J315" i="542" a="1"/>
  <c r="J315" i="542" s="1"/>
  <c r="J314" i="542" a="1"/>
  <c r="J314" i="542" s="1"/>
  <c r="J313" i="542" a="1"/>
  <c r="J313" i="542" s="1"/>
  <c r="M315" i="542"/>
  <c r="M314" i="542"/>
  <c r="M313" i="542"/>
  <c r="M285" i="542"/>
  <c r="K315" i="542" a="1"/>
  <c r="K315" i="542" s="1"/>
  <c r="K314" i="542" a="1"/>
  <c r="K314" i="542" s="1"/>
  <c r="K313" i="542" a="1"/>
  <c r="K313" i="542" s="1"/>
  <c r="I285" i="542"/>
  <c r="K285" i="542" a="1"/>
  <c r="K285" i="542" s="1"/>
  <c r="I216" i="542"/>
  <c r="I215" i="542"/>
  <c r="I208" i="542"/>
  <c r="I207" i="542"/>
  <c r="I180" i="542"/>
  <c r="I181" i="542"/>
  <c r="I305" i="542"/>
  <c r="I262" i="542"/>
  <c r="I191" i="542"/>
  <c r="I189" i="542"/>
  <c r="I427" i="542"/>
  <c r="I432" i="542"/>
  <c r="N504" i="544" l="1"/>
  <c r="B513" i="544" s="1"/>
  <c r="E513" i="544" s="1"/>
  <c r="H504" i="544"/>
  <c r="E511" i="544" s="1"/>
  <c r="E342" i="544"/>
  <c r="C518" i="544"/>
  <c r="E526" i="544"/>
  <c r="E525" i="544"/>
  <c r="K163" i="544"/>
  <c r="E171" i="544" s="1"/>
  <c r="I171" i="544" s="1"/>
  <c r="M171" i="544" s="1"/>
  <c r="Z166" i="544"/>
  <c r="Z168" i="544"/>
  <c r="Z170" i="544"/>
  <c r="Z169" i="544"/>
  <c r="H163" i="544"/>
  <c r="E170" i="544" s="1"/>
  <c r="G516" i="544" s="1"/>
  <c r="E523" i="544"/>
  <c r="M163" i="544"/>
  <c r="E524" i="544"/>
  <c r="E522" i="544"/>
  <c r="Z335" i="544" a="1"/>
  <c r="Z335" i="544" s="1"/>
  <c r="Z338" i="544"/>
  <c r="Z339" i="544"/>
  <c r="Z340" i="544"/>
  <c r="Z341" i="544"/>
  <c r="R530" i="544"/>
  <c r="R533" i="544" s="1"/>
  <c r="Q533" i="544"/>
  <c r="S533" i="544" s="1" a="1"/>
  <c r="S533" i="544" s="1"/>
  <c r="S530" i="544" a="1"/>
  <c r="S530" i="544" s="1"/>
  <c r="T506" i="544" a="1"/>
  <c r="T506" i="544" s="1"/>
  <c r="R513" i="544"/>
  <c r="X513" i="544"/>
  <c r="Z506" i="544" s="1" a="1"/>
  <c r="Z506" i="544" s="1"/>
  <c r="V504" i="544"/>
  <c r="M335" i="544"/>
  <c r="K339" i="544"/>
  <c r="M339" i="544" s="1"/>
  <c r="Z336" i="544"/>
  <c r="W333" i="544"/>
  <c r="M165" i="544"/>
  <c r="K169" i="544"/>
  <c r="M169" i="544" s="1"/>
  <c r="J163" i="544" a="1"/>
  <c r="J163" i="544" s="1"/>
  <c r="M170" i="544" s="1"/>
  <c r="B170" i="544"/>
  <c r="C516" i="544" s="1"/>
  <c r="L163" i="544"/>
  <c r="I170" i="544" s="1"/>
  <c r="W163" i="544"/>
  <c r="V333" i="544"/>
  <c r="I342" i="544" s="1"/>
  <c r="M342" i="544" s="1" a="1"/>
  <c r="M342" i="544" s="1"/>
  <c r="K333" i="544"/>
  <c r="G518" i="544"/>
  <c r="M506" i="544"/>
  <c r="K510" i="544"/>
  <c r="M510" i="544" s="1"/>
  <c r="M504" i="544"/>
  <c r="K504" i="544"/>
  <c r="Z337" i="544"/>
  <c r="R342" i="544"/>
  <c r="T335" i="544" s="1" a="1"/>
  <c r="T335" i="544" s="1"/>
  <c r="Z171" i="544"/>
  <c r="Z165" i="544" a="1"/>
  <c r="Z165" i="544" s="1"/>
  <c r="K521" i="544"/>
  <c r="R172" i="544"/>
  <c r="T165" i="544" s="1" a="1"/>
  <c r="T165" i="544" s="1"/>
  <c r="Q523" i="544"/>
  <c r="Z167" i="544"/>
  <c r="V163" i="544"/>
  <c r="I172" i="544" s="1"/>
  <c r="M333" i="544"/>
  <c r="J19" i="542" a="1"/>
  <c r="J19" i="542" s="1"/>
  <c r="M285" i="543"/>
  <c r="K285" i="543" a="1"/>
  <c r="K285" i="543" s="1"/>
  <c r="J238" i="543" a="1"/>
  <c r="J238" i="543" s="1"/>
  <c r="J285" i="543" a="1"/>
  <c r="J285" i="543" s="1"/>
  <c r="I285" i="543"/>
  <c r="I196" i="543"/>
  <c r="I207" i="543"/>
  <c r="I238" i="543"/>
  <c r="I189" i="543"/>
  <c r="G208" i="542"/>
  <c r="Z507" i="544" l="1"/>
  <c r="E527" i="544"/>
  <c r="M172" i="544" a="1"/>
  <c r="M172" i="544" s="1"/>
  <c r="E512" i="544"/>
  <c r="I512" i="544" s="1"/>
  <c r="M512" i="544" s="1"/>
  <c r="L504" i="544"/>
  <c r="I511" i="544" s="1"/>
  <c r="T512" i="544"/>
  <c r="T508" i="544"/>
  <c r="T511" i="544"/>
  <c r="T510" i="544"/>
  <c r="T507" i="544"/>
  <c r="T509" i="544"/>
  <c r="Q527" i="544"/>
  <c r="S523" i="544" s="1"/>
  <c r="K527" i="544"/>
  <c r="T171" i="544"/>
  <c r="T168" i="544"/>
  <c r="T166" i="544"/>
  <c r="T167" i="544"/>
  <c r="T169" i="544"/>
  <c r="T170" i="544"/>
  <c r="T341" i="544"/>
  <c r="T338" i="544"/>
  <c r="T337" i="544"/>
  <c r="T336" i="544"/>
  <c r="T339" i="544"/>
  <c r="T340" i="544"/>
  <c r="E341" i="544"/>
  <c r="L333" i="544"/>
  <c r="I340" i="544" s="1"/>
  <c r="O516" i="544" a="1"/>
  <c r="O516" i="544" s="1"/>
  <c r="I513" i="544"/>
  <c r="M513" i="544" s="1" a="1"/>
  <c r="M513" i="544" s="1"/>
  <c r="W504" i="544"/>
  <c r="Z512" i="544"/>
  <c r="Z510" i="544"/>
  <c r="Z509" i="544"/>
  <c r="Z508" i="544"/>
  <c r="Z511" i="544"/>
  <c r="G37" i="542"/>
  <c r="G207" i="542"/>
  <c r="G218" i="543"/>
  <c r="G196" i="543"/>
  <c r="D532" i="542"/>
  <c r="D530" i="542"/>
  <c r="M525" i="544" l="1"/>
  <c r="M522" i="544"/>
  <c r="M524" i="544"/>
  <c r="M526" i="544"/>
  <c r="M523" i="544"/>
  <c r="I341" i="544"/>
  <c r="M341" i="544" s="1"/>
  <c r="G517" i="544"/>
  <c r="S525" i="544"/>
  <c r="S521" i="544" a="1"/>
  <c r="S521" i="544" s="1"/>
  <c r="S524" i="544"/>
  <c r="S526" i="544"/>
  <c r="S522" i="544"/>
  <c r="M521" i="544" a="1"/>
  <c r="M521" i="544" s="1"/>
  <c r="K518" i="544"/>
  <c r="O518" i="544" s="1" a="1"/>
  <c r="O518" i="544" s="1"/>
  <c r="G305" i="542"/>
  <c r="G285" i="542"/>
  <c r="G189" i="542"/>
  <c r="G181" i="542"/>
  <c r="G215" i="542"/>
  <c r="G180" i="542"/>
  <c r="G196" i="542"/>
  <c r="G191" i="542"/>
  <c r="G427" i="542"/>
  <c r="G432" i="542"/>
  <c r="G45" i="542"/>
  <c r="G115" i="542"/>
  <c r="G92" i="542"/>
  <c r="G11" i="542"/>
  <c r="G48" i="542"/>
  <c r="G135" i="542"/>
  <c r="G68" i="542"/>
  <c r="G19" i="542"/>
  <c r="G21" i="542"/>
  <c r="P533" i="543"/>
  <c r="O533" i="543"/>
  <c r="N533" i="543"/>
  <c r="M533" i="543"/>
  <c r="L533" i="543"/>
  <c r="K533" i="543"/>
  <c r="I533" i="543"/>
  <c r="H533" i="543"/>
  <c r="G533" i="543"/>
  <c r="F533" i="543"/>
  <c r="E533" i="543"/>
  <c r="D533" i="543"/>
  <c r="C532" i="543"/>
  <c r="J532" i="543" s="1"/>
  <c r="Q532" i="543" s="1"/>
  <c r="C531" i="543"/>
  <c r="C530" i="543"/>
  <c r="J530" i="543" s="1"/>
  <c r="G514" i="543"/>
  <c r="N514" i="543" s="1"/>
  <c r="X512" i="543"/>
  <c r="X511" i="543"/>
  <c r="X510" i="543"/>
  <c r="G510" i="543"/>
  <c r="C510" i="543"/>
  <c r="X509" i="543"/>
  <c r="I509" i="543"/>
  <c r="E509" i="543"/>
  <c r="K509" i="543" s="1"/>
  <c r="M509" i="543" s="1"/>
  <c r="X508" i="543"/>
  <c r="I508" i="543"/>
  <c r="E508" i="543"/>
  <c r="K508" i="543" s="1"/>
  <c r="M508" i="543" s="1"/>
  <c r="I507" i="543"/>
  <c r="E507" i="543"/>
  <c r="K507" i="543" s="1"/>
  <c r="M507" i="543" s="1"/>
  <c r="I506" i="543"/>
  <c r="I510" i="543" s="1"/>
  <c r="E506" i="543"/>
  <c r="E510" i="543" s="1"/>
  <c r="AA503" i="543"/>
  <c r="Z503" i="543"/>
  <c r="Y503" i="543"/>
  <c r="X503" i="543"/>
  <c r="U503" i="543"/>
  <c r="T503" i="543"/>
  <c r="S503" i="543"/>
  <c r="R503" i="543"/>
  <c r="Q503" i="543"/>
  <c r="P503" i="543"/>
  <c r="O503" i="543"/>
  <c r="R511" i="543" s="1"/>
  <c r="I503" i="543"/>
  <c r="G503" i="543"/>
  <c r="J503" i="543" s="1" a="1"/>
  <c r="J503" i="543" s="1"/>
  <c r="H502" i="543"/>
  <c r="H501" i="543"/>
  <c r="H500" i="543"/>
  <c r="D499" i="543"/>
  <c r="H499" i="543" s="1"/>
  <c r="V498" i="543"/>
  <c r="W498" i="543" s="1"/>
  <c r="N498" i="543"/>
  <c r="K498" i="543" a="1"/>
  <c r="K498" i="543" s="1"/>
  <c r="M498" i="543" s="1"/>
  <c r="J498" i="543" a="1"/>
  <c r="J498" i="543" s="1"/>
  <c r="H498" i="543"/>
  <c r="H497" i="543"/>
  <c r="H496" i="543"/>
  <c r="V495" i="543"/>
  <c r="W495" i="543" s="1"/>
  <c r="N495" i="543"/>
  <c r="K495" i="543"/>
  <c r="M495" i="543" s="1"/>
  <c r="K495" i="543" a="1"/>
  <c r="J495" i="543"/>
  <c r="J495" i="543" a="1"/>
  <c r="H495" i="543"/>
  <c r="V494" i="543"/>
  <c r="W494" i="543" s="1"/>
  <c r="N494" i="543"/>
  <c r="K494" i="543" a="1"/>
  <c r="K494" i="543" s="1"/>
  <c r="M494" i="543" s="1"/>
  <c r="J494" i="543" a="1"/>
  <c r="J494" i="543" s="1"/>
  <c r="H494" i="543"/>
  <c r="H493" i="543"/>
  <c r="H492" i="543"/>
  <c r="V491" i="543"/>
  <c r="W491" i="543" s="1"/>
  <c r="N491" i="543"/>
  <c r="K491" i="543" a="1"/>
  <c r="K491" i="543" s="1"/>
  <c r="M491" i="543" s="1"/>
  <c r="J491" i="543" a="1"/>
  <c r="J491" i="543" s="1"/>
  <c r="H491" i="543"/>
  <c r="V490" i="543"/>
  <c r="W490" i="543" s="1"/>
  <c r="N490" i="543"/>
  <c r="K490" i="543" a="1"/>
  <c r="K490" i="543" s="1"/>
  <c r="M490" i="543" s="1"/>
  <c r="J490" i="543" a="1"/>
  <c r="J490" i="543" s="1"/>
  <c r="H490" i="543"/>
  <c r="V489" i="543"/>
  <c r="W489" i="543" s="1"/>
  <c r="N489" i="543"/>
  <c r="K489" i="543"/>
  <c r="M489" i="543" s="1"/>
  <c r="K489" i="543" a="1"/>
  <c r="J489" i="543"/>
  <c r="J489" i="543" a="1"/>
  <c r="H489" i="543"/>
  <c r="V488" i="543"/>
  <c r="V503" i="543" s="1"/>
  <c r="N488" i="543"/>
  <c r="N503" i="543" s="1"/>
  <c r="K488" i="543" a="1"/>
  <c r="K488" i="543" s="1"/>
  <c r="J488" i="543" a="1"/>
  <c r="J488" i="543" s="1"/>
  <c r="H488" i="543"/>
  <c r="H503" i="543" s="1"/>
  <c r="AA487" i="543"/>
  <c r="Z487" i="543"/>
  <c r="Y487" i="543"/>
  <c r="X487" i="543"/>
  <c r="U487" i="543"/>
  <c r="T487" i="543"/>
  <c r="S487" i="543"/>
  <c r="Q487" i="543"/>
  <c r="P487" i="543"/>
  <c r="O487" i="543"/>
  <c r="I487" i="543"/>
  <c r="G487" i="543"/>
  <c r="J487" i="543" s="1" a="1"/>
  <c r="J487" i="543" s="1"/>
  <c r="V486" i="543"/>
  <c r="W486" i="543" s="1"/>
  <c r="N486" i="543"/>
  <c r="K486" i="543" a="1"/>
  <c r="K486" i="543" s="1"/>
  <c r="M486" i="543" s="1"/>
  <c r="J486" i="543" a="1"/>
  <c r="J486" i="543" s="1"/>
  <c r="H486" i="543"/>
  <c r="H485" i="543"/>
  <c r="H484" i="543"/>
  <c r="H483" i="543"/>
  <c r="V482" i="543"/>
  <c r="W482" i="543" s="1"/>
  <c r="N482" i="543"/>
  <c r="K482" i="543"/>
  <c r="M482" i="543" s="1"/>
  <c r="K482" i="543" a="1"/>
  <c r="J482" i="543"/>
  <c r="J482" i="543" a="1"/>
  <c r="H482" i="543"/>
  <c r="V481" i="543"/>
  <c r="W481" i="543" s="1"/>
  <c r="N481" i="543"/>
  <c r="K481" i="543" a="1"/>
  <c r="K481" i="543" s="1"/>
  <c r="M481" i="543" s="1"/>
  <c r="J481" i="543" a="1"/>
  <c r="J481" i="543" s="1"/>
  <c r="H481" i="543"/>
  <c r="V480" i="543"/>
  <c r="W480" i="543" s="1"/>
  <c r="N480" i="543"/>
  <c r="K480" i="543" a="1"/>
  <c r="K480" i="543" s="1"/>
  <c r="M480" i="543" s="1"/>
  <c r="J480" i="543" a="1"/>
  <c r="J480" i="543" s="1"/>
  <c r="H480" i="543"/>
  <c r="V479" i="543"/>
  <c r="W479" i="543" s="1"/>
  <c r="N479" i="543"/>
  <c r="K479" i="543" a="1"/>
  <c r="K479" i="543" s="1"/>
  <c r="M479" i="543" s="1"/>
  <c r="J479" i="543" a="1"/>
  <c r="J479" i="543" s="1"/>
  <c r="H479" i="543"/>
  <c r="V478" i="543"/>
  <c r="V487" i="543" s="1"/>
  <c r="W487" i="543" s="1"/>
  <c r="N478" i="543"/>
  <c r="N487" i="543" s="1"/>
  <c r="K478" i="543"/>
  <c r="M478" i="543" s="1"/>
  <c r="K478" i="543" a="1"/>
  <c r="J478" i="543"/>
  <c r="J478" i="543" a="1"/>
  <c r="H478" i="543"/>
  <c r="H487" i="543" s="1"/>
  <c r="AA477" i="543"/>
  <c r="Z477" i="543"/>
  <c r="Y477" i="543"/>
  <c r="X477" i="543"/>
  <c r="U477" i="543"/>
  <c r="T477" i="543"/>
  <c r="S477" i="543"/>
  <c r="Q477" i="543"/>
  <c r="P477" i="543"/>
  <c r="O477" i="543"/>
  <c r="R509" i="543" s="1"/>
  <c r="I477" i="543"/>
  <c r="G477" i="543"/>
  <c r="J477" i="543" s="1" a="1"/>
  <c r="J477" i="543" s="1"/>
  <c r="V476" i="543"/>
  <c r="W476" i="543" s="1"/>
  <c r="N476" i="543"/>
  <c r="K476" i="543" a="1"/>
  <c r="K476" i="543" s="1"/>
  <c r="M476" i="543" s="1"/>
  <c r="J476" i="543" a="1"/>
  <c r="J476" i="543" s="1"/>
  <c r="H476" i="543"/>
  <c r="W475" i="543"/>
  <c r="V475" i="543"/>
  <c r="N475" i="543"/>
  <c r="K475" i="543" a="1"/>
  <c r="K475" i="543" s="1"/>
  <c r="M475" i="543" s="1"/>
  <c r="J475" i="543" a="1"/>
  <c r="J475" i="543" s="1"/>
  <c r="H475" i="543"/>
  <c r="V474" i="543"/>
  <c r="W474" i="543" s="1"/>
  <c r="N474" i="543"/>
  <c r="K474" i="543" a="1"/>
  <c r="K474" i="543" s="1"/>
  <c r="M474" i="543" s="1"/>
  <c r="J474" i="543" a="1"/>
  <c r="J474" i="543" s="1"/>
  <c r="H474" i="543"/>
  <c r="V473" i="543"/>
  <c r="W473" i="543" s="1"/>
  <c r="N473" i="543"/>
  <c r="K473" i="543"/>
  <c r="M473" i="543" s="1"/>
  <c r="K473" i="543" a="1"/>
  <c r="J473" i="543"/>
  <c r="J473" i="543" a="1"/>
  <c r="H473" i="543"/>
  <c r="V472" i="543"/>
  <c r="W472" i="543" s="1"/>
  <c r="N472" i="543"/>
  <c r="K472" i="543" a="1"/>
  <c r="K472" i="543" s="1"/>
  <c r="M472" i="543" s="1"/>
  <c r="J472" i="543" a="1"/>
  <c r="J472" i="543" s="1"/>
  <c r="H472" i="543"/>
  <c r="W471" i="543"/>
  <c r="V471" i="543"/>
  <c r="N471" i="543"/>
  <c r="K471" i="543" a="1"/>
  <c r="K471" i="543" s="1"/>
  <c r="M471" i="543" s="1"/>
  <c r="J471" i="543" a="1"/>
  <c r="J471" i="543" s="1"/>
  <c r="H471" i="543"/>
  <c r="V470" i="543"/>
  <c r="W470" i="543" s="1"/>
  <c r="N470" i="543"/>
  <c r="K470" i="543" a="1"/>
  <c r="K470" i="543" s="1"/>
  <c r="M470" i="543" s="1"/>
  <c r="J470" i="543" a="1"/>
  <c r="J470" i="543" s="1"/>
  <c r="H470" i="543"/>
  <c r="V469" i="543"/>
  <c r="W469" i="543" s="1"/>
  <c r="N469" i="543"/>
  <c r="K469" i="543"/>
  <c r="M469" i="543" s="1"/>
  <c r="K469" i="543" a="1"/>
  <c r="J469" i="543"/>
  <c r="J469" i="543" a="1"/>
  <c r="H469" i="543"/>
  <c r="V468" i="543"/>
  <c r="W468" i="543" s="1"/>
  <c r="N468" i="543"/>
  <c r="K468" i="543" a="1"/>
  <c r="K468" i="543" s="1"/>
  <c r="M468" i="543" s="1"/>
  <c r="J468" i="543" a="1"/>
  <c r="J468" i="543" s="1"/>
  <c r="H468" i="543"/>
  <c r="W467" i="543"/>
  <c r="V467" i="543"/>
  <c r="N467" i="543"/>
  <c r="K467" i="543" a="1"/>
  <c r="K467" i="543" s="1"/>
  <c r="M467" i="543" s="1"/>
  <c r="J467" i="543" a="1"/>
  <c r="J467" i="543" s="1"/>
  <c r="H467" i="543"/>
  <c r="V466" i="543"/>
  <c r="W466" i="543" s="1"/>
  <c r="N466" i="543"/>
  <c r="M466" i="543"/>
  <c r="K466" i="543" a="1"/>
  <c r="K466" i="543" s="1"/>
  <c r="J466" i="543" a="1"/>
  <c r="J466" i="543" s="1"/>
  <c r="H466" i="543"/>
  <c r="W465" i="543"/>
  <c r="V465" i="543"/>
  <c r="N465" i="543"/>
  <c r="K465" i="543" a="1"/>
  <c r="K465" i="543" s="1"/>
  <c r="M465" i="543" s="1"/>
  <c r="J465" i="543" a="1"/>
  <c r="J465" i="543" s="1"/>
  <c r="H465" i="543"/>
  <c r="V464" i="543"/>
  <c r="W464" i="543" s="1"/>
  <c r="N464" i="543"/>
  <c r="M464" i="543"/>
  <c r="K464" i="543" a="1"/>
  <c r="K464" i="543" s="1"/>
  <c r="J464" i="543" a="1"/>
  <c r="J464" i="543" s="1"/>
  <c r="H464" i="543"/>
  <c r="W463" i="543"/>
  <c r="V463" i="543"/>
  <c r="N463" i="543"/>
  <c r="K463" i="543" a="1"/>
  <c r="K463" i="543" s="1"/>
  <c r="M463" i="543" s="1"/>
  <c r="J463" i="543" a="1"/>
  <c r="J463" i="543" s="1"/>
  <c r="H463" i="543"/>
  <c r="V462" i="543"/>
  <c r="N462" i="543"/>
  <c r="M462" i="543"/>
  <c r="K462" i="543" a="1"/>
  <c r="K462" i="543" s="1"/>
  <c r="J462" i="543" a="1"/>
  <c r="J462" i="543" s="1"/>
  <c r="H462" i="543"/>
  <c r="AA461" i="543"/>
  <c r="Z461" i="543"/>
  <c r="Y461" i="543"/>
  <c r="X461" i="543"/>
  <c r="U461" i="543"/>
  <c r="T461" i="543"/>
  <c r="S461" i="543"/>
  <c r="R461" i="543"/>
  <c r="Q461" i="543"/>
  <c r="P461" i="543"/>
  <c r="O461" i="543"/>
  <c r="R508" i="543" s="1"/>
  <c r="I461" i="543"/>
  <c r="G461" i="543"/>
  <c r="V460" i="543"/>
  <c r="W460" i="543" s="1"/>
  <c r="N460" i="543"/>
  <c r="K460" i="543" a="1"/>
  <c r="K460" i="543" s="1"/>
  <c r="M460" i="543" s="1"/>
  <c r="J460" i="543" a="1"/>
  <c r="J460" i="543" s="1"/>
  <c r="H460" i="543"/>
  <c r="W459" i="543"/>
  <c r="V459" i="543"/>
  <c r="N459" i="543"/>
  <c r="K459" i="543" a="1"/>
  <c r="K459" i="543" s="1"/>
  <c r="M459" i="543" s="1"/>
  <c r="J459" i="543" a="1"/>
  <c r="J459" i="543" s="1"/>
  <c r="H459" i="543"/>
  <c r="V458" i="543"/>
  <c r="W458" i="543" s="1"/>
  <c r="N458" i="543"/>
  <c r="K458" i="543" a="1"/>
  <c r="K458" i="543" s="1"/>
  <c r="M458" i="543" s="1"/>
  <c r="J458" i="543" a="1"/>
  <c r="J458" i="543" s="1"/>
  <c r="H458" i="543"/>
  <c r="K457" i="543" a="1"/>
  <c r="K457" i="543" s="1"/>
  <c r="M457" i="543" s="1"/>
  <c r="H457" i="543"/>
  <c r="K456" i="543" a="1"/>
  <c r="K456" i="543" s="1"/>
  <c r="M456" i="543" s="1"/>
  <c r="H456" i="543"/>
  <c r="K455" i="543" a="1"/>
  <c r="K455" i="543" s="1"/>
  <c r="M455" i="543" s="1"/>
  <c r="H455" i="543"/>
  <c r="V454" i="543"/>
  <c r="W454" i="543" s="1"/>
  <c r="N454" i="543"/>
  <c r="K454" i="543"/>
  <c r="M454" i="543" s="1"/>
  <c r="K454" i="543" a="1"/>
  <c r="J454" i="543"/>
  <c r="J454" i="543" a="1"/>
  <c r="H454" i="543"/>
  <c r="V453" i="543"/>
  <c r="W453" i="543" s="1"/>
  <c r="N453" i="543"/>
  <c r="K453" i="543" a="1"/>
  <c r="K453" i="543" s="1"/>
  <c r="M453" i="543" s="1"/>
  <c r="J453" i="543" a="1"/>
  <c r="J453" i="543" s="1"/>
  <c r="H453" i="543"/>
  <c r="N452" i="543"/>
  <c r="K452" i="543" a="1"/>
  <c r="K452" i="543" s="1"/>
  <c r="M452" i="543" s="1"/>
  <c r="H452" i="543"/>
  <c r="N451" i="543"/>
  <c r="K451" i="543" a="1"/>
  <c r="K451" i="543" s="1"/>
  <c r="M451" i="543" s="1"/>
  <c r="H451" i="543"/>
  <c r="N450" i="543"/>
  <c r="K450" i="543"/>
  <c r="M450" i="543" s="1"/>
  <c r="K450" i="543" a="1"/>
  <c r="H450" i="543"/>
  <c r="N449" i="543"/>
  <c r="K449" i="543" a="1"/>
  <c r="K449" i="543" s="1"/>
  <c r="M449" i="543" s="1"/>
  <c r="H449" i="543"/>
  <c r="N448" i="543"/>
  <c r="K448" i="543" a="1"/>
  <c r="K448" i="543" s="1"/>
  <c r="M448" i="543" s="1"/>
  <c r="H448" i="543"/>
  <c r="N447" i="543"/>
  <c r="K447" i="543" a="1"/>
  <c r="K447" i="543" s="1"/>
  <c r="M447" i="543" s="1"/>
  <c r="H447" i="543"/>
  <c r="V446" i="543"/>
  <c r="W446" i="543" s="1"/>
  <c r="N446" i="543"/>
  <c r="K446" i="543"/>
  <c r="M446" i="543" s="1"/>
  <c r="K446" i="543" a="1"/>
  <c r="J446" i="543"/>
  <c r="J446" i="543" a="1"/>
  <c r="H446" i="543"/>
  <c r="V445" i="543"/>
  <c r="W445" i="543" s="1"/>
  <c r="N445" i="543"/>
  <c r="K445" i="543" a="1"/>
  <c r="K445" i="543" s="1"/>
  <c r="M445" i="543" s="1"/>
  <c r="J445" i="543" a="1"/>
  <c r="J445" i="543" s="1"/>
  <c r="H445" i="543"/>
  <c r="W444" i="543"/>
  <c r="V444" i="543"/>
  <c r="N444" i="543"/>
  <c r="K444" i="543" a="1"/>
  <c r="K444" i="543" s="1"/>
  <c r="M444" i="543" s="1"/>
  <c r="J444" i="543" a="1"/>
  <c r="J444" i="543" s="1"/>
  <c r="H444" i="543"/>
  <c r="V443" i="543"/>
  <c r="W443" i="543" s="1"/>
  <c r="N443" i="543"/>
  <c r="K443" i="543" a="1"/>
  <c r="K443" i="543" s="1"/>
  <c r="M443" i="543" s="1"/>
  <c r="J443" i="543" a="1"/>
  <c r="J443" i="543" s="1"/>
  <c r="H443" i="543"/>
  <c r="V442" i="543"/>
  <c r="W442" i="543" s="1"/>
  <c r="N442" i="543"/>
  <c r="K442" i="543"/>
  <c r="M442" i="543" s="1"/>
  <c r="K442" i="543" a="1"/>
  <c r="J442" i="543"/>
  <c r="J442" i="543" a="1"/>
  <c r="H442" i="543"/>
  <c r="V441" i="543"/>
  <c r="W441" i="543" s="1"/>
  <c r="N441" i="543"/>
  <c r="K441" i="543" a="1"/>
  <c r="K441" i="543" s="1"/>
  <c r="M441" i="543" s="1"/>
  <c r="J441" i="543" a="1"/>
  <c r="J441" i="543" s="1"/>
  <c r="H441" i="543"/>
  <c r="W440" i="543"/>
  <c r="V440" i="543"/>
  <c r="N440" i="543"/>
  <c r="K440" i="543" a="1"/>
  <c r="K440" i="543" s="1"/>
  <c r="M440" i="543" s="1"/>
  <c r="J440" i="543" a="1"/>
  <c r="J440" i="543" s="1"/>
  <c r="H440" i="543"/>
  <c r="V439" i="543"/>
  <c r="W439" i="543" s="1"/>
  <c r="N439" i="543"/>
  <c r="K439" i="543" a="1"/>
  <c r="K439" i="543" s="1"/>
  <c r="M439" i="543" s="1"/>
  <c r="J439" i="543" a="1"/>
  <c r="J439" i="543" s="1"/>
  <c r="H439" i="543"/>
  <c r="V438" i="543"/>
  <c r="W438" i="543" s="1"/>
  <c r="N438" i="543"/>
  <c r="K438" i="543"/>
  <c r="M438" i="543" s="1"/>
  <c r="K438" i="543" a="1"/>
  <c r="J438" i="543"/>
  <c r="J438" i="543" a="1"/>
  <c r="H438" i="543"/>
  <c r="V437" i="543"/>
  <c r="W437" i="543" s="1"/>
  <c r="N437" i="543"/>
  <c r="K437" i="543" a="1"/>
  <c r="K437" i="543" s="1"/>
  <c r="M437" i="543" s="1"/>
  <c r="J437" i="543" a="1"/>
  <c r="J437" i="543" s="1"/>
  <c r="H437" i="543"/>
  <c r="W436" i="543"/>
  <c r="V436" i="543"/>
  <c r="N436" i="543"/>
  <c r="K436" i="543" a="1"/>
  <c r="K436" i="543" s="1"/>
  <c r="M436" i="543" s="1"/>
  <c r="J436" i="543" a="1"/>
  <c r="J436" i="543" s="1"/>
  <c r="H436" i="543"/>
  <c r="V435" i="543"/>
  <c r="W435" i="543" s="1"/>
  <c r="N435" i="543"/>
  <c r="K435" i="543" a="1"/>
  <c r="K435" i="543" s="1"/>
  <c r="M435" i="543" s="1"/>
  <c r="J435" i="543" a="1"/>
  <c r="J435" i="543" s="1"/>
  <c r="H435" i="543"/>
  <c r="N434" i="543"/>
  <c r="K434" i="543"/>
  <c r="M434" i="543" s="1"/>
  <c r="K434" i="543" a="1"/>
  <c r="H434" i="543"/>
  <c r="V433" i="543"/>
  <c r="W433" i="543" s="1"/>
  <c r="N433" i="543"/>
  <c r="K433" i="543" a="1"/>
  <c r="K433" i="543" s="1"/>
  <c r="M433" i="543" s="1"/>
  <c r="J433" i="543" a="1"/>
  <c r="J433" i="543" s="1"/>
  <c r="H433" i="543"/>
  <c r="W432" i="543"/>
  <c r="V432" i="543"/>
  <c r="N432" i="543"/>
  <c r="K432" i="543" a="1"/>
  <c r="K432" i="543" s="1"/>
  <c r="M432" i="543" s="1"/>
  <c r="J432" i="543" a="1"/>
  <c r="J432" i="543" s="1"/>
  <c r="H432" i="543"/>
  <c r="V431" i="543"/>
  <c r="W431" i="543" s="1"/>
  <c r="N431" i="543"/>
  <c r="K431" i="543" a="1"/>
  <c r="K431" i="543" s="1"/>
  <c r="M431" i="543" s="1"/>
  <c r="J431" i="543" a="1"/>
  <c r="J431" i="543" s="1"/>
  <c r="H431" i="543"/>
  <c r="V430" i="543"/>
  <c r="W430" i="543" s="1"/>
  <c r="N430" i="543"/>
  <c r="K430" i="543"/>
  <c r="M430" i="543" s="1"/>
  <c r="K430" i="543" a="1"/>
  <c r="J430" i="543"/>
  <c r="J430" i="543" a="1"/>
  <c r="H430" i="543"/>
  <c r="V429" i="543"/>
  <c r="W429" i="543" s="1"/>
  <c r="N429" i="543"/>
  <c r="K429" i="543" a="1"/>
  <c r="K429" i="543" s="1"/>
  <c r="M429" i="543" s="1"/>
  <c r="J429" i="543" a="1"/>
  <c r="J429" i="543" s="1"/>
  <c r="H429" i="543"/>
  <c r="W428" i="543"/>
  <c r="V428" i="543"/>
  <c r="N428" i="543"/>
  <c r="K428" i="543" a="1"/>
  <c r="K428" i="543" s="1"/>
  <c r="M428" i="543" s="1"/>
  <c r="J428" i="543" a="1"/>
  <c r="J428" i="543" s="1"/>
  <c r="H428" i="543"/>
  <c r="V427" i="543"/>
  <c r="V461" i="543" s="1"/>
  <c r="W461" i="543" s="1"/>
  <c r="N427" i="543"/>
  <c r="K427" i="543" a="1"/>
  <c r="K427" i="543" s="1"/>
  <c r="J427" i="543" a="1"/>
  <c r="J427" i="543" s="1"/>
  <c r="H427" i="543"/>
  <c r="AA426" i="543"/>
  <c r="Z426" i="543"/>
  <c r="Y426" i="543"/>
  <c r="X426" i="543"/>
  <c r="U426" i="543"/>
  <c r="T426" i="543"/>
  <c r="S426" i="543"/>
  <c r="R426" i="543"/>
  <c r="Q426" i="543"/>
  <c r="P426" i="543"/>
  <c r="O426" i="543"/>
  <c r="I426" i="543"/>
  <c r="G426" i="543"/>
  <c r="K425" i="543"/>
  <c r="M425" i="543" s="1"/>
  <c r="K425" i="543" a="1"/>
  <c r="H425" i="543"/>
  <c r="K424" i="543" a="1"/>
  <c r="K424" i="543" s="1"/>
  <c r="M424" i="543" s="1"/>
  <c r="H424" i="543"/>
  <c r="K423" i="543"/>
  <c r="M423" i="543" s="1"/>
  <c r="K423" i="543" a="1"/>
  <c r="H423" i="543"/>
  <c r="K422" i="543" a="1"/>
  <c r="K422" i="543" s="1"/>
  <c r="M422" i="543" s="1"/>
  <c r="H422" i="543"/>
  <c r="K421" i="543"/>
  <c r="M421" i="543" s="1"/>
  <c r="K421" i="543" a="1"/>
  <c r="H421" i="543"/>
  <c r="K420" i="543" a="1"/>
  <c r="K420" i="543" s="1"/>
  <c r="M420" i="543" s="1"/>
  <c r="H420" i="543"/>
  <c r="K419" i="543"/>
  <c r="M419" i="543" s="1"/>
  <c r="K419" i="543" a="1"/>
  <c r="H419" i="543"/>
  <c r="K418" i="543" a="1"/>
  <c r="K418" i="543" s="1"/>
  <c r="M418" i="543" s="1"/>
  <c r="H418" i="543"/>
  <c r="K417" i="543"/>
  <c r="M417" i="543" s="1"/>
  <c r="K417" i="543" a="1"/>
  <c r="H417" i="543"/>
  <c r="K416" i="543" a="1"/>
  <c r="K416" i="543" s="1"/>
  <c r="M416" i="543" s="1"/>
  <c r="H416" i="543"/>
  <c r="V415" i="543"/>
  <c r="W415" i="543" s="1"/>
  <c r="N415" i="543"/>
  <c r="K415" i="543"/>
  <c r="M415" i="543" s="1"/>
  <c r="K415" i="543" a="1"/>
  <c r="J415" i="543" a="1"/>
  <c r="J415" i="543" s="1"/>
  <c r="H415" i="543"/>
  <c r="W414" i="543"/>
  <c r="V414" i="543"/>
  <c r="N414" i="543"/>
  <c r="K414" i="543" a="1"/>
  <c r="K414" i="543" s="1"/>
  <c r="M414" i="543" s="1"/>
  <c r="J414" i="543" a="1"/>
  <c r="J414" i="543" s="1"/>
  <c r="H414" i="543"/>
  <c r="V413" i="543"/>
  <c r="W413" i="543" s="1"/>
  <c r="N413" i="543"/>
  <c r="K413" i="543"/>
  <c r="M413" i="543" s="1"/>
  <c r="K413" i="543" a="1"/>
  <c r="J413" i="543" a="1"/>
  <c r="J413" i="543" s="1"/>
  <c r="H413" i="543"/>
  <c r="W412" i="543"/>
  <c r="V412" i="543"/>
  <c r="N412" i="543"/>
  <c r="K412" i="543" a="1"/>
  <c r="K412" i="543" s="1"/>
  <c r="M412" i="543" s="1"/>
  <c r="J412" i="543" a="1"/>
  <c r="J412" i="543" s="1"/>
  <c r="H412" i="543"/>
  <c r="H411" i="543"/>
  <c r="V410" i="543"/>
  <c r="W410" i="543" s="1"/>
  <c r="N410" i="543"/>
  <c r="K410" i="543" a="1"/>
  <c r="K410" i="543" s="1"/>
  <c r="M410" i="543" s="1"/>
  <c r="J410" i="543" a="1"/>
  <c r="J410" i="543" s="1"/>
  <c r="H410" i="543"/>
  <c r="V409" i="543"/>
  <c r="W409" i="543" s="1"/>
  <c r="N409" i="543"/>
  <c r="K409" i="543"/>
  <c r="M409" i="543" s="1"/>
  <c r="K409" i="543" a="1"/>
  <c r="J409" i="543"/>
  <c r="J409" i="543" a="1"/>
  <c r="H409" i="543"/>
  <c r="H408" i="543"/>
  <c r="K407" i="543" a="1"/>
  <c r="K407" i="543" s="1"/>
  <c r="H407" i="543"/>
  <c r="V406" i="543"/>
  <c r="W406" i="543" s="1"/>
  <c r="N406" i="543"/>
  <c r="K406" i="543" a="1"/>
  <c r="K406" i="543" s="1"/>
  <c r="M406" i="543" s="1"/>
  <c r="J406" i="543" a="1"/>
  <c r="J406" i="543" s="1"/>
  <c r="H406" i="543"/>
  <c r="V405" i="543"/>
  <c r="W405" i="543" s="1"/>
  <c r="N405" i="543"/>
  <c r="K405" i="543"/>
  <c r="M405" i="543" s="1"/>
  <c r="K405" i="543" a="1"/>
  <c r="J405" i="543"/>
  <c r="J405" i="543" a="1"/>
  <c r="H405" i="543"/>
  <c r="V404" i="543"/>
  <c r="W404" i="543" s="1"/>
  <c r="N404" i="543"/>
  <c r="K404" i="543" a="1"/>
  <c r="K404" i="543" s="1"/>
  <c r="M404" i="543" s="1"/>
  <c r="J404" i="543" a="1"/>
  <c r="J404" i="543" s="1"/>
  <c r="H404" i="543"/>
  <c r="W403" i="543"/>
  <c r="V403" i="543"/>
  <c r="N403" i="543"/>
  <c r="K403" i="543" a="1"/>
  <c r="K403" i="543" s="1"/>
  <c r="M403" i="543" s="1"/>
  <c r="J403" i="543" a="1"/>
  <c r="J403" i="543" s="1"/>
  <c r="H403" i="543"/>
  <c r="V402" i="543"/>
  <c r="W402" i="543" s="1"/>
  <c r="N402" i="543"/>
  <c r="K402" i="543" a="1"/>
  <c r="K402" i="543" s="1"/>
  <c r="M402" i="543" s="1"/>
  <c r="J402" i="543" a="1"/>
  <c r="J402" i="543" s="1"/>
  <c r="H402" i="543"/>
  <c r="V401" i="543"/>
  <c r="W401" i="543" s="1"/>
  <c r="N401" i="543"/>
  <c r="K401" i="543"/>
  <c r="M401" i="543" s="1"/>
  <c r="K401" i="543" a="1"/>
  <c r="J401" i="543"/>
  <c r="J401" i="543" a="1"/>
  <c r="H401" i="543"/>
  <c r="V400" i="543"/>
  <c r="W400" i="543" s="1"/>
  <c r="N400" i="543"/>
  <c r="K400" i="543" a="1"/>
  <c r="K400" i="543" s="1"/>
  <c r="M400" i="543" s="1"/>
  <c r="J400" i="543" a="1"/>
  <c r="J400" i="543" s="1"/>
  <c r="H400" i="543"/>
  <c r="W399" i="543"/>
  <c r="V399" i="543"/>
  <c r="N399" i="543"/>
  <c r="K399" i="543" a="1"/>
  <c r="K399" i="543" s="1"/>
  <c r="M399" i="543" s="1"/>
  <c r="J399" i="543" a="1"/>
  <c r="J399" i="543" s="1"/>
  <c r="H399" i="543"/>
  <c r="V398" i="543"/>
  <c r="W398" i="543" s="1"/>
  <c r="N398" i="543"/>
  <c r="K398" i="543" a="1"/>
  <c r="K398" i="543" s="1"/>
  <c r="M398" i="543" s="1"/>
  <c r="J398" i="543" a="1"/>
  <c r="J398" i="543" s="1"/>
  <c r="H398" i="543"/>
  <c r="V397" i="543"/>
  <c r="W397" i="543" s="1"/>
  <c r="N397" i="543"/>
  <c r="K397" i="543"/>
  <c r="M397" i="543" s="1"/>
  <c r="K397" i="543" a="1"/>
  <c r="J397" i="543"/>
  <c r="J397" i="543" a="1"/>
  <c r="H397" i="543"/>
  <c r="K396" i="543" a="1"/>
  <c r="K396" i="543" s="1"/>
  <c r="M396" i="543" s="1"/>
  <c r="H396" i="543"/>
  <c r="K395" i="543" a="1"/>
  <c r="K395" i="543" s="1"/>
  <c r="M395" i="543" s="1"/>
  <c r="H395" i="543"/>
  <c r="K394" i="543" a="1"/>
  <c r="K394" i="543" s="1"/>
  <c r="M394" i="543" s="1"/>
  <c r="H394" i="543"/>
  <c r="K393" i="543" a="1"/>
  <c r="K393" i="543" s="1"/>
  <c r="M393" i="543" s="1"/>
  <c r="H393" i="543"/>
  <c r="N392" i="543"/>
  <c r="K392" i="543" a="1"/>
  <c r="K392" i="543" s="1"/>
  <c r="M392" i="543" s="1"/>
  <c r="H392" i="543"/>
  <c r="N391" i="543"/>
  <c r="K391" i="543" a="1"/>
  <c r="K391" i="543" s="1"/>
  <c r="M391" i="543" s="1"/>
  <c r="H391" i="543"/>
  <c r="N390" i="543"/>
  <c r="K390" i="543"/>
  <c r="M390" i="543" s="1"/>
  <c r="K390" i="543" a="1"/>
  <c r="H390" i="543"/>
  <c r="N389" i="543"/>
  <c r="K389" i="543" a="1"/>
  <c r="K389" i="543" s="1"/>
  <c r="M389" i="543" s="1"/>
  <c r="H389" i="543"/>
  <c r="W388" i="543"/>
  <c r="V388" i="543"/>
  <c r="N388" i="543"/>
  <c r="K388" i="543" a="1"/>
  <c r="K388" i="543" s="1"/>
  <c r="M388" i="543" s="1"/>
  <c r="J388" i="543" a="1"/>
  <c r="J388" i="543" s="1"/>
  <c r="H388" i="543"/>
  <c r="V387" i="543"/>
  <c r="W387" i="543" s="1"/>
  <c r="N387" i="543"/>
  <c r="K387" i="543" a="1"/>
  <c r="K387" i="543" s="1"/>
  <c r="M387" i="543" s="1"/>
  <c r="J387" i="543" a="1"/>
  <c r="J387" i="543" s="1"/>
  <c r="H387" i="543"/>
  <c r="V386" i="543"/>
  <c r="W386" i="543" s="1"/>
  <c r="N386" i="543"/>
  <c r="K386" i="543"/>
  <c r="M386" i="543" s="1"/>
  <c r="K386" i="543" a="1"/>
  <c r="J386" i="543"/>
  <c r="J386" i="543" a="1"/>
  <c r="H386" i="543"/>
  <c r="V385" i="543"/>
  <c r="W385" i="543" s="1"/>
  <c r="N385" i="543"/>
  <c r="K385" i="543" a="1"/>
  <c r="K385" i="543" s="1"/>
  <c r="M385" i="543" s="1"/>
  <c r="J385" i="543" a="1"/>
  <c r="J385" i="543" s="1"/>
  <c r="H385" i="543"/>
  <c r="W384" i="543"/>
  <c r="V384" i="543"/>
  <c r="N384" i="543"/>
  <c r="K384" i="543" a="1"/>
  <c r="K384" i="543" s="1"/>
  <c r="M384" i="543" s="1"/>
  <c r="J384" i="543" a="1"/>
  <c r="J384" i="543" s="1"/>
  <c r="H384" i="543"/>
  <c r="V383" i="543"/>
  <c r="W383" i="543" s="1"/>
  <c r="N383" i="543"/>
  <c r="K383" i="543" a="1"/>
  <c r="K383" i="543" s="1"/>
  <c r="M383" i="543" s="1"/>
  <c r="J383" i="543" a="1"/>
  <c r="J383" i="543" s="1"/>
  <c r="H383" i="543"/>
  <c r="V382" i="543"/>
  <c r="W382" i="543" s="1"/>
  <c r="N382" i="543"/>
  <c r="K382" i="543"/>
  <c r="M382" i="543" s="1"/>
  <c r="K382" i="543" a="1"/>
  <c r="J382" i="543"/>
  <c r="J382" i="543" a="1"/>
  <c r="H382" i="543"/>
  <c r="V381" i="543"/>
  <c r="W381" i="543" s="1"/>
  <c r="N381" i="543"/>
  <c r="K381" i="543" a="1"/>
  <c r="K381" i="543" s="1"/>
  <c r="M381" i="543" s="1"/>
  <c r="J381" i="543" a="1"/>
  <c r="J381" i="543" s="1"/>
  <c r="H381" i="543"/>
  <c r="W380" i="543"/>
  <c r="V380" i="543"/>
  <c r="N380" i="543"/>
  <c r="K380" i="543" a="1"/>
  <c r="K380" i="543" s="1"/>
  <c r="M380" i="543" s="1"/>
  <c r="J380" i="543" a="1"/>
  <c r="J380" i="543" s="1"/>
  <c r="H380" i="543"/>
  <c r="V379" i="543"/>
  <c r="W379" i="543" s="1"/>
  <c r="N379" i="543"/>
  <c r="K379" i="543" a="1"/>
  <c r="K379" i="543" s="1"/>
  <c r="M379" i="543" s="1"/>
  <c r="J379" i="543" a="1"/>
  <c r="J379" i="543" s="1"/>
  <c r="H379" i="543"/>
  <c r="V378" i="543"/>
  <c r="W378" i="543" s="1"/>
  <c r="N378" i="543"/>
  <c r="K378" i="543"/>
  <c r="M378" i="543" s="1"/>
  <c r="K378" i="543" a="1"/>
  <c r="J378" i="543"/>
  <c r="J378" i="543" a="1"/>
  <c r="H378" i="543"/>
  <c r="V377" i="543"/>
  <c r="W377" i="543" s="1"/>
  <c r="N377" i="543"/>
  <c r="K377" i="543" a="1"/>
  <c r="K377" i="543" s="1"/>
  <c r="M377" i="543" s="1"/>
  <c r="J377" i="543" a="1"/>
  <c r="J377" i="543" s="1"/>
  <c r="H377" i="543"/>
  <c r="K376" i="543" a="1"/>
  <c r="K376" i="543" s="1"/>
  <c r="M376" i="543" s="1"/>
  <c r="H376" i="543"/>
  <c r="K375" i="543" a="1"/>
  <c r="K375" i="543" s="1"/>
  <c r="M375" i="543" s="1"/>
  <c r="H375" i="543"/>
  <c r="K374" i="543" a="1"/>
  <c r="K374" i="543" s="1"/>
  <c r="M374" i="543" s="1"/>
  <c r="H374" i="543"/>
  <c r="W373" i="543"/>
  <c r="V373" i="543"/>
  <c r="N373" i="543"/>
  <c r="K373" i="543" a="1"/>
  <c r="K373" i="543" s="1"/>
  <c r="M373" i="543" s="1"/>
  <c r="J373" i="543" a="1"/>
  <c r="J373" i="543" s="1"/>
  <c r="H373" i="543"/>
  <c r="V372" i="543"/>
  <c r="W372" i="543" s="1"/>
  <c r="N372" i="543"/>
  <c r="K372" i="543" a="1"/>
  <c r="K372" i="543" s="1"/>
  <c r="M372" i="543" s="1"/>
  <c r="J372" i="543" a="1"/>
  <c r="J372" i="543" s="1"/>
  <c r="H372" i="543"/>
  <c r="V371" i="543"/>
  <c r="W371" i="543" s="1"/>
  <c r="N371" i="543"/>
  <c r="K371" i="543"/>
  <c r="M371" i="543" s="1"/>
  <c r="K371" i="543" a="1"/>
  <c r="J371" i="543"/>
  <c r="J371" i="543" a="1"/>
  <c r="H371" i="543"/>
  <c r="K370" i="543" a="1"/>
  <c r="K370" i="543" s="1"/>
  <c r="H370" i="543"/>
  <c r="V369" i="543"/>
  <c r="V426" i="543" s="1"/>
  <c r="W426" i="543" s="1"/>
  <c r="N369" i="543"/>
  <c r="K369" i="543"/>
  <c r="K369" i="543" a="1"/>
  <c r="J369" i="543"/>
  <c r="J369" i="543" a="1"/>
  <c r="H369" i="543"/>
  <c r="H426" i="543" s="1"/>
  <c r="AA368" i="543"/>
  <c r="AA504" i="543" s="1"/>
  <c r="Z368" i="543"/>
  <c r="Z504" i="543" s="1"/>
  <c r="Y368" i="543"/>
  <c r="Y504" i="543" s="1"/>
  <c r="X368" i="543"/>
  <c r="X504" i="543" s="1"/>
  <c r="U368" i="543"/>
  <c r="U504" i="543" s="1"/>
  <c r="T368" i="543"/>
  <c r="T504" i="543" s="1"/>
  <c r="S368" i="543"/>
  <c r="S504" i="543" s="1"/>
  <c r="R368" i="543"/>
  <c r="R504" i="543" s="1"/>
  <c r="Q368" i="543"/>
  <c r="Q504" i="543" s="1"/>
  <c r="P368" i="543"/>
  <c r="P504" i="543" s="1"/>
  <c r="O368" i="543"/>
  <c r="I368" i="543"/>
  <c r="I504" i="543" s="1"/>
  <c r="B512" i="543" s="1"/>
  <c r="G368" i="543"/>
  <c r="G504" i="543" s="1"/>
  <c r="V367" i="543"/>
  <c r="W367" i="543" s="1"/>
  <c r="N367" i="543"/>
  <c r="K367" i="543" a="1"/>
  <c r="K367" i="543" s="1"/>
  <c r="M367" i="543" s="1"/>
  <c r="J367" i="543" a="1"/>
  <c r="J367" i="543" s="1"/>
  <c r="H367" i="543"/>
  <c r="V366" i="543"/>
  <c r="W366" i="543" s="1"/>
  <c r="N366" i="543"/>
  <c r="K366" i="543"/>
  <c r="M366" i="543" s="1"/>
  <c r="K366" i="543" a="1"/>
  <c r="J366" i="543"/>
  <c r="J366" i="543" a="1"/>
  <c r="H366" i="543"/>
  <c r="K365" i="543" a="1"/>
  <c r="K365" i="543" s="1"/>
  <c r="M365" i="543" s="1"/>
  <c r="H365" i="543"/>
  <c r="K364" i="543"/>
  <c r="M364" i="543" s="1"/>
  <c r="K364" i="543" a="1"/>
  <c r="H364" i="543"/>
  <c r="K363" i="543" a="1"/>
  <c r="K363" i="543" s="1"/>
  <c r="M363" i="543" s="1"/>
  <c r="H363" i="543"/>
  <c r="K362" i="543" a="1"/>
  <c r="K362" i="543" s="1"/>
  <c r="M362" i="543" s="1"/>
  <c r="H362" i="543"/>
  <c r="V361" i="543"/>
  <c r="W361" i="543" s="1"/>
  <c r="N361" i="543"/>
  <c r="K361" i="543" a="1"/>
  <c r="K361" i="543" s="1"/>
  <c r="M361" i="543" s="1"/>
  <c r="J361" i="543" a="1"/>
  <c r="J361" i="543" s="1"/>
  <c r="H361" i="543"/>
  <c r="V360" i="543"/>
  <c r="W360" i="543" s="1"/>
  <c r="N360" i="543"/>
  <c r="K360" i="543"/>
  <c r="M360" i="543" s="1"/>
  <c r="K360" i="543" a="1"/>
  <c r="J360" i="543"/>
  <c r="J360" i="543" a="1"/>
  <c r="H360" i="543"/>
  <c r="V359" i="543"/>
  <c r="W359" i="543" s="1"/>
  <c r="N359" i="543"/>
  <c r="K359" i="543" a="1"/>
  <c r="K359" i="543" s="1"/>
  <c r="M359" i="543" s="1"/>
  <c r="J359" i="543" a="1"/>
  <c r="J359" i="543" s="1"/>
  <c r="H359" i="543"/>
  <c r="H358" i="543"/>
  <c r="H357" i="543"/>
  <c r="W356" i="543"/>
  <c r="V356" i="543"/>
  <c r="N356" i="543"/>
  <c r="K356" i="543" a="1"/>
  <c r="K356" i="543" s="1"/>
  <c r="M356" i="543" s="1"/>
  <c r="J356" i="543" a="1"/>
  <c r="J356" i="543" s="1"/>
  <c r="H356" i="543"/>
  <c r="V355" i="543"/>
  <c r="W355" i="543" s="1"/>
  <c r="N355" i="543"/>
  <c r="K355" i="543" a="1"/>
  <c r="K355" i="543" s="1"/>
  <c r="M355" i="543" s="1"/>
  <c r="J355" i="543" a="1"/>
  <c r="J355" i="543" s="1"/>
  <c r="H355" i="543"/>
  <c r="K354" i="543" a="1"/>
  <c r="K354" i="543" s="1"/>
  <c r="M354" i="543" s="1"/>
  <c r="H354" i="543"/>
  <c r="K353" i="543" a="1"/>
  <c r="K353" i="543" s="1"/>
  <c r="M353" i="543" s="1"/>
  <c r="H353" i="543"/>
  <c r="V352" i="543"/>
  <c r="W352" i="543" s="1"/>
  <c r="N352" i="543"/>
  <c r="K352" i="543"/>
  <c r="M352" i="543" s="1"/>
  <c r="K352" i="543" a="1"/>
  <c r="J352" i="543"/>
  <c r="J352" i="543" a="1"/>
  <c r="H352" i="543"/>
  <c r="V351" i="543"/>
  <c r="W351" i="543" s="1"/>
  <c r="N351" i="543"/>
  <c r="K351" i="543" a="1"/>
  <c r="K351" i="543" s="1"/>
  <c r="M351" i="543" s="1"/>
  <c r="J351" i="543" a="1"/>
  <c r="J351" i="543" s="1"/>
  <c r="H351" i="543"/>
  <c r="W350" i="543"/>
  <c r="V350" i="543"/>
  <c r="N350" i="543"/>
  <c r="K350" i="543" a="1"/>
  <c r="K350" i="543" s="1"/>
  <c r="M350" i="543" s="1"/>
  <c r="J350" i="543" a="1"/>
  <c r="J350" i="543" s="1"/>
  <c r="H350" i="543"/>
  <c r="V349" i="543"/>
  <c r="W349" i="543" s="1"/>
  <c r="N349" i="543"/>
  <c r="K349" i="543" a="1"/>
  <c r="K349" i="543" s="1"/>
  <c r="M349" i="543" s="1"/>
  <c r="J349" i="543" a="1"/>
  <c r="J349" i="543" s="1"/>
  <c r="H349" i="543"/>
  <c r="V348" i="543"/>
  <c r="W348" i="543" s="1"/>
  <c r="N348" i="543"/>
  <c r="K348" i="543"/>
  <c r="M348" i="543" s="1"/>
  <c r="K348" i="543" a="1"/>
  <c r="J348" i="543"/>
  <c r="J348" i="543" a="1"/>
  <c r="H348" i="543"/>
  <c r="V347" i="543"/>
  <c r="V368" i="543" s="1"/>
  <c r="N347" i="543"/>
  <c r="N368" i="543" s="1"/>
  <c r="K347" i="543" a="1"/>
  <c r="K347" i="543" s="1"/>
  <c r="J347" i="543" a="1"/>
  <c r="J347" i="543" s="1"/>
  <c r="H347" i="543"/>
  <c r="H368" i="543" s="1"/>
  <c r="X341" i="543"/>
  <c r="X340" i="543"/>
  <c r="X339" i="543"/>
  <c r="G339" i="543"/>
  <c r="C339" i="543"/>
  <c r="X338" i="543"/>
  <c r="I338" i="543"/>
  <c r="E338" i="543"/>
  <c r="K338" i="543" s="1"/>
  <c r="M338" i="543" s="1"/>
  <c r="I337" i="543"/>
  <c r="E337" i="543"/>
  <c r="K337" i="543" s="1"/>
  <c r="M337" i="543" s="1"/>
  <c r="I336" i="543"/>
  <c r="E336" i="543"/>
  <c r="K336" i="543" s="1"/>
  <c r="M336" i="543" s="1"/>
  <c r="X335" i="543"/>
  <c r="I335" i="543"/>
  <c r="I339" i="543" s="1"/>
  <c r="E335" i="543"/>
  <c r="AA332" i="543"/>
  <c r="Z332" i="543"/>
  <c r="Y332" i="543"/>
  <c r="X332" i="543"/>
  <c r="U332" i="543"/>
  <c r="T332" i="543"/>
  <c r="S332" i="543"/>
  <c r="R332" i="543"/>
  <c r="Q332" i="543"/>
  <c r="P332" i="543"/>
  <c r="O332" i="543"/>
  <c r="R340" i="543" s="1"/>
  <c r="I332" i="543"/>
  <c r="G332" i="543"/>
  <c r="K331" i="543" a="1"/>
  <c r="K331" i="543" s="1"/>
  <c r="H331" i="543"/>
  <c r="K330" i="543"/>
  <c r="K330" i="543" a="1"/>
  <c r="H330" i="543"/>
  <c r="K329" i="543" a="1"/>
  <c r="K329" i="543" s="1"/>
  <c r="H329" i="543"/>
  <c r="V328" i="543"/>
  <c r="W328" i="543" s="1"/>
  <c r="N328" i="543"/>
  <c r="K328" i="543" a="1"/>
  <c r="K328" i="543" s="1"/>
  <c r="D328" i="543"/>
  <c r="H328" i="543" s="1"/>
  <c r="H327" i="543"/>
  <c r="K326" i="543" a="1"/>
  <c r="K326" i="543" s="1"/>
  <c r="H326" i="543"/>
  <c r="H325" i="543"/>
  <c r="V324" i="543"/>
  <c r="W324" i="543" s="1"/>
  <c r="N324" i="543"/>
  <c r="K324" i="543" a="1"/>
  <c r="K324" i="543" s="1"/>
  <c r="M324" i="543" s="1"/>
  <c r="J324" i="543" a="1"/>
  <c r="J324" i="543" s="1"/>
  <c r="H324" i="543"/>
  <c r="V323" i="543"/>
  <c r="W323" i="543" s="1"/>
  <c r="N323" i="543"/>
  <c r="K323" i="543" a="1"/>
  <c r="K323" i="543" s="1"/>
  <c r="M323" i="543" s="1"/>
  <c r="J323" i="543" a="1"/>
  <c r="J323" i="543" s="1"/>
  <c r="H323" i="543"/>
  <c r="H322" i="543"/>
  <c r="V321" i="543"/>
  <c r="W321" i="543" s="1"/>
  <c r="N321" i="543"/>
  <c r="K321" i="543" a="1"/>
  <c r="K321" i="543" s="1"/>
  <c r="M321" i="543" s="1"/>
  <c r="J321" i="543" a="1"/>
  <c r="J321" i="543" s="1"/>
  <c r="H321" i="543"/>
  <c r="V320" i="543"/>
  <c r="W320" i="543" s="1"/>
  <c r="N320" i="543"/>
  <c r="K320" i="543"/>
  <c r="M320" i="543" s="1"/>
  <c r="K320" i="543" a="1"/>
  <c r="J320" i="543"/>
  <c r="J320" i="543" a="1"/>
  <c r="H320" i="543"/>
  <c r="V319" i="543"/>
  <c r="W319" i="543" s="1"/>
  <c r="N319" i="543"/>
  <c r="K319" i="543" a="1"/>
  <c r="K319" i="543" s="1"/>
  <c r="M319" i="543" s="1"/>
  <c r="J319" i="543" a="1"/>
  <c r="J319" i="543" s="1"/>
  <c r="H319" i="543"/>
  <c r="V318" i="543"/>
  <c r="V332" i="543" s="1"/>
  <c r="N318" i="543"/>
  <c r="N332" i="543" s="1"/>
  <c r="K318" i="543" a="1"/>
  <c r="K318" i="543" s="1"/>
  <c r="J318" i="543" a="1"/>
  <c r="J318" i="543" s="1"/>
  <c r="H318" i="543"/>
  <c r="H332" i="543" s="1"/>
  <c r="AA317" i="543"/>
  <c r="Z317" i="543"/>
  <c r="Y317" i="543"/>
  <c r="X317" i="543"/>
  <c r="U317" i="543"/>
  <c r="T317" i="543"/>
  <c r="S317" i="543"/>
  <c r="Q317" i="543"/>
  <c r="P317" i="543"/>
  <c r="O317" i="543"/>
  <c r="R339" i="543" s="1"/>
  <c r="I317" i="543"/>
  <c r="G317" i="543"/>
  <c r="J317" i="543" s="1" a="1"/>
  <c r="J317" i="543" s="1"/>
  <c r="V316" i="543"/>
  <c r="W316" i="543" s="1"/>
  <c r="N316" i="543"/>
  <c r="K316" i="543" a="1"/>
  <c r="K316" i="543" s="1"/>
  <c r="M316" i="543" s="1"/>
  <c r="J316" i="543" a="1"/>
  <c r="J316" i="543" s="1"/>
  <c r="H316" i="543"/>
  <c r="H315" i="543"/>
  <c r="H314" i="543"/>
  <c r="H313" i="543"/>
  <c r="V312" i="543"/>
  <c r="W312" i="543" s="1"/>
  <c r="N312" i="543"/>
  <c r="K312" i="543" a="1"/>
  <c r="K312" i="543" s="1"/>
  <c r="M312" i="543" s="1"/>
  <c r="J312" i="543" a="1"/>
  <c r="J312" i="543" s="1"/>
  <c r="H312" i="543"/>
  <c r="V311" i="543"/>
  <c r="W311" i="543" s="1"/>
  <c r="N311" i="543"/>
  <c r="K311" i="543"/>
  <c r="M311" i="543" s="1"/>
  <c r="K311" i="543" a="1"/>
  <c r="J311" i="543"/>
  <c r="J311" i="543" a="1"/>
  <c r="H311" i="543"/>
  <c r="V310" i="543"/>
  <c r="W310" i="543" s="1"/>
  <c r="N310" i="543"/>
  <c r="K310" i="543" a="1"/>
  <c r="K310" i="543" s="1"/>
  <c r="M310" i="543" s="1"/>
  <c r="J310" i="543" a="1"/>
  <c r="J310" i="543" s="1"/>
  <c r="H310" i="543"/>
  <c r="V309" i="543"/>
  <c r="W309" i="543" s="1"/>
  <c r="N309" i="543"/>
  <c r="K309" i="543" a="1"/>
  <c r="K309" i="543" s="1"/>
  <c r="M309" i="543" s="1"/>
  <c r="J309" i="543" a="1"/>
  <c r="J309" i="543" s="1"/>
  <c r="H309" i="543"/>
  <c r="V308" i="543"/>
  <c r="V317" i="543" s="1"/>
  <c r="W317" i="543" s="1"/>
  <c r="N308" i="543"/>
  <c r="N317" i="543" s="1"/>
  <c r="K308" i="543" a="1"/>
  <c r="K308" i="543" s="1"/>
  <c r="J308" i="543" a="1"/>
  <c r="J308" i="543" s="1"/>
  <c r="H308" i="543"/>
  <c r="H317" i="543" s="1"/>
  <c r="AA307" i="543"/>
  <c r="Z307" i="543"/>
  <c r="Y307" i="543"/>
  <c r="X307" i="543"/>
  <c r="U307" i="543"/>
  <c r="T307" i="543"/>
  <c r="S307" i="543"/>
  <c r="Q307" i="543"/>
  <c r="P307" i="543"/>
  <c r="O307" i="543"/>
  <c r="I307" i="543"/>
  <c r="V306" i="543"/>
  <c r="W306" i="543" s="1"/>
  <c r="N306" i="543"/>
  <c r="K306" i="543" a="1"/>
  <c r="K306" i="543" s="1"/>
  <c r="M306" i="543" s="1"/>
  <c r="J306" i="543" a="1"/>
  <c r="J306" i="543" s="1"/>
  <c r="H306" i="543"/>
  <c r="V305" i="543"/>
  <c r="W305" i="543" s="1"/>
  <c r="N305" i="543"/>
  <c r="G305" i="543"/>
  <c r="K305" i="543" s="1" a="1"/>
  <c r="K305" i="543" s="1"/>
  <c r="M305" i="543" s="1"/>
  <c r="V304" i="543"/>
  <c r="W304" i="543" s="1"/>
  <c r="N304" i="543"/>
  <c r="K304" i="543" a="1"/>
  <c r="K304" i="543" s="1"/>
  <c r="M304" i="543" s="1"/>
  <c r="J304" i="543" a="1"/>
  <c r="J304" i="543" s="1"/>
  <c r="H304" i="543"/>
  <c r="V303" i="543"/>
  <c r="W303" i="543" s="1"/>
  <c r="N303" i="543"/>
  <c r="K303" i="543"/>
  <c r="M303" i="543" s="1"/>
  <c r="K303" i="543" a="1"/>
  <c r="J303" i="543"/>
  <c r="J303" i="543" a="1"/>
  <c r="H303" i="543"/>
  <c r="V302" i="543"/>
  <c r="W302" i="543" s="1"/>
  <c r="N302" i="543"/>
  <c r="K302" i="543" a="1"/>
  <c r="K302" i="543" s="1"/>
  <c r="M302" i="543" s="1"/>
  <c r="J302" i="543" a="1"/>
  <c r="J302" i="543" s="1"/>
  <c r="H302" i="543"/>
  <c r="W301" i="543"/>
  <c r="V301" i="543"/>
  <c r="N301" i="543"/>
  <c r="K301" i="543" a="1"/>
  <c r="K301" i="543" s="1"/>
  <c r="M301" i="543" s="1"/>
  <c r="J301" i="543" a="1"/>
  <c r="J301" i="543" s="1"/>
  <c r="H301" i="543"/>
  <c r="V300" i="543"/>
  <c r="W300" i="543" s="1"/>
  <c r="N300" i="543"/>
  <c r="K300" i="543" a="1"/>
  <c r="K300" i="543" s="1"/>
  <c r="M300" i="543" s="1"/>
  <c r="J300" i="543" a="1"/>
  <c r="J300" i="543" s="1"/>
  <c r="H300" i="543"/>
  <c r="V299" i="543"/>
  <c r="W299" i="543" s="1"/>
  <c r="N299" i="543"/>
  <c r="K299" i="543"/>
  <c r="M299" i="543" s="1"/>
  <c r="K299" i="543" a="1"/>
  <c r="J299" i="543"/>
  <c r="J299" i="543" a="1"/>
  <c r="H299" i="543"/>
  <c r="V298" i="543"/>
  <c r="W298" i="543" s="1"/>
  <c r="N298" i="543"/>
  <c r="K298" i="543" a="1"/>
  <c r="K298" i="543" s="1"/>
  <c r="M298" i="543" s="1"/>
  <c r="J298" i="543" a="1"/>
  <c r="J298" i="543" s="1"/>
  <c r="H298" i="543"/>
  <c r="W297" i="543"/>
  <c r="V297" i="543"/>
  <c r="N297" i="543"/>
  <c r="K297" i="543" a="1"/>
  <c r="K297" i="543" s="1"/>
  <c r="M297" i="543" s="1"/>
  <c r="J297" i="543" a="1"/>
  <c r="J297" i="543" s="1"/>
  <c r="H297" i="543"/>
  <c r="V296" i="543"/>
  <c r="W296" i="543" s="1"/>
  <c r="N296" i="543"/>
  <c r="K296" i="543" a="1"/>
  <c r="K296" i="543" s="1"/>
  <c r="M296" i="543" s="1"/>
  <c r="J296" i="543" a="1"/>
  <c r="J296" i="543" s="1"/>
  <c r="H296" i="543"/>
  <c r="V295" i="543"/>
  <c r="W295" i="543" s="1"/>
  <c r="N295" i="543"/>
  <c r="K295" i="543"/>
  <c r="M295" i="543" s="1"/>
  <c r="K295" i="543" a="1"/>
  <c r="J295" i="543"/>
  <c r="J295" i="543" a="1"/>
  <c r="H295" i="543"/>
  <c r="V294" i="543"/>
  <c r="W294" i="543" s="1"/>
  <c r="N294" i="543"/>
  <c r="K294" i="543" a="1"/>
  <c r="K294" i="543" s="1"/>
  <c r="M294" i="543" s="1"/>
  <c r="J294" i="543" a="1"/>
  <c r="J294" i="543" s="1"/>
  <c r="H294" i="543"/>
  <c r="W293" i="543"/>
  <c r="V293" i="543"/>
  <c r="N293" i="543"/>
  <c r="K293" i="543" a="1"/>
  <c r="K293" i="543" s="1"/>
  <c r="M293" i="543" s="1"/>
  <c r="J293" i="543" a="1"/>
  <c r="J293" i="543" s="1"/>
  <c r="H293" i="543"/>
  <c r="V292" i="543"/>
  <c r="V307" i="543" s="1"/>
  <c r="N292" i="543"/>
  <c r="K292" i="543" a="1"/>
  <c r="K292" i="543" s="1"/>
  <c r="J292" i="543" a="1"/>
  <c r="J292" i="543" s="1"/>
  <c r="H292" i="543"/>
  <c r="AA291" i="543"/>
  <c r="Z291" i="543"/>
  <c r="Y291" i="543"/>
  <c r="X291" i="543"/>
  <c r="U291" i="543"/>
  <c r="T291" i="543"/>
  <c r="S291" i="543"/>
  <c r="R291" i="543"/>
  <c r="Q291" i="543"/>
  <c r="P291" i="543"/>
  <c r="O291" i="543"/>
  <c r="R337" i="543" s="1"/>
  <c r="I291" i="543"/>
  <c r="G291" i="543"/>
  <c r="V290" i="543"/>
  <c r="W290" i="543" s="1"/>
  <c r="N290" i="543"/>
  <c r="K290" i="543" a="1"/>
  <c r="K290" i="543" s="1"/>
  <c r="M290" i="543" s="1"/>
  <c r="J290" i="543" a="1"/>
  <c r="J290" i="543" s="1"/>
  <c r="H290" i="543"/>
  <c r="V289" i="543"/>
  <c r="W289" i="543" s="1"/>
  <c r="N289" i="543"/>
  <c r="K289" i="543" a="1"/>
  <c r="K289" i="543" s="1"/>
  <c r="M289" i="543" s="1"/>
  <c r="J289" i="543" a="1"/>
  <c r="J289" i="543" s="1"/>
  <c r="H289" i="543"/>
  <c r="V288" i="543"/>
  <c r="W288" i="543" s="1"/>
  <c r="N288" i="543"/>
  <c r="K288" i="543" a="1"/>
  <c r="K288" i="543" s="1"/>
  <c r="M288" i="543" s="1"/>
  <c r="J288" i="543" a="1"/>
  <c r="J288" i="543" s="1"/>
  <c r="H288" i="543"/>
  <c r="H287" i="543"/>
  <c r="H286" i="543"/>
  <c r="H285" i="543"/>
  <c r="G285" i="543"/>
  <c r="V284" i="543"/>
  <c r="W284" i="543" s="1"/>
  <c r="N284" i="543"/>
  <c r="K284" i="543"/>
  <c r="M284" i="543" s="1"/>
  <c r="K284" i="543" a="1"/>
  <c r="J284" i="543"/>
  <c r="J284" i="543" a="1"/>
  <c r="H284" i="543"/>
  <c r="V283" i="543"/>
  <c r="W283" i="543" s="1"/>
  <c r="N283" i="543"/>
  <c r="K283" i="543" a="1"/>
  <c r="K283" i="543" s="1"/>
  <c r="M283" i="543" s="1"/>
  <c r="J283" i="543" a="1"/>
  <c r="J283" i="543" s="1"/>
  <c r="H283" i="543"/>
  <c r="N282" i="543"/>
  <c r="K282" i="543" a="1"/>
  <c r="K282" i="543" s="1"/>
  <c r="M282" i="543" s="1"/>
  <c r="H282" i="543"/>
  <c r="N281" i="543"/>
  <c r="K281" i="543" a="1"/>
  <c r="K281" i="543" s="1"/>
  <c r="M281" i="543" s="1"/>
  <c r="H281" i="543"/>
  <c r="N280" i="543"/>
  <c r="K280" i="543"/>
  <c r="M280" i="543" s="1"/>
  <c r="K280" i="543" a="1"/>
  <c r="H280" i="543"/>
  <c r="N279" i="543"/>
  <c r="K279" i="543" a="1"/>
  <c r="K279" i="543" s="1"/>
  <c r="M279" i="543" s="1"/>
  <c r="H279" i="543"/>
  <c r="N278" i="543"/>
  <c r="K278" i="543" a="1"/>
  <c r="K278" i="543" s="1"/>
  <c r="M278" i="543" s="1"/>
  <c r="H278" i="543"/>
  <c r="N277" i="543"/>
  <c r="K277" i="543" a="1"/>
  <c r="K277" i="543" s="1"/>
  <c r="M277" i="543" s="1"/>
  <c r="H277" i="543"/>
  <c r="V276" i="543"/>
  <c r="W276" i="543" s="1"/>
  <c r="N276" i="543"/>
  <c r="K276" i="543"/>
  <c r="M276" i="543" s="1"/>
  <c r="K276" i="543" a="1"/>
  <c r="J276" i="543"/>
  <c r="J276" i="543" a="1"/>
  <c r="H276" i="543"/>
  <c r="V275" i="543"/>
  <c r="W275" i="543" s="1"/>
  <c r="N275" i="543"/>
  <c r="K275" i="543" a="1"/>
  <c r="K275" i="543" s="1"/>
  <c r="M275" i="543" s="1"/>
  <c r="J275" i="543" a="1"/>
  <c r="J275" i="543" s="1"/>
  <c r="H275" i="543"/>
  <c r="V274" i="543"/>
  <c r="W274" i="543" s="1"/>
  <c r="N274" i="543"/>
  <c r="K274" i="543" a="1"/>
  <c r="K274" i="543" s="1"/>
  <c r="M274" i="543" s="1"/>
  <c r="J274" i="543" a="1"/>
  <c r="J274" i="543" s="1"/>
  <c r="H274" i="543"/>
  <c r="V273" i="543"/>
  <c r="W273" i="543" s="1"/>
  <c r="N273" i="543"/>
  <c r="K273" i="543" a="1"/>
  <c r="K273" i="543" s="1"/>
  <c r="M273" i="543" s="1"/>
  <c r="J273" i="543" a="1"/>
  <c r="J273" i="543" s="1"/>
  <c r="H273" i="543"/>
  <c r="V272" i="543"/>
  <c r="W272" i="543" s="1"/>
  <c r="N272" i="543"/>
  <c r="K272" i="543"/>
  <c r="M272" i="543" s="1"/>
  <c r="K272" i="543" a="1"/>
  <c r="J272" i="543"/>
  <c r="J272" i="543" a="1"/>
  <c r="H272" i="543"/>
  <c r="V271" i="543"/>
  <c r="W271" i="543" s="1"/>
  <c r="N271" i="543"/>
  <c r="K271" i="543" a="1"/>
  <c r="K271" i="543" s="1"/>
  <c r="M271" i="543" s="1"/>
  <c r="J271" i="543" a="1"/>
  <c r="J271" i="543" s="1"/>
  <c r="H271" i="543"/>
  <c r="W270" i="543"/>
  <c r="V270" i="543"/>
  <c r="N270" i="543"/>
  <c r="K270" i="543" a="1"/>
  <c r="K270" i="543" s="1"/>
  <c r="M270" i="543" s="1"/>
  <c r="J270" i="543" a="1"/>
  <c r="J270" i="543" s="1"/>
  <c r="H270" i="543"/>
  <c r="V269" i="543"/>
  <c r="W269" i="543" s="1"/>
  <c r="N269" i="543"/>
  <c r="K269" i="543" a="1"/>
  <c r="K269" i="543" s="1"/>
  <c r="M269" i="543" s="1"/>
  <c r="J269" i="543" a="1"/>
  <c r="J269" i="543" s="1"/>
  <c r="H269" i="543"/>
  <c r="V268" i="543"/>
  <c r="W268" i="543" s="1"/>
  <c r="N268" i="543"/>
  <c r="K268" i="543"/>
  <c r="M268" i="543" s="1"/>
  <c r="K268" i="543" a="1"/>
  <c r="J268" i="543"/>
  <c r="J268" i="543" a="1"/>
  <c r="H268" i="543"/>
  <c r="V267" i="543"/>
  <c r="W267" i="543" s="1"/>
  <c r="N267" i="543"/>
  <c r="K267" i="543" a="1"/>
  <c r="K267" i="543" s="1"/>
  <c r="M267" i="543" s="1"/>
  <c r="J267" i="543" a="1"/>
  <c r="J267" i="543" s="1"/>
  <c r="H267" i="543"/>
  <c r="W266" i="543"/>
  <c r="V266" i="543"/>
  <c r="N266" i="543"/>
  <c r="K266" i="543" a="1"/>
  <c r="K266" i="543" s="1"/>
  <c r="M266" i="543" s="1"/>
  <c r="J266" i="543" a="1"/>
  <c r="J266" i="543" s="1"/>
  <c r="H266" i="543"/>
  <c r="V265" i="543"/>
  <c r="W265" i="543" s="1"/>
  <c r="N265" i="543"/>
  <c r="K265" i="543" a="1"/>
  <c r="K265" i="543" s="1"/>
  <c r="M265" i="543" s="1"/>
  <c r="J265" i="543" a="1"/>
  <c r="J265" i="543" s="1"/>
  <c r="H265" i="543"/>
  <c r="N264" i="543"/>
  <c r="K264" i="543"/>
  <c r="M264" i="543" s="1"/>
  <c r="K264" i="543" a="1"/>
  <c r="H264" i="543"/>
  <c r="V263" i="543"/>
  <c r="W263" i="543" s="1"/>
  <c r="N263" i="543"/>
  <c r="K263" i="543" a="1"/>
  <c r="K263" i="543" s="1"/>
  <c r="M263" i="543" s="1"/>
  <c r="J263" i="543" a="1"/>
  <c r="J263" i="543" s="1"/>
  <c r="H263" i="543"/>
  <c r="W262" i="543"/>
  <c r="V262" i="543"/>
  <c r="N262" i="543"/>
  <c r="K262" i="543" a="1"/>
  <c r="K262" i="543" s="1"/>
  <c r="M262" i="543" s="1"/>
  <c r="J262" i="543" a="1"/>
  <c r="J262" i="543" s="1"/>
  <c r="H262" i="543"/>
  <c r="V261" i="543"/>
  <c r="W261" i="543" s="1"/>
  <c r="N261" i="543"/>
  <c r="K261" i="543" a="1"/>
  <c r="K261" i="543" s="1"/>
  <c r="M261" i="543" s="1"/>
  <c r="J261" i="543" a="1"/>
  <c r="J261" i="543" s="1"/>
  <c r="H261" i="543"/>
  <c r="V260" i="543"/>
  <c r="W260" i="543" s="1"/>
  <c r="N260" i="543"/>
  <c r="K260" i="543"/>
  <c r="M260" i="543" s="1"/>
  <c r="K260" i="543" a="1"/>
  <c r="J260" i="543" a="1"/>
  <c r="J260" i="543" s="1"/>
  <c r="H260" i="543"/>
  <c r="V259" i="543"/>
  <c r="W259" i="543" s="1"/>
  <c r="N259" i="543"/>
  <c r="K259" i="543" a="1"/>
  <c r="K259" i="543" s="1"/>
  <c r="M259" i="543" s="1"/>
  <c r="J259" i="543" a="1"/>
  <c r="J259" i="543" s="1"/>
  <c r="H259" i="543"/>
  <c r="V258" i="543"/>
  <c r="W258" i="543" s="1"/>
  <c r="N258" i="543"/>
  <c r="K258" i="543" a="1"/>
  <c r="K258" i="543" s="1"/>
  <c r="M258" i="543" s="1"/>
  <c r="J258" i="543" a="1"/>
  <c r="J258" i="543" s="1"/>
  <c r="H258" i="543"/>
  <c r="V257" i="543"/>
  <c r="V291" i="543" s="1"/>
  <c r="W291" i="543" s="1"/>
  <c r="N257" i="543"/>
  <c r="N291" i="543" s="1"/>
  <c r="K257" i="543" a="1"/>
  <c r="K257" i="543" s="1"/>
  <c r="J257" i="543" a="1"/>
  <c r="J257" i="543" s="1"/>
  <c r="H257" i="543"/>
  <c r="H291" i="543" s="1"/>
  <c r="AA256" i="543"/>
  <c r="Z256" i="543"/>
  <c r="Y256" i="543"/>
  <c r="X256" i="543"/>
  <c r="U256" i="543"/>
  <c r="T256" i="543"/>
  <c r="S256" i="543"/>
  <c r="R256" i="543"/>
  <c r="Q256" i="543"/>
  <c r="P256" i="543"/>
  <c r="O256" i="543"/>
  <c r="R336" i="543" s="1"/>
  <c r="I256" i="543"/>
  <c r="H255" i="543"/>
  <c r="H254" i="543"/>
  <c r="H253" i="543"/>
  <c r="H252" i="543"/>
  <c r="H251" i="543"/>
  <c r="H250" i="543"/>
  <c r="K249" i="543" a="1"/>
  <c r="K249" i="543" s="1"/>
  <c r="M249" i="543" s="1"/>
  <c r="H249" i="543"/>
  <c r="K248" i="543"/>
  <c r="M248" i="543" s="1"/>
  <c r="K248" i="543" a="1"/>
  <c r="H248" i="543"/>
  <c r="K247" i="543" a="1"/>
  <c r="K247" i="543" s="1"/>
  <c r="M247" i="543" s="1"/>
  <c r="H247" i="543"/>
  <c r="K246" i="543"/>
  <c r="M246" i="543" s="1"/>
  <c r="K246" i="543" a="1"/>
  <c r="H246" i="543"/>
  <c r="V245" i="543"/>
  <c r="W245" i="543" s="1"/>
  <c r="N245" i="543"/>
  <c r="K245" i="543" a="1"/>
  <c r="K245" i="543" s="1"/>
  <c r="M245" i="543" s="1"/>
  <c r="J245" i="543" a="1"/>
  <c r="J245" i="543" s="1"/>
  <c r="H245" i="543"/>
  <c r="V244" i="543"/>
  <c r="W244" i="543" s="1"/>
  <c r="N244" i="543"/>
  <c r="K244" i="543"/>
  <c r="M244" i="543" s="1"/>
  <c r="K244" i="543" a="1"/>
  <c r="J244" i="543"/>
  <c r="J244" i="543" a="1"/>
  <c r="H244" i="543"/>
  <c r="V243" i="543"/>
  <c r="W243" i="543" s="1"/>
  <c r="N243" i="543"/>
  <c r="K243" i="543" a="1"/>
  <c r="K243" i="543" s="1"/>
  <c r="M243" i="543" s="1"/>
  <c r="J243" i="543" a="1"/>
  <c r="J243" i="543" s="1"/>
  <c r="H243" i="543"/>
  <c r="W242" i="543"/>
  <c r="V242" i="543"/>
  <c r="N242" i="543"/>
  <c r="K242" i="543" a="1"/>
  <c r="K242" i="543" s="1"/>
  <c r="M242" i="543" s="1"/>
  <c r="J242" i="543" a="1"/>
  <c r="J242" i="543" s="1"/>
  <c r="H242" i="543"/>
  <c r="M241" i="543"/>
  <c r="H241" i="543"/>
  <c r="V240" i="543"/>
  <c r="W240" i="543" s="1"/>
  <c r="N240" i="543"/>
  <c r="K240" i="543" a="1"/>
  <c r="K240" i="543" s="1"/>
  <c r="M240" i="543" s="1"/>
  <c r="J240" i="543" a="1"/>
  <c r="J240" i="543" s="1"/>
  <c r="H240" i="543"/>
  <c r="V239" i="543"/>
  <c r="W239" i="543" s="1"/>
  <c r="N239" i="543"/>
  <c r="K239" i="543"/>
  <c r="M239" i="543" s="1"/>
  <c r="K239" i="543" a="1"/>
  <c r="J239" i="543"/>
  <c r="J239" i="543" a="1"/>
  <c r="H239" i="543"/>
  <c r="H238" i="543"/>
  <c r="G238" i="543"/>
  <c r="K238" i="543" s="1" a="1"/>
  <c r="K238" i="543" s="1"/>
  <c r="M238" i="543" s="1"/>
  <c r="H237" i="543"/>
  <c r="V236" i="543"/>
  <c r="W236" i="543" s="1"/>
  <c r="N236" i="543"/>
  <c r="K236" i="543" a="1"/>
  <c r="K236" i="543" s="1"/>
  <c r="M236" i="543" s="1"/>
  <c r="J236" i="543" a="1"/>
  <c r="J236" i="543" s="1"/>
  <c r="H236" i="543"/>
  <c r="V235" i="543"/>
  <c r="W235" i="543" s="1"/>
  <c r="N235" i="543"/>
  <c r="K235" i="543"/>
  <c r="M235" i="543" s="1"/>
  <c r="K235" i="543" a="1"/>
  <c r="J235" i="543" a="1"/>
  <c r="J235" i="543" s="1"/>
  <c r="H235" i="543"/>
  <c r="V234" i="543"/>
  <c r="W234" i="543" s="1"/>
  <c r="N234" i="543"/>
  <c r="K234" i="543" a="1"/>
  <c r="K234" i="543" s="1"/>
  <c r="M234" i="543" s="1"/>
  <c r="J234" i="543" a="1"/>
  <c r="J234" i="543" s="1"/>
  <c r="H234" i="543"/>
  <c r="V233" i="543"/>
  <c r="W233" i="543" s="1"/>
  <c r="N233" i="543"/>
  <c r="K233" i="543" a="1"/>
  <c r="K233" i="543" s="1"/>
  <c r="M233" i="543" s="1"/>
  <c r="J233" i="543" a="1"/>
  <c r="J233" i="543" s="1"/>
  <c r="H233" i="543"/>
  <c r="V232" i="543"/>
  <c r="W232" i="543" s="1"/>
  <c r="N232" i="543"/>
  <c r="K232" i="543" a="1"/>
  <c r="K232" i="543" s="1"/>
  <c r="M232" i="543" s="1"/>
  <c r="J232" i="543" a="1"/>
  <c r="J232" i="543" s="1"/>
  <c r="H232" i="543"/>
  <c r="V231" i="543"/>
  <c r="W231" i="543" s="1"/>
  <c r="N231" i="543"/>
  <c r="K231" i="543"/>
  <c r="M231" i="543" s="1"/>
  <c r="K231" i="543" a="1"/>
  <c r="J231" i="543"/>
  <c r="J231" i="543" a="1"/>
  <c r="H231" i="543"/>
  <c r="V230" i="543"/>
  <c r="W230" i="543" s="1"/>
  <c r="N230" i="543"/>
  <c r="K230" i="543" a="1"/>
  <c r="K230" i="543" s="1"/>
  <c r="M230" i="543" s="1"/>
  <c r="J230" i="543" a="1"/>
  <c r="J230" i="543" s="1"/>
  <c r="H230" i="543"/>
  <c r="V229" i="543"/>
  <c r="W229" i="543" s="1"/>
  <c r="N229" i="543"/>
  <c r="K229" i="543" a="1"/>
  <c r="K229" i="543" s="1"/>
  <c r="M229" i="543" s="1"/>
  <c r="J229" i="543" a="1"/>
  <c r="J229" i="543" s="1"/>
  <c r="H229" i="543"/>
  <c r="V228" i="543"/>
  <c r="W228" i="543" s="1"/>
  <c r="N228" i="543"/>
  <c r="K228" i="543" a="1"/>
  <c r="K228" i="543" s="1"/>
  <c r="M228" i="543" s="1"/>
  <c r="J228" i="543" a="1"/>
  <c r="J228" i="543" s="1"/>
  <c r="H228" i="543"/>
  <c r="V227" i="543"/>
  <c r="W227" i="543" s="1"/>
  <c r="N227" i="543"/>
  <c r="K227" i="543"/>
  <c r="M227" i="543" s="1"/>
  <c r="K227" i="543" a="1"/>
  <c r="J227" i="543"/>
  <c r="J227" i="543" a="1"/>
  <c r="H227" i="543"/>
  <c r="N226" i="543"/>
  <c r="K226" i="543" a="1"/>
  <c r="K226" i="543" s="1"/>
  <c r="M226" i="543" s="1"/>
  <c r="H226" i="543"/>
  <c r="N225" i="543"/>
  <c r="K225" i="543" a="1"/>
  <c r="K225" i="543" s="1"/>
  <c r="M225" i="543" s="1"/>
  <c r="H225" i="543"/>
  <c r="N224" i="543"/>
  <c r="K224" i="543" a="1"/>
  <c r="K224" i="543" s="1"/>
  <c r="M224" i="543" s="1"/>
  <c r="H224" i="543"/>
  <c r="N223" i="543"/>
  <c r="K223" i="543" a="1"/>
  <c r="K223" i="543" s="1"/>
  <c r="M223" i="543" s="1"/>
  <c r="H223" i="543"/>
  <c r="N222" i="543"/>
  <c r="K222" i="543" a="1"/>
  <c r="K222" i="543" s="1"/>
  <c r="M222" i="543" s="1"/>
  <c r="H222" i="543"/>
  <c r="N221" i="543"/>
  <c r="K221" i="543" a="1"/>
  <c r="K221" i="543" s="1"/>
  <c r="M221" i="543" s="1"/>
  <c r="H221" i="543"/>
  <c r="N220" i="543"/>
  <c r="K220" i="543" a="1"/>
  <c r="K220" i="543" s="1"/>
  <c r="M220" i="543" s="1"/>
  <c r="H220" i="543"/>
  <c r="N219" i="543"/>
  <c r="K219" i="543" a="1"/>
  <c r="K219" i="543" s="1"/>
  <c r="M219" i="543" s="1"/>
  <c r="H219" i="543"/>
  <c r="V218" i="543"/>
  <c r="W218" i="543" s="1"/>
  <c r="N218" i="543"/>
  <c r="H218" i="543"/>
  <c r="V217" i="543"/>
  <c r="W217" i="543" s="1"/>
  <c r="N217" i="543"/>
  <c r="K217" i="543" a="1"/>
  <c r="K217" i="543" s="1"/>
  <c r="M217" i="543" s="1"/>
  <c r="J217" i="543" a="1"/>
  <c r="J217" i="543" s="1"/>
  <c r="H217" i="543"/>
  <c r="V216" i="543"/>
  <c r="W216" i="543" s="1"/>
  <c r="N216" i="543"/>
  <c r="K216" i="543" a="1"/>
  <c r="K216" i="543" s="1"/>
  <c r="M216" i="543" s="1"/>
  <c r="J216" i="543" a="1"/>
  <c r="J216" i="543" s="1"/>
  <c r="H216" i="543"/>
  <c r="V215" i="543"/>
  <c r="W215" i="543" s="1"/>
  <c r="N215" i="543"/>
  <c r="K215" i="543" a="1"/>
  <c r="K215" i="543" s="1"/>
  <c r="M215" i="543" s="1"/>
  <c r="J215" i="543" a="1"/>
  <c r="J215" i="543" s="1"/>
  <c r="H215" i="543"/>
  <c r="V214" i="543"/>
  <c r="W214" i="543" s="1"/>
  <c r="N214" i="543"/>
  <c r="K214" i="543"/>
  <c r="M214" i="543" s="1"/>
  <c r="K214" i="543" a="1"/>
  <c r="J214" i="543"/>
  <c r="J214" i="543" a="1"/>
  <c r="H214" i="543"/>
  <c r="V213" i="543"/>
  <c r="W213" i="543" s="1"/>
  <c r="N213" i="543"/>
  <c r="K213" i="543" a="1"/>
  <c r="K213" i="543" s="1"/>
  <c r="M213" i="543" s="1"/>
  <c r="J213" i="543" a="1"/>
  <c r="J213" i="543" s="1"/>
  <c r="H213" i="543"/>
  <c r="V212" i="543"/>
  <c r="W212" i="543" s="1"/>
  <c r="N212" i="543"/>
  <c r="K212" i="543" a="1"/>
  <c r="K212" i="543" s="1"/>
  <c r="M212" i="543" s="1"/>
  <c r="J212" i="543" a="1"/>
  <c r="J212" i="543" s="1"/>
  <c r="H212" i="543"/>
  <c r="V211" i="543"/>
  <c r="W211" i="543" s="1"/>
  <c r="N211" i="543"/>
  <c r="K211" i="543" a="1"/>
  <c r="K211" i="543" s="1"/>
  <c r="M211" i="543" s="1"/>
  <c r="J211" i="543" a="1"/>
  <c r="J211" i="543" s="1"/>
  <c r="H211" i="543"/>
  <c r="V210" i="543"/>
  <c r="W210" i="543" s="1"/>
  <c r="N210" i="543"/>
  <c r="K210" i="543"/>
  <c r="M210" i="543" s="1"/>
  <c r="K210" i="543" a="1"/>
  <c r="J210" i="543"/>
  <c r="J210" i="543" a="1"/>
  <c r="H210" i="543"/>
  <c r="V209" i="543"/>
  <c r="W209" i="543" s="1"/>
  <c r="N209" i="543"/>
  <c r="K209" i="543" a="1"/>
  <c r="K209" i="543" s="1"/>
  <c r="M209" i="543" s="1"/>
  <c r="J209" i="543" a="1"/>
  <c r="J209" i="543" s="1"/>
  <c r="H209" i="543"/>
  <c r="V208" i="543"/>
  <c r="W208" i="543" s="1"/>
  <c r="N208" i="543"/>
  <c r="K208" i="543" a="1"/>
  <c r="K208" i="543" s="1"/>
  <c r="M208" i="543" s="1"/>
  <c r="J208" i="543" a="1"/>
  <c r="J208" i="543" s="1"/>
  <c r="H208" i="543"/>
  <c r="V207" i="543"/>
  <c r="W207" i="543" s="1"/>
  <c r="N207" i="543"/>
  <c r="G207" i="543"/>
  <c r="G256" i="543" s="1"/>
  <c r="J256" i="543" s="1" a="1"/>
  <c r="J256" i="543" s="1"/>
  <c r="H206" i="543"/>
  <c r="H205" i="543"/>
  <c r="H204" i="543"/>
  <c r="W203" i="543"/>
  <c r="V203" i="543"/>
  <c r="N203" i="543"/>
  <c r="K203" i="543" a="1"/>
  <c r="K203" i="543" s="1"/>
  <c r="M203" i="543" s="1"/>
  <c r="J203" i="543" a="1"/>
  <c r="J203" i="543" s="1"/>
  <c r="H203" i="543"/>
  <c r="V202" i="543"/>
  <c r="W202" i="543" s="1"/>
  <c r="N202" i="543"/>
  <c r="K202" i="543" a="1"/>
  <c r="K202" i="543" s="1"/>
  <c r="M202" i="543" s="1"/>
  <c r="J202" i="543" a="1"/>
  <c r="J202" i="543" s="1"/>
  <c r="H202" i="543"/>
  <c r="V201" i="543"/>
  <c r="W201" i="543" s="1"/>
  <c r="N201" i="543"/>
  <c r="K201" i="543"/>
  <c r="M201" i="543" s="1"/>
  <c r="K201" i="543" a="1"/>
  <c r="J201" i="543"/>
  <c r="J201" i="543" a="1"/>
  <c r="H201" i="543"/>
  <c r="H200" i="543"/>
  <c r="W199" i="543"/>
  <c r="V199" i="543"/>
  <c r="N199" i="543"/>
  <c r="N256" i="543" s="1"/>
  <c r="K199" i="543" a="1"/>
  <c r="K199" i="543" s="1"/>
  <c r="J199" i="543" a="1"/>
  <c r="J199" i="543" s="1"/>
  <c r="H199" i="543"/>
  <c r="AA198" i="543"/>
  <c r="AA333" i="543" s="1"/>
  <c r="Z198" i="543"/>
  <c r="Z333" i="543" s="1"/>
  <c r="Y198" i="543"/>
  <c r="Y333" i="543" s="1"/>
  <c r="X198" i="543"/>
  <c r="X333" i="543" s="1"/>
  <c r="U198" i="543"/>
  <c r="U333" i="543" s="1"/>
  <c r="T198" i="543"/>
  <c r="T333" i="543" s="1"/>
  <c r="S198" i="543"/>
  <c r="S333" i="543" s="1"/>
  <c r="R198" i="543"/>
  <c r="R333" i="543" s="1"/>
  <c r="Q198" i="543"/>
  <c r="Q333" i="543" s="1"/>
  <c r="P198" i="543"/>
  <c r="O198" i="543"/>
  <c r="I198" i="543"/>
  <c r="I333" i="543" s="1"/>
  <c r="B341" i="543" s="1"/>
  <c r="V197" i="543"/>
  <c r="N197" i="543"/>
  <c r="H197" i="543"/>
  <c r="K197" i="543" a="1"/>
  <c r="K197" i="543" s="1"/>
  <c r="M197" i="543" s="1"/>
  <c r="V196" i="543"/>
  <c r="W196" i="543" s="1"/>
  <c r="N196" i="543"/>
  <c r="K196" i="543" a="1"/>
  <c r="K196" i="543" s="1"/>
  <c r="M196" i="543" s="1"/>
  <c r="J196" i="543" a="1"/>
  <c r="J196" i="543" s="1"/>
  <c r="H196" i="543"/>
  <c r="K195" i="543" a="1"/>
  <c r="K195" i="543" s="1"/>
  <c r="M195" i="543" s="1"/>
  <c r="H195" i="543"/>
  <c r="K194" i="543" a="1"/>
  <c r="K194" i="543" s="1"/>
  <c r="M194" i="543" s="1"/>
  <c r="H194" i="543"/>
  <c r="K193" i="543" a="1"/>
  <c r="K193" i="543" s="1"/>
  <c r="M193" i="543" s="1"/>
  <c r="H193" i="543"/>
  <c r="K192" i="543" a="1"/>
  <c r="K192" i="543" s="1"/>
  <c r="M192" i="543" s="1"/>
  <c r="H192" i="543"/>
  <c r="W191" i="543"/>
  <c r="V191" i="543"/>
  <c r="N191" i="543"/>
  <c r="K191" i="543" a="1"/>
  <c r="K191" i="543" s="1"/>
  <c r="M191" i="543" s="1"/>
  <c r="J191" i="543" a="1"/>
  <c r="J191" i="543" s="1"/>
  <c r="H191" i="543"/>
  <c r="V190" i="543"/>
  <c r="W190" i="543" s="1"/>
  <c r="N190" i="543"/>
  <c r="K190" i="543" a="1"/>
  <c r="K190" i="543" s="1"/>
  <c r="M190" i="543" s="1"/>
  <c r="J190" i="543" a="1"/>
  <c r="J190" i="543" s="1"/>
  <c r="H190" i="543"/>
  <c r="V189" i="543"/>
  <c r="N189" i="543"/>
  <c r="H189" i="543"/>
  <c r="G189" i="543"/>
  <c r="G198" i="543" s="1"/>
  <c r="N188" i="543"/>
  <c r="K188" i="543" a="1"/>
  <c r="K188" i="543" s="1"/>
  <c r="M188" i="543" s="1"/>
  <c r="J188" i="543" a="1"/>
  <c r="J188" i="543" s="1"/>
  <c r="H188" i="543"/>
  <c r="N187" i="543"/>
  <c r="K187" i="543" a="1"/>
  <c r="K187" i="543" s="1"/>
  <c r="M187" i="543" s="1"/>
  <c r="J187" i="543" a="1"/>
  <c r="J187" i="543" s="1"/>
  <c r="H187" i="543"/>
  <c r="V186" i="543"/>
  <c r="W186" i="543" s="1"/>
  <c r="N186" i="543"/>
  <c r="K186" i="543"/>
  <c r="M186" i="543" s="1"/>
  <c r="K186" i="543" a="1"/>
  <c r="J186" i="543" a="1"/>
  <c r="J186" i="543" s="1"/>
  <c r="H186" i="543"/>
  <c r="V185" i="543"/>
  <c r="W185" i="543" s="1"/>
  <c r="N185" i="543"/>
  <c r="K185" i="543" a="1"/>
  <c r="K185" i="543" s="1"/>
  <c r="M185" i="543" s="1"/>
  <c r="J185" i="543" a="1"/>
  <c r="J185" i="543" s="1"/>
  <c r="H185" i="543"/>
  <c r="N184" i="543"/>
  <c r="K184" i="543"/>
  <c r="M184" i="543" s="1"/>
  <c r="K184" i="543" a="1"/>
  <c r="H184" i="543"/>
  <c r="N183" i="543"/>
  <c r="K183" i="543" a="1"/>
  <c r="K183" i="543" s="1"/>
  <c r="M183" i="543" s="1"/>
  <c r="H183" i="543"/>
  <c r="W182" i="543"/>
  <c r="V182" i="543"/>
  <c r="N182" i="543"/>
  <c r="K182" i="543" a="1"/>
  <c r="K182" i="543" s="1"/>
  <c r="M182" i="543" s="1"/>
  <c r="J182" i="543" a="1"/>
  <c r="J182" i="543" s="1"/>
  <c r="H182" i="543"/>
  <c r="V181" i="543"/>
  <c r="W181" i="543" s="1"/>
  <c r="N181" i="543"/>
  <c r="K181" i="543" a="1"/>
  <c r="K181" i="543" s="1"/>
  <c r="M181" i="543" s="1"/>
  <c r="J181" i="543" a="1"/>
  <c r="J181" i="543" s="1"/>
  <c r="H181" i="543"/>
  <c r="V180" i="543"/>
  <c r="W180" i="543" s="1"/>
  <c r="N180" i="543"/>
  <c r="K180" i="543"/>
  <c r="M180" i="543" s="1"/>
  <c r="K180" i="543" a="1"/>
  <c r="J180" i="543"/>
  <c r="J180" i="543" a="1"/>
  <c r="H180" i="543"/>
  <c r="V179" i="543"/>
  <c r="W179" i="543" s="1"/>
  <c r="N179" i="543"/>
  <c r="K179" i="543" a="1"/>
  <c r="K179" i="543" s="1"/>
  <c r="M179" i="543" s="1"/>
  <c r="J179" i="543" a="1"/>
  <c r="J179" i="543" s="1"/>
  <c r="H179" i="543"/>
  <c r="W178" i="543"/>
  <c r="V178" i="543"/>
  <c r="N178" i="543"/>
  <c r="K178" i="543" a="1"/>
  <c r="K178" i="543" s="1"/>
  <c r="M178" i="543" s="1"/>
  <c r="J178" i="543" a="1"/>
  <c r="J178" i="543" s="1"/>
  <c r="H178" i="543"/>
  <c r="V177" i="543"/>
  <c r="V198" i="543" s="1"/>
  <c r="N177" i="543"/>
  <c r="K177" i="543" a="1"/>
  <c r="K177" i="543" s="1"/>
  <c r="J177" i="543" a="1"/>
  <c r="J177" i="543" s="1"/>
  <c r="H177" i="543"/>
  <c r="H198" i="543" s="1"/>
  <c r="X170" i="543"/>
  <c r="Q526" i="543" s="1"/>
  <c r="X169" i="543"/>
  <c r="Q525" i="543" s="1"/>
  <c r="G169" i="543"/>
  <c r="C169" i="543"/>
  <c r="X168" i="543"/>
  <c r="Q524" i="543" s="1"/>
  <c r="I168" i="543"/>
  <c r="E168" i="543"/>
  <c r="K168" i="543" s="1"/>
  <c r="M168" i="543" s="1"/>
  <c r="I167" i="543"/>
  <c r="E167" i="543"/>
  <c r="K167" i="543" s="1"/>
  <c r="M167" i="543" s="1"/>
  <c r="I166" i="543"/>
  <c r="E166" i="543"/>
  <c r="K166" i="543" s="1"/>
  <c r="M166" i="543" s="1"/>
  <c r="X165" i="543"/>
  <c r="Q521" i="543" s="1"/>
  <c r="I165" i="543"/>
  <c r="I169" i="543" s="1"/>
  <c r="E165" i="543"/>
  <c r="K165" i="543" s="1"/>
  <c r="AA162" i="543"/>
  <c r="Z162" i="543"/>
  <c r="Y162" i="543"/>
  <c r="X162" i="543"/>
  <c r="U162" i="543"/>
  <c r="T162" i="543"/>
  <c r="S162" i="543"/>
  <c r="R162" i="543"/>
  <c r="Q162" i="543"/>
  <c r="P162" i="543"/>
  <c r="O162" i="543"/>
  <c r="R170" i="543" s="1"/>
  <c r="I162" i="543"/>
  <c r="G162" i="543"/>
  <c r="C526" i="543" s="1"/>
  <c r="H161" i="543"/>
  <c r="H160" i="543"/>
  <c r="H159" i="543"/>
  <c r="V158" i="543"/>
  <c r="W158" i="543" s="1"/>
  <c r="N158" i="543"/>
  <c r="K158" i="543"/>
  <c r="K158" i="543" a="1"/>
  <c r="J158" i="543" a="1"/>
  <c r="J158" i="543" s="1"/>
  <c r="H158" i="543"/>
  <c r="D158" i="543"/>
  <c r="V157" i="543"/>
  <c r="W157" i="543" s="1"/>
  <c r="N157" i="543"/>
  <c r="K157" i="543" a="1"/>
  <c r="K157" i="543" s="1"/>
  <c r="M157" i="543" s="1"/>
  <c r="J157" i="543" a="1"/>
  <c r="J157" i="543" s="1"/>
  <c r="H157" i="543"/>
  <c r="H156" i="543"/>
  <c r="H155" i="543"/>
  <c r="V154" i="543"/>
  <c r="W154" i="543" s="1"/>
  <c r="N154" i="543"/>
  <c r="K154" i="543" a="1"/>
  <c r="K154" i="543" s="1"/>
  <c r="M154" i="543" s="1"/>
  <c r="J154" i="543" a="1"/>
  <c r="J154" i="543" s="1"/>
  <c r="H154" i="543"/>
  <c r="V153" i="543"/>
  <c r="W153" i="543" s="1"/>
  <c r="N153" i="543"/>
  <c r="K153" i="543"/>
  <c r="M153" i="543" s="1"/>
  <c r="K153" i="543" a="1"/>
  <c r="J153" i="543"/>
  <c r="J153" i="543" a="1"/>
  <c r="H153" i="543"/>
  <c r="H152" i="543"/>
  <c r="W151" i="543"/>
  <c r="V151" i="543"/>
  <c r="N151" i="543"/>
  <c r="K151" i="543" a="1"/>
  <c r="K151" i="543" s="1"/>
  <c r="M151" i="543" s="1"/>
  <c r="J151" i="543" a="1"/>
  <c r="J151" i="543" s="1"/>
  <c r="H151" i="543"/>
  <c r="V150" i="543"/>
  <c r="W150" i="543" s="1"/>
  <c r="N150" i="543"/>
  <c r="K150" i="543"/>
  <c r="M150" i="543" s="1"/>
  <c r="K150" i="543" a="1"/>
  <c r="J150" i="543"/>
  <c r="J150" i="543" a="1"/>
  <c r="H150" i="543"/>
  <c r="V149" i="543"/>
  <c r="W149" i="543" s="1"/>
  <c r="N149" i="543"/>
  <c r="K149" i="543" a="1"/>
  <c r="K149" i="543" s="1"/>
  <c r="M149" i="543" s="1"/>
  <c r="J149" i="543" a="1"/>
  <c r="J149" i="543" s="1"/>
  <c r="H149" i="543"/>
  <c r="V148" i="543"/>
  <c r="V162" i="543" s="1"/>
  <c r="W162" i="543" s="1"/>
  <c r="N148" i="543"/>
  <c r="N162" i="543" s="1"/>
  <c r="K148" i="543"/>
  <c r="K148" i="543" a="1"/>
  <c r="J148" i="543"/>
  <c r="J148" i="543" a="1"/>
  <c r="H148" i="543"/>
  <c r="H162" i="543" s="1"/>
  <c r="AA147" i="543"/>
  <c r="Z147" i="543"/>
  <c r="Y147" i="543"/>
  <c r="X147" i="543"/>
  <c r="U147" i="543"/>
  <c r="T147" i="543"/>
  <c r="S147" i="543"/>
  <c r="Q147" i="543"/>
  <c r="P147" i="543"/>
  <c r="O147" i="543"/>
  <c r="R169" i="543" s="1"/>
  <c r="I147" i="543"/>
  <c r="G147" i="543"/>
  <c r="C525" i="543" s="1"/>
  <c r="V146" i="543"/>
  <c r="W146" i="543" s="1"/>
  <c r="N146" i="543"/>
  <c r="K146" i="543" a="1"/>
  <c r="K146" i="543" s="1"/>
  <c r="M146" i="543" s="1"/>
  <c r="J146" i="543" a="1"/>
  <c r="J146" i="543" s="1"/>
  <c r="H146" i="543"/>
  <c r="K145" i="543"/>
  <c r="K145" i="543" a="1"/>
  <c r="H145" i="543"/>
  <c r="K144" i="543" a="1"/>
  <c r="K144" i="543" s="1"/>
  <c r="H144" i="543"/>
  <c r="K143" i="543" a="1"/>
  <c r="K143" i="543" s="1"/>
  <c r="H143" i="543"/>
  <c r="V142" i="543"/>
  <c r="W142" i="543" s="1"/>
  <c r="N142" i="543"/>
  <c r="K142" i="543" a="1"/>
  <c r="K142" i="543" s="1"/>
  <c r="M142" i="543" s="1"/>
  <c r="J142" i="543" a="1"/>
  <c r="J142" i="543" s="1"/>
  <c r="H142" i="543"/>
  <c r="V141" i="543"/>
  <c r="W141" i="543" s="1"/>
  <c r="N141" i="543"/>
  <c r="K141" i="543"/>
  <c r="M141" i="543" s="1"/>
  <c r="K141" i="543" a="1"/>
  <c r="J141" i="543"/>
  <c r="J141" i="543" a="1"/>
  <c r="H141" i="543"/>
  <c r="V140" i="543"/>
  <c r="W140" i="543" s="1"/>
  <c r="N140" i="543"/>
  <c r="K140" i="543" a="1"/>
  <c r="K140" i="543" s="1"/>
  <c r="M140" i="543" s="1"/>
  <c r="J140" i="543" a="1"/>
  <c r="J140" i="543" s="1"/>
  <c r="H140" i="543"/>
  <c r="V139" i="543"/>
  <c r="W139" i="543" s="1"/>
  <c r="N139" i="543"/>
  <c r="K139" i="543" a="1"/>
  <c r="K139" i="543" s="1"/>
  <c r="M139" i="543" s="1"/>
  <c r="J139" i="543" a="1"/>
  <c r="J139" i="543" s="1"/>
  <c r="H139" i="543"/>
  <c r="V138" i="543"/>
  <c r="W138" i="543" s="1"/>
  <c r="N138" i="543"/>
  <c r="N147" i="543" s="1"/>
  <c r="K138" i="543" a="1"/>
  <c r="K138" i="543" s="1"/>
  <c r="J138" i="543" a="1"/>
  <c r="J138" i="543" s="1"/>
  <c r="H138" i="543"/>
  <c r="H147" i="543" s="1"/>
  <c r="AA137" i="543"/>
  <c r="Z137" i="543"/>
  <c r="Y137" i="543"/>
  <c r="X137" i="543"/>
  <c r="U137" i="543"/>
  <c r="T137" i="543"/>
  <c r="S137" i="543"/>
  <c r="Q137" i="543"/>
  <c r="P137" i="543"/>
  <c r="O137" i="543"/>
  <c r="R168" i="543" s="1"/>
  <c r="I137" i="543"/>
  <c r="G137" i="543"/>
  <c r="J137" i="543" s="1" a="1"/>
  <c r="J137" i="543" s="1"/>
  <c r="V136" i="543"/>
  <c r="W136" i="543" s="1"/>
  <c r="N136" i="543"/>
  <c r="K136" i="543" a="1"/>
  <c r="K136" i="543" s="1"/>
  <c r="M136" i="543" s="1"/>
  <c r="J136" i="543" a="1"/>
  <c r="J136" i="543" s="1"/>
  <c r="H136" i="543"/>
  <c r="V135" i="543"/>
  <c r="W135" i="543" s="1"/>
  <c r="N135" i="543"/>
  <c r="K135" i="543" a="1"/>
  <c r="K135" i="543" s="1"/>
  <c r="M135" i="543" s="1"/>
  <c r="J135" i="543" a="1"/>
  <c r="J135" i="543" s="1"/>
  <c r="H135" i="543"/>
  <c r="V134" i="543"/>
  <c r="W134" i="543" s="1"/>
  <c r="N134" i="543"/>
  <c r="K134" i="543"/>
  <c r="M134" i="543" s="1"/>
  <c r="K134" i="543" a="1"/>
  <c r="J134" i="543"/>
  <c r="J134" i="543" a="1"/>
  <c r="H134" i="543"/>
  <c r="V133" i="543"/>
  <c r="W133" i="543" s="1"/>
  <c r="N133" i="543"/>
  <c r="K133" i="543" a="1"/>
  <c r="K133" i="543" s="1"/>
  <c r="M133" i="543" s="1"/>
  <c r="J133" i="543" a="1"/>
  <c r="J133" i="543" s="1"/>
  <c r="H133" i="543"/>
  <c r="W132" i="543"/>
  <c r="V132" i="543"/>
  <c r="N132" i="543"/>
  <c r="K132" i="543" a="1"/>
  <c r="K132" i="543" s="1"/>
  <c r="M132" i="543" s="1"/>
  <c r="J132" i="543" a="1"/>
  <c r="J132" i="543" s="1"/>
  <c r="H132" i="543"/>
  <c r="V131" i="543"/>
  <c r="W131" i="543" s="1"/>
  <c r="N131" i="543"/>
  <c r="K131" i="543" a="1"/>
  <c r="K131" i="543" s="1"/>
  <c r="M131" i="543" s="1"/>
  <c r="J131" i="543" a="1"/>
  <c r="J131" i="543" s="1"/>
  <c r="H131" i="543"/>
  <c r="V130" i="543"/>
  <c r="W130" i="543" s="1"/>
  <c r="N130" i="543"/>
  <c r="K130" i="543"/>
  <c r="M130" i="543" s="1"/>
  <c r="K130" i="543" a="1"/>
  <c r="J130" i="543"/>
  <c r="J130" i="543" a="1"/>
  <c r="H130" i="543"/>
  <c r="V129" i="543"/>
  <c r="W129" i="543" s="1"/>
  <c r="N129" i="543"/>
  <c r="K129" i="543" a="1"/>
  <c r="K129" i="543" s="1"/>
  <c r="M129" i="543" s="1"/>
  <c r="J129" i="543" a="1"/>
  <c r="J129" i="543" s="1"/>
  <c r="H129" i="543"/>
  <c r="W128" i="543"/>
  <c r="V128" i="543"/>
  <c r="N128" i="543"/>
  <c r="K128" i="543" a="1"/>
  <c r="K128" i="543" s="1"/>
  <c r="M128" i="543" s="1"/>
  <c r="J128" i="543" a="1"/>
  <c r="J128" i="543" s="1"/>
  <c r="H128" i="543"/>
  <c r="V127" i="543"/>
  <c r="W127" i="543" s="1"/>
  <c r="N127" i="543"/>
  <c r="K127" i="543" a="1"/>
  <c r="K127" i="543" s="1"/>
  <c r="M127" i="543" s="1"/>
  <c r="J127" i="543" a="1"/>
  <c r="J127" i="543" s="1"/>
  <c r="H127" i="543"/>
  <c r="V126" i="543"/>
  <c r="W126" i="543" s="1"/>
  <c r="N126" i="543"/>
  <c r="K126" i="543"/>
  <c r="M126" i="543" s="1"/>
  <c r="K126" i="543" a="1"/>
  <c r="J126" i="543"/>
  <c r="J126" i="543" a="1"/>
  <c r="H126" i="543"/>
  <c r="V125" i="543"/>
  <c r="W125" i="543" s="1"/>
  <c r="N125" i="543"/>
  <c r="K125" i="543" a="1"/>
  <c r="K125" i="543" s="1"/>
  <c r="M125" i="543" s="1"/>
  <c r="J125" i="543" a="1"/>
  <c r="J125" i="543" s="1"/>
  <c r="H125" i="543"/>
  <c r="W124" i="543"/>
  <c r="V124" i="543"/>
  <c r="N124" i="543"/>
  <c r="K124" i="543" a="1"/>
  <c r="K124" i="543" s="1"/>
  <c r="M124" i="543" s="1"/>
  <c r="J124" i="543" a="1"/>
  <c r="J124" i="543" s="1"/>
  <c r="H124" i="543"/>
  <c r="V123" i="543"/>
  <c r="W123" i="543" s="1"/>
  <c r="N123" i="543"/>
  <c r="K123" i="543" a="1"/>
  <c r="K123" i="543" s="1"/>
  <c r="M123" i="543" s="1"/>
  <c r="J123" i="543" a="1"/>
  <c r="J123" i="543" s="1"/>
  <c r="H123" i="543"/>
  <c r="V122" i="543"/>
  <c r="V137" i="543" s="1"/>
  <c r="W137" i="543" s="1"/>
  <c r="N122" i="543"/>
  <c r="K122" i="543"/>
  <c r="M122" i="543" s="1"/>
  <c r="K122" i="543" a="1"/>
  <c r="J122" i="543"/>
  <c r="J122" i="543" a="1"/>
  <c r="H122" i="543"/>
  <c r="H137" i="543" s="1"/>
  <c r="AA121" i="543"/>
  <c r="Z121" i="543"/>
  <c r="Y121" i="543"/>
  <c r="X121" i="543"/>
  <c r="U121" i="543"/>
  <c r="T121" i="543"/>
  <c r="S121" i="543"/>
  <c r="R121" i="543"/>
  <c r="Q121" i="543"/>
  <c r="P121" i="543"/>
  <c r="O121" i="543"/>
  <c r="I121" i="543"/>
  <c r="G121" i="543"/>
  <c r="C523" i="543" s="1"/>
  <c r="V120" i="543"/>
  <c r="W120" i="543" s="1"/>
  <c r="N120" i="543"/>
  <c r="K120" i="543" a="1"/>
  <c r="K120" i="543" s="1"/>
  <c r="M120" i="543" s="1"/>
  <c r="J120" i="543" a="1"/>
  <c r="J120" i="543" s="1"/>
  <c r="H120" i="543"/>
  <c r="V119" i="543"/>
  <c r="W119" i="543" s="1"/>
  <c r="N119" i="543"/>
  <c r="K119" i="543"/>
  <c r="M119" i="543" s="1"/>
  <c r="K119" i="543" a="1"/>
  <c r="J119" i="543"/>
  <c r="J119" i="543" a="1"/>
  <c r="H119" i="543"/>
  <c r="V118" i="543"/>
  <c r="W118" i="543" s="1"/>
  <c r="N118" i="543"/>
  <c r="K118" i="543" a="1"/>
  <c r="K118" i="543" s="1"/>
  <c r="M118" i="543" s="1"/>
  <c r="J118" i="543" a="1"/>
  <c r="J118" i="543" s="1"/>
  <c r="H118" i="543"/>
  <c r="K117" i="543"/>
  <c r="K117" i="543" a="1"/>
  <c r="H117" i="543"/>
  <c r="K116" i="543" a="1"/>
  <c r="K116" i="543" s="1"/>
  <c r="H116" i="543"/>
  <c r="K115" i="543" a="1"/>
  <c r="K115" i="543" s="1"/>
  <c r="H115" i="543"/>
  <c r="V114" i="543"/>
  <c r="W114" i="543" s="1"/>
  <c r="N114" i="543"/>
  <c r="K114" i="543" a="1"/>
  <c r="K114" i="543" s="1"/>
  <c r="M114" i="543" s="1"/>
  <c r="J114" i="543" a="1"/>
  <c r="J114" i="543" s="1"/>
  <c r="H114" i="543"/>
  <c r="V113" i="543"/>
  <c r="W113" i="543" s="1"/>
  <c r="N113" i="543"/>
  <c r="K113" i="543"/>
  <c r="M113" i="543" s="1"/>
  <c r="K113" i="543" a="1"/>
  <c r="J113" i="543"/>
  <c r="J113" i="543" a="1"/>
  <c r="H113" i="543"/>
  <c r="N112" i="543"/>
  <c r="K112" i="543" a="1"/>
  <c r="K112" i="543" s="1"/>
  <c r="M112" i="543" s="1"/>
  <c r="H112" i="543"/>
  <c r="N111" i="543"/>
  <c r="K111" i="543" a="1"/>
  <c r="K111" i="543" s="1"/>
  <c r="M111" i="543" s="1"/>
  <c r="H111" i="543"/>
  <c r="N110" i="543"/>
  <c r="K110" i="543" a="1"/>
  <c r="K110" i="543" s="1"/>
  <c r="M110" i="543" s="1"/>
  <c r="H110" i="543"/>
  <c r="N109" i="543"/>
  <c r="K109" i="543"/>
  <c r="M109" i="543" s="1"/>
  <c r="K109" i="543" a="1"/>
  <c r="H109" i="543"/>
  <c r="N108" i="543"/>
  <c r="K108" i="543" a="1"/>
  <c r="K108" i="543" s="1"/>
  <c r="M108" i="543" s="1"/>
  <c r="H108" i="543"/>
  <c r="N107" i="543"/>
  <c r="K107" i="543" a="1"/>
  <c r="K107" i="543" s="1"/>
  <c r="M107" i="543" s="1"/>
  <c r="H107" i="543"/>
  <c r="V106" i="543"/>
  <c r="W106" i="543" s="1"/>
  <c r="N106" i="543"/>
  <c r="K106" i="543" a="1"/>
  <c r="K106" i="543" s="1"/>
  <c r="M106" i="543" s="1"/>
  <c r="J106" i="543" a="1"/>
  <c r="J106" i="543" s="1"/>
  <c r="H106" i="543"/>
  <c r="V105" i="543"/>
  <c r="W105" i="543" s="1"/>
  <c r="N105" i="543"/>
  <c r="K105" i="543"/>
  <c r="M105" i="543" s="1"/>
  <c r="K105" i="543" a="1"/>
  <c r="J105" i="543"/>
  <c r="J105" i="543" a="1"/>
  <c r="H105" i="543"/>
  <c r="V104" i="543"/>
  <c r="W104" i="543" s="1"/>
  <c r="N104" i="543"/>
  <c r="K104" i="543" a="1"/>
  <c r="K104" i="543" s="1"/>
  <c r="M104" i="543" s="1"/>
  <c r="J104" i="543" a="1"/>
  <c r="J104" i="543" s="1"/>
  <c r="H104" i="543"/>
  <c r="W103" i="543"/>
  <c r="V103" i="543"/>
  <c r="N103" i="543"/>
  <c r="K103" i="543" a="1"/>
  <c r="K103" i="543" s="1"/>
  <c r="M103" i="543" s="1"/>
  <c r="J103" i="543" a="1"/>
  <c r="J103" i="543" s="1"/>
  <c r="H103" i="543"/>
  <c r="V102" i="543"/>
  <c r="W102" i="543" s="1"/>
  <c r="N102" i="543"/>
  <c r="K102" i="543" a="1"/>
  <c r="K102" i="543" s="1"/>
  <c r="M102" i="543" s="1"/>
  <c r="J102" i="543" a="1"/>
  <c r="J102" i="543" s="1"/>
  <c r="H102" i="543"/>
  <c r="V101" i="543"/>
  <c r="W101" i="543" s="1"/>
  <c r="N101" i="543"/>
  <c r="K101" i="543"/>
  <c r="M101" i="543" s="1"/>
  <c r="K101" i="543" a="1"/>
  <c r="J101" i="543"/>
  <c r="J101" i="543" a="1"/>
  <c r="H101" i="543"/>
  <c r="V100" i="543"/>
  <c r="W100" i="543" s="1"/>
  <c r="N100" i="543"/>
  <c r="K100" i="543" a="1"/>
  <c r="K100" i="543" s="1"/>
  <c r="M100" i="543" s="1"/>
  <c r="J100" i="543" a="1"/>
  <c r="J100" i="543" s="1"/>
  <c r="H100" i="543"/>
  <c r="W99" i="543"/>
  <c r="V99" i="543"/>
  <c r="N99" i="543"/>
  <c r="K99" i="543" a="1"/>
  <c r="K99" i="543" s="1"/>
  <c r="M99" i="543" s="1"/>
  <c r="J99" i="543" a="1"/>
  <c r="J99" i="543" s="1"/>
  <c r="H99" i="543"/>
  <c r="V98" i="543"/>
  <c r="W98" i="543" s="1"/>
  <c r="N98" i="543"/>
  <c r="K98" i="543" a="1"/>
  <c r="K98" i="543" s="1"/>
  <c r="M98" i="543" s="1"/>
  <c r="J98" i="543" a="1"/>
  <c r="J98" i="543" s="1"/>
  <c r="H98" i="543"/>
  <c r="V97" i="543"/>
  <c r="W97" i="543" s="1"/>
  <c r="N97" i="543"/>
  <c r="K97" i="543"/>
  <c r="M97" i="543" s="1"/>
  <c r="K97" i="543" a="1"/>
  <c r="J97" i="543"/>
  <c r="J97" i="543" a="1"/>
  <c r="H97" i="543"/>
  <c r="V96" i="543"/>
  <c r="W96" i="543" s="1"/>
  <c r="N96" i="543"/>
  <c r="K96" i="543" a="1"/>
  <c r="K96" i="543" s="1"/>
  <c r="M96" i="543" s="1"/>
  <c r="J96" i="543" a="1"/>
  <c r="J96" i="543" s="1"/>
  <c r="H96" i="543"/>
  <c r="W95" i="543"/>
  <c r="V95" i="543"/>
  <c r="N95" i="543"/>
  <c r="K95" i="543" a="1"/>
  <c r="K95" i="543" s="1"/>
  <c r="M95" i="543" s="1"/>
  <c r="J95" i="543" a="1"/>
  <c r="J95" i="543" s="1"/>
  <c r="H95" i="543"/>
  <c r="K94" i="543"/>
  <c r="M94" i="543" s="1"/>
  <c r="K94" i="543" a="1"/>
  <c r="H94" i="543"/>
  <c r="V93" i="543"/>
  <c r="W93" i="543" s="1"/>
  <c r="N93" i="543"/>
  <c r="K93" i="543" a="1"/>
  <c r="K93" i="543" s="1"/>
  <c r="M93" i="543" s="1"/>
  <c r="J93" i="543" a="1"/>
  <c r="J93" i="543" s="1"/>
  <c r="H93" i="543"/>
  <c r="W92" i="543"/>
  <c r="V92" i="543"/>
  <c r="N92" i="543"/>
  <c r="K92" i="543" a="1"/>
  <c r="K92" i="543" s="1"/>
  <c r="M92" i="543" s="1"/>
  <c r="J92" i="543" a="1"/>
  <c r="J92" i="543" s="1"/>
  <c r="H92" i="543"/>
  <c r="V91" i="543"/>
  <c r="W91" i="543" s="1"/>
  <c r="N91" i="543"/>
  <c r="K91" i="543" a="1"/>
  <c r="K91" i="543" s="1"/>
  <c r="M91" i="543" s="1"/>
  <c r="J91" i="543" a="1"/>
  <c r="J91" i="543" s="1"/>
  <c r="H91" i="543"/>
  <c r="V90" i="543"/>
  <c r="W90" i="543" s="1"/>
  <c r="N90" i="543"/>
  <c r="K90" i="543"/>
  <c r="M90" i="543" s="1"/>
  <c r="K90" i="543" a="1"/>
  <c r="J90" i="543" a="1"/>
  <c r="J90" i="543" s="1"/>
  <c r="H90" i="543"/>
  <c r="V89" i="543"/>
  <c r="W89" i="543" s="1"/>
  <c r="N89" i="543"/>
  <c r="K89" i="543" a="1"/>
  <c r="K89" i="543" s="1"/>
  <c r="M89" i="543" s="1"/>
  <c r="J89" i="543" a="1"/>
  <c r="J89" i="543" s="1"/>
  <c r="H89" i="543"/>
  <c r="V88" i="543"/>
  <c r="W88" i="543" s="1"/>
  <c r="N88" i="543"/>
  <c r="K88" i="543"/>
  <c r="M88" i="543" s="1"/>
  <c r="K88" i="543" a="1"/>
  <c r="J88" i="543"/>
  <c r="J88" i="543" a="1"/>
  <c r="H88" i="543"/>
  <c r="V87" i="543"/>
  <c r="N87" i="543"/>
  <c r="N121" i="543" s="1"/>
  <c r="K87" i="543" a="1"/>
  <c r="K87" i="543" s="1"/>
  <c r="J87" i="543" a="1"/>
  <c r="J87" i="543" s="1"/>
  <c r="H87" i="543"/>
  <c r="AA86" i="543"/>
  <c r="Z86" i="543"/>
  <c r="Y86" i="543"/>
  <c r="X86" i="543"/>
  <c r="U86" i="543"/>
  <c r="T86" i="543"/>
  <c r="S86" i="543"/>
  <c r="R86" i="543"/>
  <c r="Q86" i="543"/>
  <c r="P86" i="543"/>
  <c r="O86" i="543"/>
  <c r="R166" i="543" s="1"/>
  <c r="I86" i="543"/>
  <c r="G86" i="543"/>
  <c r="C522" i="543" s="1"/>
  <c r="K85" i="543" a="1"/>
  <c r="K85" i="543" s="1"/>
  <c r="H85" i="543"/>
  <c r="K84" i="543" a="1"/>
  <c r="K84" i="543" s="1"/>
  <c r="H84" i="543"/>
  <c r="K83" i="543" a="1"/>
  <c r="K83" i="543" s="1"/>
  <c r="H83" i="543"/>
  <c r="K82" i="543"/>
  <c r="K82" i="543" a="1"/>
  <c r="H82" i="543"/>
  <c r="K81" i="543" a="1"/>
  <c r="K81" i="543" s="1"/>
  <c r="H81" i="543"/>
  <c r="K80" i="543" a="1"/>
  <c r="K80" i="543" s="1"/>
  <c r="H80" i="543"/>
  <c r="K79" i="543"/>
  <c r="M79" i="543" s="1"/>
  <c r="K79" i="543" a="1"/>
  <c r="H79" i="543"/>
  <c r="K78" i="543" a="1"/>
  <c r="K78" i="543" s="1"/>
  <c r="M78" i="543" s="1"/>
  <c r="H78" i="543"/>
  <c r="K77" i="543" a="1"/>
  <c r="K77" i="543" s="1"/>
  <c r="M77" i="543" s="1"/>
  <c r="H77" i="543"/>
  <c r="K76" i="543" a="1"/>
  <c r="K76" i="543" s="1"/>
  <c r="M76" i="543" s="1"/>
  <c r="H76" i="543"/>
  <c r="W75" i="543"/>
  <c r="V75" i="543"/>
  <c r="N75" i="543"/>
  <c r="K75" i="543" a="1"/>
  <c r="K75" i="543" s="1"/>
  <c r="M75" i="543" s="1"/>
  <c r="J75" i="543" a="1"/>
  <c r="J75" i="543" s="1"/>
  <c r="H75" i="543"/>
  <c r="V74" i="543"/>
  <c r="W74" i="543" s="1"/>
  <c r="N74" i="543"/>
  <c r="K74" i="543"/>
  <c r="M74" i="543" s="1"/>
  <c r="K74" i="543" a="1"/>
  <c r="J74" i="543" a="1"/>
  <c r="J74" i="543" s="1"/>
  <c r="H74" i="543"/>
  <c r="W73" i="543"/>
  <c r="V73" i="543"/>
  <c r="N73" i="543"/>
  <c r="K73" i="543" a="1"/>
  <c r="K73" i="543" s="1"/>
  <c r="M73" i="543" s="1"/>
  <c r="J73" i="543" a="1"/>
  <c r="J73" i="543" s="1"/>
  <c r="H73" i="543"/>
  <c r="V72" i="543"/>
  <c r="W72" i="543" s="1"/>
  <c r="N72" i="543"/>
  <c r="K72" i="543"/>
  <c r="M72" i="543" s="1"/>
  <c r="K72" i="543" a="1"/>
  <c r="J72" i="543" a="1"/>
  <c r="J72" i="543" s="1"/>
  <c r="H72" i="543"/>
  <c r="H71" i="543"/>
  <c r="V70" i="543"/>
  <c r="W70" i="543" s="1"/>
  <c r="N70" i="543"/>
  <c r="K70" i="543" a="1"/>
  <c r="K70" i="543" s="1"/>
  <c r="M70" i="543" s="1"/>
  <c r="J70" i="543" a="1"/>
  <c r="J70" i="543" s="1"/>
  <c r="H70" i="543"/>
  <c r="W69" i="543"/>
  <c r="V69" i="543"/>
  <c r="N69" i="543"/>
  <c r="K69" i="543" a="1"/>
  <c r="K69" i="543" s="1"/>
  <c r="M69" i="543" s="1"/>
  <c r="J69" i="543" a="1"/>
  <c r="J69" i="543" s="1"/>
  <c r="H69" i="543"/>
  <c r="K68" i="543" a="1"/>
  <c r="K68" i="543" s="1"/>
  <c r="H68" i="543"/>
  <c r="K67" i="543"/>
  <c r="K67" i="543" a="1"/>
  <c r="H67" i="543"/>
  <c r="V66" i="543"/>
  <c r="W66" i="543" s="1"/>
  <c r="N66" i="543"/>
  <c r="K66" i="543" a="1"/>
  <c r="K66" i="543" s="1"/>
  <c r="M66" i="543" s="1"/>
  <c r="J66" i="543" a="1"/>
  <c r="J66" i="543" s="1"/>
  <c r="H66" i="543"/>
  <c r="W65" i="543"/>
  <c r="V65" i="543"/>
  <c r="N65" i="543"/>
  <c r="K65" i="543" a="1"/>
  <c r="K65" i="543" s="1"/>
  <c r="M65" i="543" s="1"/>
  <c r="J65" i="543" a="1"/>
  <c r="J65" i="543" s="1"/>
  <c r="H65" i="543"/>
  <c r="V64" i="543"/>
  <c r="W64" i="543" s="1"/>
  <c r="N64" i="543"/>
  <c r="K64" i="543" a="1"/>
  <c r="K64" i="543" s="1"/>
  <c r="M64" i="543" s="1"/>
  <c r="J64" i="543" a="1"/>
  <c r="J64" i="543" s="1"/>
  <c r="H64" i="543"/>
  <c r="V63" i="543"/>
  <c r="W63" i="543" s="1"/>
  <c r="N63" i="543"/>
  <c r="K63" i="543"/>
  <c r="M63" i="543" s="1"/>
  <c r="K63" i="543" a="1"/>
  <c r="J63" i="543"/>
  <c r="J63" i="543" a="1"/>
  <c r="H63" i="543"/>
  <c r="V62" i="543"/>
  <c r="W62" i="543" s="1"/>
  <c r="N62" i="543"/>
  <c r="K62" i="543" a="1"/>
  <c r="K62" i="543" s="1"/>
  <c r="M62" i="543" s="1"/>
  <c r="J62" i="543" a="1"/>
  <c r="J62" i="543" s="1"/>
  <c r="H62" i="543"/>
  <c r="W61" i="543"/>
  <c r="V61" i="543"/>
  <c r="N61" i="543"/>
  <c r="K61" i="543" a="1"/>
  <c r="K61" i="543" s="1"/>
  <c r="M61" i="543" s="1"/>
  <c r="J61" i="543" a="1"/>
  <c r="J61" i="543" s="1"/>
  <c r="H61" i="543"/>
  <c r="V60" i="543"/>
  <c r="W60" i="543" s="1"/>
  <c r="N60" i="543"/>
  <c r="K60" i="543" a="1"/>
  <c r="K60" i="543" s="1"/>
  <c r="M60" i="543" s="1"/>
  <c r="J60" i="543" a="1"/>
  <c r="J60" i="543" s="1"/>
  <c r="H60" i="543"/>
  <c r="V59" i="543"/>
  <c r="W59" i="543" s="1"/>
  <c r="N59" i="543"/>
  <c r="K59" i="543"/>
  <c r="M59" i="543" s="1"/>
  <c r="K59" i="543" a="1"/>
  <c r="J59" i="543"/>
  <c r="J59" i="543" a="1"/>
  <c r="H59" i="543"/>
  <c r="V58" i="543"/>
  <c r="W58" i="543" s="1"/>
  <c r="N58" i="543"/>
  <c r="K58" i="543" a="1"/>
  <c r="K58" i="543" s="1"/>
  <c r="M58" i="543" s="1"/>
  <c r="J58" i="543" a="1"/>
  <c r="J58" i="543" s="1"/>
  <c r="H58" i="543"/>
  <c r="W57" i="543"/>
  <c r="V57" i="543"/>
  <c r="N57" i="543"/>
  <c r="K57" i="543" a="1"/>
  <c r="K57" i="543" s="1"/>
  <c r="M57" i="543" s="1"/>
  <c r="J57" i="543" a="1"/>
  <c r="J57" i="543" s="1"/>
  <c r="H57" i="543"/>
  <c r="K56" i="543"/>
  <c r="M56" i="543" s="1"/>
  <c r="K56" i="543" a="1"/>
  <c r="H56" i="543"/>
  <c r="K55" i="543" a="1"/>
  <c r="K55" i="543" s="1"/>
  <c r="M55" i="543" s="1"/>
  <c r="H55" i="543"/>
  <c r="K54" i="543" a="1"/>
  <c r="K54" i="543" s="1"/>
  <c r="M54" i="543" s="1"/>
  <c r="H54" i="543"/>
  <c r="K53" i="543" a="1"/>
  <c r="K53" i="543" s="1"/>
  <c r="M53" i="543" s="1"/>
  <c r="H53" i="543"/>
  <c r="N52" i="543"/>
  <c r="K52" i="543" a="1"/>
  <c r="K52" i="543" s="1"/>
  <c r="M52" i="543" s="1"/>
  <c r="H52" i="543"/>
  <c r="N51" i="543"/>
  <c r="K51" i="543" a="1"/>
  <c r="K51" i="543" s="1"/>
  <c r="M51" i="543" s="1"/>
  <c r="H51" i="543"/>
  <c r="N50" i="543"/>
  <c r="K50" i="543" a="1"/>
  <c r="K50" i="543" s="1"/>
  <c r="M50" i="543" s="1"/>
  <c r="H50" i="543"/>
  <c r="N49" i="543"/>
  <c r="K49" i="543" a="1"/>
  <c r="K49" i="543" s="1"/>
  <c r="M49" i="543" s="1"/>
  <c r="H49" i="543"/>
  <c r="W48" i="543"/>
  <c r="V48" i="543"/>
  <c r="N48" i="543"/>
  <c r="K48" i="543" a="1"/>
  <c r="K48" i="543" s="1"/>
  <c r="M48" i="543" s="1"/>
  <c r="J48" i="543" a="1"/>
  <c r="J48" i="543" s="1"/>
  <c r="H48" i="543"/>
  <c r="V47" i="543"/>
  <c r="W47" i="543" s="1"/>
  <c r="N47" i="543"/>
  <c r="K47" i="543"/>
  <c r="M47" i="543" s="1"/>
  <c r="K47" i="543" a="1"/>
  <c r="J47" i="543"/>
  <c r="J47" i="543" a="1"/>
  <c r="H47" i="543"/>
  <c r="V46" i="543"/>
  <c r="W46" i="543" s="1"/>
  <c r="N46" i="543"/>
  <c r="K46" i="543" a="1"/>
  <c r="K46" i="543" s="1"/>
  <c r="M46" i="543" s="1"/>
  <c r="J46" i="543" a="1"/>
  <c r="J46" i="543" s="1"/>
  <c r="H46" i="543"/>
  <c r="W45" i="543"/>
  <c r="V45" i="543"/>
  <c r="N45" i="543"/>
  <c r="K45" i="543" a="1"/>
  <c r="K45" i="543" s="1"/>
  <c r="M45" i="543" s="1"/>
  <c r="J45" i="543" a="1"/>
  <c r="J45" i="543" s="1"/>
  <c r="H45" i="543"/>
  <c r="V44" i="543"/>
  <c r="W44" i="543" s="1"/>
  <c r="N44" i="543"/>
  <c r="K44" i="543" a="1"/>
  <c r="K44" i="543" s="1"/>
  <c r="M44" i="543" s="1"/>
  <c r="J44" i="543" a="1"/>
  <c r="J44" i="543" s="1"/>
  <c r="H44" i="543"/>
  <c r="V43" i="543"/>
  <c r="W43" i="543" s="1"/>
  <c r="N43" i="543"/>
  <c r="K43" i="543"/>
  <c r="M43" i="543" s="1"/>
  <c r="K43" i="543" a="1"/>
  <c r="J43" i="543"/>
  <c r="J43" i="543" a="1"/>
  <c r="H43" i="543"/>
  <c r="V42" i="543"/>
  <c r="W42" i="543" s="1"/>
  <c r="N42" i="543"/>
  <c r="K42" i="543" a="1"/>
  <c r="K42" i="543" s="1"/>
  <c r="M42" i="543" s="1"/>
  <c r="J42" i="543" a="1"/>
  <c r="J42" i="543" s="1"/>
  <c r="H42" i="543"/>
  <c r="W41" i="543"/>
  <c r="V41" i="543"/>
  <c r="N41" i="543"/>
  <c r="K41" i="543" a="1"/>
  <c r="K41" i="543" s="1"/>
  <c r="M41" i="543" s="1"/>
  <c r="J41" i="543" a="1"/>
  <c r="J41" i="543" s="1"/>
  <c r="H41" i="543"/>
  <c r="V40" i="543"/>
  <c r="W40" i="543" s="1"/>
  <c r="N40" i="543"/>
  <c r="K40" i="543" a="1"/>
  <c r="K40" i="543" s="1"/>
  <c r="M40" i="543" s="1"/>
  <c r="J40" i="543" a="1"/>
  <c r="J40" i="543" s="1"/>
  <c r="H40" i="543"/>
  <c r="V39" i="543"/>
  <c r="W39" i="543" s="1"/>
  <c r="N39" i="543"/>
  <c r="K39" i="543"/>
  <c r="M39" i="543" s="1"/>
  <c r="K39" i="543" a="1"/>
  <c r="J39" i="543"/>
  <c r="J39" i="543" a="1"/>
  <c r="H39" i="543"/>
  <c r="V38" i="543"/>
  <c r="W38" i="543" s="1"/>
  <c r="N38" i="543"/>
  <c r="K38" i="543" a="1"/>
  <c r="K38" i="543" s="1"/>
  <c r="M38" i="543" s="1"/>
  <c r="J38" i="543" a="1"/>
  <c r="J38" i="543" s="1"/>
  <c r="H38" i="543"/>
  <c r="W37" i="543"/>
  <c r="V37" i="543"/>
  <c r="N37" i="543"/>
  <c r="K37" i="543" a="1"/>
  <c r="K37" i="543" s="1"/>
  <c r="M37" i="543" s="1"/>
  <c r="J37" i="543" a="1"/>
  <c r="J37" i="543" s="1"/>
  <c r="H37" i="543"/>
  <c r="H36" i="543"/>
  <c r="H35" i="543"/>
  <c r="H34" i="543"/>
  <c r="V33" i="543"/>
  <c r="W33" i="543" s="1"/>
  <c r="N33" i="543"/>
  <c r="K33" i="543"/>
  <c r="M33" i="543" s="1"/>
  <c r="K33" i="543" a="1"/>
  <c r="J33" i="543"/>
  <c r="J33" i="543" a="1"/>
  <c r="H33" i="543"/>
  <c r="V32" i="543"/>
  <c r="W32" i="543" s="1"/>
  <c r="N32" i="543"/>
  <c r="K32" i="543" a="1"/>
  <c r="K32" i="543" s="1"/>
  <c r="M32" i="543" s="1"/>
  <c r="J32" i="543" a="1"/>
  <c r="J32" i="543" s="1"/>
  <c r="H32" i="543"/>
  <c r="W31" i="543"/>
  <c r="V31" i="543"/>
  <c r="N31" i="543"/>
  <c r="K31" i="543" a="1"/>
  <c r="K31" i="543" s="1"/>
  <c r="M31" i="543" s="1"/>
  <c r="J31" i="543" a="1"/>
  <c r="J31" i="543" s="1"/>
  <c r="H31" i="543"/>
  <c r="K30" i="543" a="1"/>
  <c r="K30" i="543" s="1"/>
  <c r="H30" i="543"/>
  <c r="W29" i="543"/>
  <c r="V29" i="543"/>
  <c r="N29" i="543"/>
  <c r="N86" i="543" s="1"/>
  <c r="K29" i="543" a="1"/>
  <c r="K29" i="543" s="1"/>
  <c r="M29" i="543" s="1"/>
  <c r="J29" i="543" a="1"/>
  <c r="J29" i="543" s="1"/>
  <c r="H29" i="543"/>
  <c r="AA28" i="543"/>
  <c r="AA163" i="543" s="1"/>
  <c r="Z28" i="543"/>
  <c r="Z163" i="543" s="1"/>
  <c r="Y28" i="543"/>
  <c r="Y163" i="543" s="1"/>
  <c r="X28" i="543"/>
  <c r="X163" i="543" s="1"/>
  <c r="U28" i="543"/>
  <c r="U163" i="543" s="1"/>
  <c r="T28" i="543"/>
  <c r="T163" i="543" s="1"/>
  <c r="S28" i="543"/>
  <c r="S163" i="543" s="1"/>
  <c r="R28" i="543"/>
  <c r="R163" i="543" s="1"/>
  <c r="Q28" i="543"/>
  <c r="Q163" i="543" s="1"/>
  <c r="P28" i="543"/>
  <c r="X166" i="543" s="1"/>
  <c r="O28" i="543"/>
  <c r="R165" i="543" s="1"/>
  <c r="I28" i="543"/>
  <c r="I163" i="543" s="1"/>
  <c r="B171" i="543" s="1"/>
  <c r="G28" i="543"/>
  <c r="J28" i="543" s="1" a="1"/>
  <c r="J28" i="543" s="1"/>
  <c r="V27" i="543"/>
  <c r="W27" i="543" s="1"/>
  <c r="N27" i="543"/>
  <c r="K27" i="543" a="1"/>
  <c r="K27" i="543" s="1"/>
  <c r="M27" i="543" s="1"/>
  <c r="J27" i="543" a="1"/>
  <c r="J27" i="543" s="1"/>
  <c r="H27" i="543"/>
  <c r="W26" i="543"/>
  <c r="V26" i="543"/>
  <c r="N26" i="543"/>
  <c r="K26" i="543" a="1"/>
  <c r="K26" i="543" s="1"/>
  <c r="M26" i="543" s="1"/>
  <c r="J26" i="543" a="1"/>
  <c r="J26" i="543" s="1"/>
  <c r="H26" i="543"/>
  <c r="K25" i="543"/>
  <c r="M25" i="543" s="1"/>
  <c r="K25" i="543" a="1"/>
  <c r="J25" i="543" a="1"/>
  <c r="J25" i="543" s="1"/>
  <c r="H25" i="543"/>
  <c r="K24" i="543" a="1"/>
  <c r="K24" i="543" s="1"/>
  <c r="M24" i="543" s="1"/>
  <c r="J24" i="543" a="1"/>
  <c r="J24" i="543" s="1"/>
  <c r="H24" i="543"/>
  <c r="K23" i="543" a="1"/>
  <c r="K23" i="543" s="1"/>
  <c r="M23" i="543" s="1"/>
  <c r="J23" i="543" a="1"/>
  <c r="J23" i="543" s="1"/>
  <c r="H23" i="543"/>
  <c r="K22" i="543" a="1"/>
  <c r="K22" i="543" s="1"/>
  <c r="M22" i="543" s="1"/>
  <c r="J22" i="543" a="1"/>
  <c r="J22" i="543" s="1"/>
  <c r="H22" i="543"/>
  <c r="V21" i="543"/>
  <c r="W21" i="543" s="1"/>
  <c r="N21" i="543"/>
  <c r="K21" i="543"/>
  <c r="M21" i="543" s="1"/>
  <c r="K21" i="543" a="1"/>
  <c r="J21" i="543"/>
  <c r="J21" i="543" a="1"/>
  <c r="H21" i="543"/>
  <c r="V20" i="543"/>
  <c r="W20" i="543" s="1"/>
  <c r="N20" i="543"/>
  <c r="K20" i="543" a="1"/>
  <c r="K20" i="543" s="1"/>
  <c r="M20" i="543" s="1"/>
  <c r="J20" i="543" a="1"/>
  <c r="J20" i="543" s="1"/>
  <c r="H20" i="543"/>
  <c r="W19" i="543"/>
  <c r="V19" i="543"/>
  <c r="N19" i="543"/>
  <c r="K19" i="543" a="1"/>
  <c r="K19" i="543" s="1"/>
  <c r="M19" i="543" s="1"/>
  <c r="J19" i="543" a="1"/>
  <c r="J19" i="543" s="1"/>
  <c r="H19" i="543"/>
  <c r="N18" i="543"/>
  <c r="K18" i="543" a="1"/>
  <c r="K18" i="543" s="1"/>
  <c r="M18" i="543" s="1"/>
  <c r="J18" i="543" a="1"/>
  <c r="J18" i="543" s="1"/>
  <c r="H18" i="543"/>
  <c r="N17" i="543"/>
  <c r="K17" i="543" a="1"/>
  <c r="K17" i="543" s="1"/>
  <c r="M17" i="543" s="1"/>
  <c r="J17" i="543" a="1"/>
  <c r="J17" i="543" s="1"/>
  <c r="H17" i="543"/>
  <c r="V16" i="543"/>
  <c r="W16" i="543" s="1"/>
  <c r="N16" i="543"/>
  <c r="K16" i="543" a="1"/>
  <c r="K16" i="543" s="1"/>
  <c r="M16" i="543" s="1"/>
  <c r="J16" i="543" a="1"/>
  <c r="J16" i="543" s="1"/>
  <c r="H16" i="543"/>
  <c r="V15" i="543"/>
  <c r="W15" i="543" s="1"/>
  <c r="N15" i="543"/>
  <c r="K15" i="543"/>
  <c r="M15" i="543" s="1"/>
  <c r="K15" i="543" a="1"/>
  <c r="J15" i="543"/>
  <c r="J15" i="543" a="1"/>
  <c r="H15" i="543"/>
  <c r="N14" i="543"/>
  <c r="K14" i="543" a="1"/>
  <c r="K14" i="543" s="1"/>
  <c r="M14" i="543" s="1"/>
  <c r="H14" i="543"/>
  <c r="N13" i="543"/>
  <c r="K13" i="543" a="1"/>
  <c r="K13" i="543" s="1"/>
  <c r="M13" i="543" s="1"/>
  <c r="H13" i="543"/>
  <c r="V12" i="543"/>
  <c r="W12" i="543" s="1"/>
  <c r="N12" i="543"/>
  <c r="K12" i="543" a="1"/>
  <c r="K12" i="543" s="1"/>
  <c r="M12" i="543" s="1"/>
  <c r="J12" i="543" a="1"/>
  <c r="J12" i="543" s="1"/>
  <c r="H12" i="543"/>
  <c r="V11" i="543"/>
  <c r="W11" i="543" s="1"/>
  <c r="N11" i="543"/>
  <c r="K11" i="543"/>
  <c r="M11" i="543" s="1"/>
  <c r="K11" i="543" a="1"/>
  <c r="J11" i="543"/>
  <c r="J11" i="543" a="1"/>
  <c r="H11" i="543"/>
  <c r="V10" i="543"/>
  <c r="W10" i="543" s="1"/>
  <c r="N10" i="543"/>
  <c r="K10" i="543" a="1"/>
  <c r="K10" i="543" s="1"/>
  <c r="M10" i="543" s="1"/>
  <c r="J10" i="543" a="1"/>
  <c r="J10" i="543" s="1"/>
  <c r="H10" i="543"/>
  <c r="W9" i="543"/>
  <c r="V9" i="543"/>
  <c r="N9" i="543"/>
  <c r="K9" i="543" a="1"/>
  <c r="K9" i="543" s="1"/>
  <c r="M9" i="543" s="1"/>
  <c r="J9" i="543" a="1"/>
  <c r="J9" i="543" s="1"/>
  <c r="H9" i="543"/>
  <c r="V8" i="543"/>
  <c r="W8" i="543" s="1"/>
  <c r="N8" i="543"/>
  <c r="K8" i="543" a="1"/>
  <c r="K8" i="543" s="1"/>
  <c r="M8" i="543" s="1"/>
  <c r="J8" i="543" a="1"/>
  <c r="J8" i="543" s="1"/>
  <c r="H8" i="543"/>
  <c r="V7" i="543"/>
  <c r="N7" i="543"/>
  <c r="N28" i="543" s="1"/>
  <c r="K7" i="543" a="1"/>
  <c r="K7" i="543" s="1"/>
  <c r="J7" i="543" a="1"/>
  <c r="J7" i="543" s="1"/>
  <c r="H7" i="543"/>
  <c r="S527" i="544" l="1"/>
  <c r="K517" i="544"/>
  <c r="O517" i="544" s="1"/>
  <c r="K516" i="544"/>
  <c r="J291" i="543" a="1"/>
  <c r="J291" i="543" s="1"/>
  <c r="J531" i="543"/>
  <c r="Q531" i="543" s="1"/>
  <c r="D531" i="542"/>
  <c r="H28" i="543"/>
  <c r="V28" i="543"/>
  <c r="H86" i="543"/>
  <c r="V86" i="543"/>
  <c r="W86" i="543" s="1"/>
  <c r="H121" i="543"/>
  <c r="V121" i="543"/>
  <c r="W121" i="543" s="1"/>
  <c r="R167" i="543"/>
  <c r="N137" i="543"/>
  <c r="N163" i="543" s="1"/>
  <c r="B172" i="543" s="1"/>
  <c r="E172" i="543" s="1"/>
  <c r="W122" i="543"/>
  <c r="W148" i="543"/>
  <c r="J162" i="543" a="1"/>
  <c r="J162" i="543" s="1"/>
  <c r="M137" i="543"/>
  <c r="K162" i="543"/>
  <c r="N426" i="543"/>
  <c r="W369" i="543"/>
  <c r="J426" i="543" a="1"/>
  <c r="J426" i="543" s="1"/>
  <c r="R507" i="543"/>
  <c r="H477" i="543"/>
  <c r="K477" i="543"/>
  <c r="W478" i="543"/>
  <c r="K426" i="543"/>
  <c r="M487" i="543"/>
  <c r="W318" i="543"/>
  <c r="W332" i="543" s="1"/>
  <c r="N307" i="543"/>
  <c r="N198" i="543"/>
  <c r="N333" i="543" s="1"/>
  <c r="B342" i="543" s="1"/>
  <c r="E342" i="543" s="1"/>
  <c r="K28" i="543"/>
  <c r="M7" i="543"/>
  <c r="M28" i="543" s="1"/>
  <c r="W28" i="543"/>
  <c r="K521" i="543"/>
  <c r="R172" i="543"/>
  <c r="K522" i="543"/>
  <c r="K524" i="543"/>
  <c r="K147" i="543"/>
  <c r="M138" i="543"/>
  <c r="M147" i="543" s="1"/>
  <c r="K525" i="543"/>
  <c r="T169" i="543"/>
  <c r="K526" i="543"/>
  <c r="T170" i="543"/>
  <c r="J198" i="543" a="1"/>
  <c r="J198" i="543" s="1"/>
  <c r="W7" i="543"/>
  <c r="C517" i="543"/>
  <c r="Q522" i="543"/>
  <c r="M86" i="543"/>
  <c r="M87" i="543"/>
  <c r="M121" i="543" s="1"/>
  <c r="K121" i="543"/>
  <c r="K523" i="543"/>
  <c r="T167" i="543"/>
  <c r="K169" i="543"/>
  <c r="M165" i="543"/>
  <c r="M177" i="543"/>
  <c r="J86" i="543" a="1"/>
  <c r="J86" i="543" s="1"/>
  <c r="K86" i="543"/>
  <c r="W87" i="543"/>
  <c r="J121" i="543" a="1"/>
  <c r="J121" i="543" s="1"/>
  <c r="K137" i="543"/>
  <c r="V147" i="543"/>
  <c r="W147" i="543" s="1"/>
  <c r="O163" i="543"/>
  <c r="E169" i="543"/>
  <c r="W177" i="543"/>
  <c r="J189" i="543" a="1"/>
  <c r="J189" i="543" s="1"/>
  <c r="K189" i="543" a="1"/>
  <c r="K189" i="543" s="1"/>
  <c r="M189" i="543" s="1"/>
  <c r="W197" i="543"/>
  <c r="X336" i="543"/>
  <c r="P333" i="543"/>
  <c r="X337" i="543" s="1"/>
  <c r="J207" i="543" a="1"/>
  <c r="J207" i="543" s="1"/>
  <c r="K207" i="543" a="1"/>
  <c r="K207" i="543" s="1"/>
  <c r="M207" i="543" s="1"/>
  <c r="J218" i="543" a="1"/>
  <c r="J218" i="543" s="1"/>
  <c r="K218" i="543" a="1"/>
  <c r="K218" i="543" s="1"/>
  <c r="M218" i="543" s="1"/>
  <c r="M257" i="543"/>
  <c r="M291" i="543" s="1"/>
  <c r="K291" i="543"/>
  <c r="M308" i="543"/>
  <c r="M317" i="543" s="1"/>
  <c r="K317" i="543"/>
  <c r="C521" i="543"/>
  <c r="J147" i="543" a="1"/>
  <c r="J147" i="543" s="1"/>
  <c r="M148" i="543"/>
  <c r="M162" i="543" s="1"/>
  <c r="G163" i="543"/>
  <c r="P163" i="543"/>
  <c r="X167" i="543" s="1"/>
  <c r="X172" i="543" s="1"/>
  <c r="W189" i="543"/>
  <c r="J197" i="543" a="1"/>
  <c r="J197" i="543" s="1"/>
  <c r="O333" i="543"/>
  <c r="R335" i="543"/>
  <c r="M199" i="543"/>
  <c r="V256" i="543"/>
  <c r="W256" i="543" s="1"/>
  <c r="H207" i="543"/>
  <c r="H256" i="543" s="1"/>
  <c r="K307" i="543"/>
  <c r="M292" i="543"/>
  <c r="M307" i="543" s="1"/>
  <c r="K332" i="543"/>
  <c r="W257" i="543"/>
  <c r="W292" i="543"/>
  <c r="H305" i="543"/>
  <c r="H307" i="543" s="1"/>
  <c r="G307" i="543"/>
  <c r="J307" i="543" s="1" a="1"/>
  <c r="J307" i="543" s="1"/>
  <c r="R338" i="543"/>
  <c r="W308" i="543"/>
  <c r="M318" i="543"/>
  <c r="M332" i="543" s="1"/>
  <c r="E339" i="543"/>
  <c r="K335" i="543"/>
  <c r="M347" i="543"/>
  <c r="M368" i="543" s="1"/>
  <c r="K368" i="543"/>
  <c r="J305" i="543" a="1"/>
  <c r="J305" i="543" s="1"/>
  <c r="K461" i="543"/>
  <c r="M427" i="543"/>
  <c r="M461" i="543" s="1"/>
  <c r="W347" i="543"/>
  <c r="W368" i="543" s="1"/>
  <c r="J368" i="543" a="1"/>
  <c r="J368" i="543" s="1"/>
  <c r="M477" i="543"/>
  <c r="W462" i="543"/>
  <c r="V477" i="543"/>
  <c r="W477" i="543" s="1"/>
  <c r="B511" i="543"/>
  <c r="J504" i="543" a="1"/>
  <c r="J504" i="543" s="1"/>
  <c r="M511" i="543" s="1"/>
  <c r="X506" i="543"/>
  <c r="O504" i="543"/>
  <c r="X507" i="543" s="1"/>
  <c r="R506" i="543"/>
  <c r="M369" i="543"/>
  <c r="M426" i="543" s="1"/>
  <c r="H461" i="543"/>
  <c r="H504" i="543" s="1"/>
  <c r="E511" i="543" s="1"/>
  <c r="N461" i="543"/>
  <c r="N504" i="543" s="1"/>
  <c r="B513" i="543" s="1"/>
  <c r="W427" i="543"/>
  <c r="J461" i="543" a="1"/>
  <c r="J461" i="543" s="1"/>
  <c r="N477" i="543"/>
  <c r="K503" i="543"/>
  <c r="M488" i="543"/>
  <c r="M503" i="543" s="1"/>
  <c r="K487" i="543"/>
  <c r="R531" i="543"/>
  <c r="S531" i="543" a="1"/>
  <c r="S531" i="543" s="1"/>
  <c r="R510" i="543"/>
  <c r="W488" i="543"/>
  <c r="W503" i="543" s="1"/>
  <c r="K506" i="543"/>
  <c r="J533" i="543"/>
  <c r="Q530" i="543"/>
  <c r="R532" i="543"/>
  <c r="S532" i="543" a="1"/>
  <c r="S532" i="543" s="1"/>
  <c r="T530" i="543" a="1"/>
  <c r="T530" i="543" s="1"/>
  <c r="T531" i="543" a="1"/>
  <c r="T531" i="543" s="1"/>
  <c r="T532" i="543" a="1"/>
  <c r="T532" i="543" s="1"/>
  <c r="C533" i="543"/>
  <c r="T533" i="543" s="1" a="1"/>
  <c r="T533" i="543" s="1"/>
  <c r="X342" i="543" l="1"/>
  <c r="Z340" i="543" s="1"/>
  <c r="H163" i="543"/>
  <c r="E170" i="543" s="1"/>
  <c r="M256" i="543"/>
  <c r="E513" i="543"/>
  <c r="C518" i="543"/>
  <c r="G518" i="543" s="1"/>
  <c r="H333" i="543"/>
  <c r="E340" i="543" s="1"/>
  <c r="R530" i="543"/>
  <c r="R533" i="543" s="1"/>
  <c r="Q533" i="543"/>
  <c r="S533" i="543" s="1" a="1"/>
  <c r="S533" i="543" s="1"/>
  <c r="S530" i="543" a="1"/>
  <c r="S530" i="543" s="1"/>
  <c r="K510" i="543"/>
  <c r="M510" i="543" s="1"/>
  <c r="M506" i="543"/>
  <c r="K504" i="543"/>
  <c r="K339" i="543"/>
  <c r="M339" i="543" s="1"/>
  <c r="M335" i="543"/>
  <c r="Z165" i="543" a="1"/>
  <c r="Z165" i="543" s="1"/>
  <c r="Z171" i="543"/>
  <c r="Q523" i="543"/>
  <c r="Z167" i="543"/>
  <c r="C524" i="543"/>
  <c r="Z336" i="543"/>
  <c r="W198" i="543"/>
  <c r="Z169" i="543"/>
  <c r="Z168" i="543"/>
  <c r="V333" i="543"/>
  <c r="I342" i="543" s="1"/>
  <c r="M198" i="543"/>
  <c r="M333" i="543" s="1"/>
  <c r="G333" i="543"/>
  <c r="K527" i="543"/>
  <c r="M526" i="543" s="1"/>
  <c r="T171" i="543"/>
  <c r="W163" i="543"/>
  <c r="M163" i="543"/>
  <c r="R513" i="543"/>
  <c r="T506" i="543" s="1" a="1"/>
  <c r="T506" i="543" s="1"/>
  <c r="X513" i="543"/>
  <c r="Z507" i="543" s="1"/>
  <c r="V504" i="543"/>
  <c r="M504" i="543"/>
  <c r="Z338" i="543"/>
  <c r="Z335" i="543" a="1"/>
  <c r="Z335" i="543" s="1"/>
  <c r="W307" i="543"/>
  <c r="R342" i="543"/>
  <c r="T335" i="543" s="1" a="1"/>
  <c r="T335" i="543" s="1"/>
  <c r="B170" i="543"/>
  <c r="J163" i="543" a="1"/>
  <c r="J163" i="543" s="1"/>
  <c r="M170" i="543" s="1"/>
  <c r="C527" i="543"/>
  <c r="E521" i="543" s="1"/>
  <c r="K256" i="543"/>
  <c r="Z337" i="543"/>
  <c r="Z170" i="543"/>
  <c r="K198" i="543"/>
  <c r="M169" i="543"/>
  <c r="Z166" i="543"/>
  <c r="T168" i="543"/>
  <c r="T166" i="543"/>
  <c r="T165" i="543" a="1"/>
  <c r="T165" i="543" s="1"/>
  <c r="M521" i="543" a="1"/>
  <c r="M521" i="543" s="1"/>
  <c r="V163" i="543"/>
  <c r="I172" i="543" s="1"/>
  <c r="K163" i="543"/>
  <c r="E171" i="543" s="1"/>
  <c r="AA502" i="489"/>
  <c r="Z502" i="489"/>
  <c r="Y502" i="489"/>
  <c r="X502" i="489"/>
  <c r="U502" i="489"/>
  <c r="T502" i="489"/>
  <c r="S502" i="489"/>
  <c r="R502" i="489"/>
  <c r="Q502" i="489"/>
  <c r="P502" i="489"/>
  <c r="O502" i="489"/>
  <c r="I502" i="489"/>
  <c r="G502" i="489"/>
  <c r="AA501" i="489"/>
  <c r="Z501" i="489"/>
  <c r="Y501" i="489"/>
  <c r="X501" i="489"/>
  <c r="U501" i="489"/>
  <c r="T501" i="489"/>
  <c r="S501" i="489"/>
  <c r="R501" i="489"/>
  <c r="Q501" i="489"/>
  <c r="P501" i="489"/>
  <c r="O501" i="489"/>
  <c r="I501" i="489"/>
  <c r="G501" i="489"/>
  <c r="I500" i="489"/>
  <c r="G500" i="489"/>
  <c r="AA499" i="489"/>
  <c r="Z499" i="489"/>
  <c r="Y499" i="489"/>
  <c r="X499" i="489"/>
  <c r="U499" i="489"/>
  <c r="T499" i="489"/>
  <c r="S499" i="489"/>
  <c r="R499" i="489"/>
  <c r="Q499" i="489"/>
  <c r="P499" i="489"/>
  <c r="O499" i="489"/>
  <c r="I499" i="489"/>
  <c r="G499" i="489"/>
  <c r="AA498" i="489"/>
  <c r="Z498" i="489"/>
  <c r="Y498" i="489"/>
  <c r="X498" i="489"/>
  <c r="U498" i="489"/>
  <c r="T498" i="489"/>
  <c r="S498" i="489"/>
  <c r="R498" i="489"/>
  <c r="Q498" i="489"/>
  <c r="P498" i="489"/>
  <c r="O498" i="489"/>
  <c r="I498" i="489"/>
  <c r="G498" i="489"/>
  <c r="G497" i="489"/>
  <c r="G496" i="489"/>
  <c r="AA495" i="489"/>
  <c r="Z495" i="489"/>
  <c r="Y495" i="489"/>
  <c r="X495" i="489"/>
  <c r="U495" i="489"/>
  <c r="T495" i="489"/>
  <c r="S495" i="489"/>
  <c r="R495" i="489"/>
  <c r="Q495" i="489"/>
  <c r="P495" i="489"/>
  <c r="O495" i="489"/>
  <c r="I495" i="489"/>
  <c r="G495" i="489"/>
  <c r="AA494" i="489"/>
  <c r="Z494" i="489"/>
  <c r="Y494" i="489"/>
  <c r="X494" i="489"/>
  <c r="U494" i="489"/>
  <c r="T494" i="489"/>
  <c r="S494" i="489"/>
  <c r="R494" i="489"/>
  <c r="Q494" i="489"/>
  <c r="P494" i="489"/>
  <c r="O494" i="489"/>
  <c r="I494" i="489"/>
  <c r="G494" i="489"/>
  <c r="AA493" i="489"/>
  <c r="Z493" i="489"/>
  <c r="Y493" i="489"/>
  <c r="X493" i="489"/>
  <c r="U493" i="489"/>
  <c r="T493" i="489"/>
  <c r="S493" i="489"/>
  <c r="R493" i="489"/>
  <c r="Q493" i="489"/>
  <c r="P493" i="489"/>
  <c r="O493" i="489"/>
  <c r="I493" i="489"/>
  <c r="G493" i="489"/>
  <c r="AA492" i="489"/>
  <c r="Z492" i="489"/>
  <c r="Y492" i="489"/>
  <c r="X492" i="489"/>
  <c r="U492" i="489"/>
  <c r="T492" i="489"/>
  <c r="S492" i="489"/>
  <c r="R492" i="489"/>
  <c r="Q492" i="489"/>
  <c r="P492" i="489"/>
  <c r="O492" i="489"/>
  <c r="I492" i="489"/>
  <c r="G492" i="489"/>
  <c r="AA491" i="489"/>
  <c r="Z491" i="489"/>
  <c r="Y491" i="489"/>
  <c r="X491" i="489"/>
  <c r="U491" i="489"/>
  <c r="T491" i="489"/>
  <c r="S491" i="489"/>
  <c r="R491" i="489"/>
  <c r="Q491" i="489"/>
  <c r="P491" i="489"/>
  <c r="O491" i="489"/>
  <c r="I491" i="489"/>
  <c r="G491" i="489"/>
  <c r="AA490" i="489"/>
  <c r="Z490" i="489"/>
  <c r="Y490" i="489"/>
  <c r="X490" i="489"/>
  <c r="U490" i="489"/>
  <c r="T490" i="489"/>
  <c r="S490" i="489"/>
  <c r="R490" i="489"/>
  <c r="Q490" i="489"/>
  <c r="P490" i="489"/>
  <c r="O490" i="489"/>
  <c r="I490" i="489"/>
  <c r="G490" i="489"/>
  <c r="AA489" i="489"/>
  <c r="Z489" i="489"/>
  <c r="Y489" i="489"/>
  <c r="X489" i="489"/>
  <c r="U489" i="489"/>
  <c r="T489" i="489"/>
  <c r="S489" i="489"/>
  <c r="R489" i="489"/>
  <c r="Q489" i="489"/>
  <c r="P489" i="489"/>
  <c r="O489" i="489"/>
  <c r="I489" i="489"/>
  <c r="G489" i="489"/>
  <c r="AA488" i="489"/>
  <c r="Z488" i="489"/>
  <c r="Y488" i="489"/>
  <c r="X488" i="489"/>
  <c r="U488" i="489"/>
  <c r="T488" i="489"/>
  <c r="S488" i="489"/>
  <c r="R488" i="489"/>
  <c r="Q488" i="489"/>
  <c r="P488" i="489"/>
  <c r="O488" i="489"/>
  <c r="I488" i="489"/>
  <c r="G488" i="489"/>
  <c r="AA486" i="489"/>
  <c r="Z486" i="489"/>
  <c r="Y486" i="489"/>
  <c r="X486" i="489"/>
  <c r="U486" i="489"/>
  <c r="T486" i="489"/>
  <c r="S486" i="489"/>
  <c r="R486" i="489"/>
  <c r="Q486" i="489"/>
  <c r="P486" i="489"/>
  <c r="O486" i="489"/>
  <c r="I486" i="489"/>
  <c r="G486" i="489"/>
  <c r="G485" i="489"/>
  <c r="G484" i="489"/>
  <c r="G483" i="489"/>
  <c r="AA482" i="489"/>
  <c r="Z482" i="489"/>
  <c r="Y482" i="489"/>
  <c r="X482" i="489"/>
  <c r="U482" i="489"/>
  <c r="T482" i="489"/>
  <c r="S482" i="489"/>
  <c r="R482" i="489"/>
  <c r="Q482" i="489"/>
  <c r="P482" i="489"/>
  <c r="O482" i="489"/>
  <c r="I482" i="489"/>
  <c r="G482" i="489"/>
  <c r="AA481" i="489"/>
  <c r="Z481" i="489"/>
  <c r="Y481" i="489"/>
  <c r="X481" i="489"/>
  <c r="U481" i="489"/>
  <c r="T481" i="489"/>
  <c r="S481" i="489"/>
  <c r="R481" i="489"/>
  <c r="Q481" i="489"/>
  <c r="P481" i="489"/>
  <c r="O481" i="489"/>
  <c r="I481" i="489"/>
  <c r="G481" i="489"/>
  <c r="AA480" i="489"/>
  <c r="Z480" i="489"/>
  <c r="Y480" i="489"/>
  <c r="X480" i="489"/>
  <c r="U480" i="489"/>
  <c r="T480" i="489"/>
  <c r="S480" i="489"/>
  <c r="R480" i="489"/>
  <c r="Q480" i="489"/>
  <c r="P480" i="489"/>
  <c r="O480" i="489"/>
  <c r="I480" i="489"/>
  <c r="G480" i="489"/>
  <c r="AA479" i="489"/>
  <c r="Z479" i="489"/>
  <c r="Y479" i="489"/>
  <c r="X479" i="489"/>
  <c r="U479" i="489"/>
  <c r="T479" i="489"/>
  <c r="S479" i="489"/>
  <c r="R479" i="489"/>
  <c r="Q479" i="489"/>
  <c r="P479" i="489"/>
  <c r="O479" i="489"/>
  <c r="I479" i="489"/>
  <c r="G479" i="489"/>
  <c r="AA478" i="489"/>
  <c r="Z478" i="489"/>
  <c r="Y478" i="489"/>
  <c r="X478" i="489"/>
  <c r="U478" i="489"/>
  <c r="T478" i="489"/>
  <c r="S478" i="489"/>
  <c r="R478" i="489"/>
  <c r="Q478" i="489"/>
  <c r="P478" i="489"/>
  <c r="O478" i="489"/>
  <c r="I478" i="489"/>
  <c r="G478" i="489"/>
  <c r="AA476" i="489"/>
  <c r="Z476" i="489"/>
  <c r="Y476" i="489"/>
  <c r="X476" i="489"/>
  <c r="U476" i="489"/>
  <c r="T476" i="489"/>
  <c r="S476" i="489"/>
  <c r="R476" i="489"/>
  <c r="Q476" i="489"/>
  <c r="P476" i="489"/>
  <c r="O476" i="489"/>
  <c r="I476" i="489"/>
  <c r="G476" i="489"/>
  <c r="AA475" i="489"/>
  <c r="Z475" i="489"/>
  <c r="Y475" i="489"/>
  <c r="X475" i="489"/>
  <c r="U475" i="489"/>
  <c r="T475" i="489"/>
  <c r="S475" i="489"/>
  <c r="R475" i="489"/>
  <c r="Q475" i="489"/>
  <c r="P475" i="489"/>
  <c r="O475" i="489"/>
  <c r="I475" i="489"/>
  <c r="G475" i="489"/>
  <c r="AA474" i="489"/>
  <c r="Z474" i="489"/>
  <c r="Y474" i="489"/>
  <c r="X474" i="489"/>
  <c r="U474" i="489"/>
  <c r="T474" i="489"/>
  <c r="S474" i="489"/>
  <c r="R474" i="489"/>
  <c r="Q474" i="489"/>
  <c r="P474" i="489"/>
  <c r="O474" i="489"/>
  <c r="I474" i="489"/>
  <c r="G474" i="489"/>
  <c r="AA473" i="489"/>
  <c r="Z473" i="489"/>
  <c r="Y473" i="489"/>
  <c r="X473" i="489"/>
  <c r="U473" i="489"/>
  <c r="T473" i="489"/>
  <c r="S473" i="489"/>
  <c r="R473" i="489"/>
  <c r="Q473" i="489"/>
  <c r="P473" i="489"/>
  <c r="O473" i="489"/>
  <c r="I473" i="489"/>
  <c r="G473" i="489"/>
  <c r="AA472" i="489"/>
  <c r="Z472" i="489"/>
  <c r="Y472" i="489"/>
  <c r="X472" i="489"/>
  <c r="U472" i="489"/>
  <c r="T472" i="489"/>
  <c r="S472" i="489"/>
  <c r="R472" i="489"/>
  <c r="Q472" i="489"/>
  <c r="P472" i="489"/>
  <c r="O472" i="489"/>
  <c r="I472" i="489"/>
  <c r="G472" i="489"/>
  <c r="AA471" i="489"/>
  <c r="Z471" i="489"/>
  <c r="Y471" i="489"/>
  <c r="X471" i="489"/>
  <c r="U471" i="489"/>
  <c r="T471" i="489"/>
  <c r="S471" i="489"/>
  <c r="R471" i="489"/>
  <c r="Q471" i="489"/>
  <c r="P471" i="489"/>
  <c r="O471" i="489"/>
  <c r="I471" i="489"/>
  <c r="G471" i="489"/>
  <c r="AA470" i="489"/>
  <c r="Z470" i="489"/>
  <c r="Y470" i="489"/>
  <c r="X470" i="489"/>
  <c r="U470" i="489"/>
  <c r="T470" i="489"/>
  <c r="S470" i="489"/>
  <c r="R470" i="489"/>
  <c r="Q470" i="489"/>
  <c r="P470" i="489"/>
  <c r="O470" i="489"/>
  <c r="I470" i="489"/>
  <c r="G470" i="489"/>
  <c r="AA469" i="489"/>
  <c r="Z469" i="489"/>
  <c r="Y469" i="489"/>
  <c r="X469" i="489"/>
  <c r="U469" i="489"/>
  <c r="T469" i="489"/>
  <c r="S469" i="489"/>
  <c r="R469" i="489"/>
  <c r="Q469" i="489"/>
  <c r="P469" i="489"/>
  <c r="O469" i="489"/>
  <c r="I469" i="489"/>
  <c r="G469" i="489"/>
  <c r="AA468" i="489"/>
  <c r="Z468" i="489"/>
  <c r="Y468" i="489"/>
  <c r="X468" i="489"/>
  <c r="U468" i="489"/>
  <c r="T468" i="489"/>
  <c r="S468" i="489"/>
  <c r="R468" i="489"/>
  <c r="Q468" i="489"/>
  <c r="P468" i="489"/>
  <c r="O468" i="489"/>
  <c r="I468" i="489"/>
  <c r="G468" i="489"/>
  <c r="AA467" i="489"/>
  <c r="Z467" i="489"/>
  <c r="Y467" i="489"/>
  <c r="X467" i="489"/>
  <c r="U467" i="489"/>
  <c r="T467" i="489"/>
  <c r="S467" i="489"/>
  <c r="R467" i="489"/>
  <c r="Q467" i="489"/>
  <c r="P467" i="489"/>
  <c r="O467" i="489"/>
  <c r="I467" i="489"/>
  <c r="G467" i="489"/>
  <c r="AA466" i="489"/>
  <c r="Z466" i="489"/>
  <c r="Y466" i="489"/>
  <c r="X466" i="489"/>
  <c r="U466" i="489"/>
  <c r="T466" i="489"/>
  <c r="S466" i="489"/>
  <c r="R466" i="489"/>
  <c r="Q466" i="489"/>
  <c r="P466" i="489"/>
  <c r="O466" i="489"/>
  <c r="I466" i="489"/>
  <c r="G466" i="489"/>
  <c r="AA465" i="489"/>
  <c r="Z465" i="489"/>
  <c r="Y465" i="489"/>
  <c r="X465" i="489"/>
  <c r="U465" i="489"/>
  <c r="T465" i="489"/>
  <c r="S465" i="489"/>
  <c r="R465" i="489"/>
  <c r="Q465" i="489"/>
  <c r="P465" i="489"/>
  <c r="O465" i="489"/>
  <c r="I465" i="489"/>
  <c r="G465" i="489"/>
  <c r="AA464" i="489"/>
  <c r="Z464" i="489"/>
  <c r="Y464" i="489"/>
  <c r="X464" i="489"/>
  <c r="U464" i="489"/>
  <c r="T464" i="489"/>
  <c r="S464" i="489"/>
  <c r="R464" i="489"/>
  <c r="Q464" i="489"/>
  <c r="P464" i="489"/>
  <c r="O464" i="489"/>
  <c r="I464" i="489"/>
  <c r="G464" i="489"/>
  <c r="AA463" i="489"/>
  <c r="Z463" i="489"/>
  <c r="Y463" i="489"/>
  <c r="X463" i="489"/>
  <c r="U463" i="489"/>
  <c r="T463" i="489"/>
  <c r="S463" i="489"/>
  <c r="R463" i="489"/>
  <c r="Q463" i="489"/>
  <c r="P463" i="489"/>
  <c r="O463" i="489"/>
  <c r="I463" i="489"/>
  <c r="G463" i="489"/>
  <c r="AA462" i="489"/>
  <c r="Z462" i="489"/>
  <c r="Y462" i="489"/>
  <c r="X462" i="489"/>
  <c r="U462" i="489"/>
  <c r="T462" i="489"/>
  <c r="S462" i="489"/>
  <c r="R462" i="489"/>
  <c r="Q462" i="489"/>
  <c r="P462" i="489"/>
  <c r="O462" i="489"/>
  <c r="I462" i="489"/>
  <c r="G462" i="489"/>
  <c r="AA460" i="489"/>
  <c r="Z460" i="489"/>
  <c r="Y460" i="489"/>
  <c r="X460" i="489"/>
  <c r="U460" i="489"/>
  <c r="T460" i="489"/>
  <c r="S460" i="489"/>
  <c r="R460" i="489"/>
  <c r="Q460" i="489"/>
  <c r="P460" i="489"/>
  <c r="O460" i="489"/>
  <c r="I460" i="489"/>
  <c r="G460" i="489"/>
  <c r="AA459" i="489"/>
  <c r="Z459" i="489"/>
  <c r="Y459" i="489"/>
  <c r="X459" i="489"/>
  <c r="U459" i="489"/>
  <c r="T459" i="489"/>
  <c r="S459" i="489"/>
  <c r="R459" i="489"/>
  <c r="Q459" i="489"/>
  <c r="P459" i="489"/>
  <c r="O459" i="489"/>
  <c r="I459" i="489"/>
  <c r="G459" i="489"/>
  <c r="AA458" i="489"/>
  <c r="Z458" i="489"/>
  <c r="Y458" i="489"/>
  <c r="X458" i="489"/>
  <c r="U458" i="489"/>
  <c r="T458" i="489"/>
  <c r="S458" i="489"/>
  <c r="R458" i="489"/>
  <c r="Q458" i="489"/>
  <c r="P458" i="489"/>
  <c r="O458" i="489"/>
  <c r="I458" i="489"/>
  <c r="G458" i="489"/>
  <c r="I457" i="489"/>
  <c r="G457" i="489"/>
  <c r="I456" i="489"/>
  <c r="G456" i="489"/>
  <c r="I455" i="489"/>
  <c r="G455" i="489"/>
  <c r="AA454" i="489"/>
  <c r="Z454" i="489"/>
  <c r="Y454" i="489"/>
  <c r="X454" i="489"/>
  <c r="U454" i="489"/>
  <c r="T454" i="489"/>
  <c r="S454" i="489"/>
  <c r="R454" i="489"/>
  <c r="Q454" i="489"/>
  <c r="P454" i="489"/>
  <c r="O454" i="489"/>
  <c r="I454" i="489"/>
  <c r="G454" i="489"/>
  <c r="AA453" i="489"/>
  <c r="Z453" i="489"/>
  <c r="Y453" i="489"/>
  <c r="X453" i="489"/>
  <c r="U453" i="489"/>
  <c r="T453" i="489"/>
  <c r="S453" i="489"/>
  <c r="R453" i="489"/>
  <c r="Q453" i="489"/>
  <c r="P453" i="489"/>
  <c r="O453" i="489"/>
  <c r="I453" i="489"/>
  <c r="G453" i="489"/>
  <c r="AA452" i="489"/>
  <c r="Z452" i="489"/>
  <c r="Y452" i="489"/>
  <c r="X452" i="489"/>
  <c r="U452" i="489"/>
  <c r="T452" i="489"/>
  <c r="S452" i="489"/>
  <c r="R452" i="489"/>
  <c r="Q452" i="489"/>
  <c r="P452" i="489"/>
  <c r="O452" i="489"/>
  <c r="I452" i="489"/>
  <c r="G452" i="489"/>
  <c r="AA451" i="489"/>
  <c r="Z451" i="489"/>
  <c r="Y451" i="489"/>
  <c r="X451" i="489"/>
  <c r="U451" i="489"/>
  <c r="T451" i="489"/>
  <c r="S451" i="489"/>
  <c r="R451" i="489"/>
  <c r="Q451" i="489"/>
  <c r="P451" i="489"/>
  <c r="O451" i="489"/>
  <c r="I451" i="489"/>
  <c r="G451" i="489"/>
  <c r="AA450" i="489"/>
  <c r="Z450" i="489"/>
  <c r="Y450" i="489"/>
  <c r="X450" i="489"/>
  <c r="U450" i="489"/>
  <c r="T450" i="489"/>
  <c r="S450" i="489"/>
  <c r="R450" i="489"/>
  <c r="Q450" i="489"/>
  <c r="P450" i="489"/>
  <c r="O450" i="489"/>
  <c r="I450" i="489"/>
  <c r="G450" i="489"/>
  <c r="AA449" i="489"/>
  <c r="Z449" i="489"/>
  <c r="Y449" i="489"/>
  <c r="X449" i="489"/>
  <c r="U449" i="489"/>
  <c r="T449" i="489"/>
  <c r="S449" i="489"/>
  <c r="R449" i="489"/>
  <c r="Q449" i="489"/>
  <c r="P449" i="489"/>
  <c r="O449" i="489"/>
  <c r="I449" i="489"/>
  <c r="G449" i="489"/>
  <c r="AA448" i="489"/>
  <c r="Z448" i="489"/>
  <c r="Y448" i="489"/>
  <c r="X448" i="489"/>
  <c r="U448" i="489"/>
  <c r="T448" i="489"/>
  <c r="S448" i="489"/>
  <c r="R448" i="489"/>
  <c r="Q448" i="489"/>
  <c r="P448" i="489"/>
  <c r="O448" i="489"/>
  <c r="I448" i="489"/>
  <c r="G448" i="489"/>
  <c r="AA447" i="489"/>
  <c r="Z447" i="489"/>
  <c r="Y447" i="489"/>
  <c r="X447" i="489"/>
  <c r="U447" i="489"/>
  <c r="T447" i="489"/>
  <c r="S447" i="489"/>
  <c r="R447" i="489"/>
  <c r="Q447" i="489"/>
  <c r="P447" i="489"/>
  <c r="O447" i="489"/>
  <c r="I447" i="489"/>
  <c r="G447" i="489"/>
  <c r="AA446" i="489"/>
  <c r="Z446" i="489"/>
  <c r="Y446" i="489"/>
  <c r="X446" i="489"/>
  <c r="U446" i="489"/>
  <c r="T446" i="489"/>
  <c r="S446" i="489"/>
  <c r="R446" i="489"/>
  <c r="Q446" i="489"/>
  <c r="P446" i="489"/>
  <c r="O446" i="489"/>
  <c r="I446" i="489"/>
  <c r="G446" i="489"/>
  <c r="AA445" i="489"/>
  <c r="Z445" i="489"/>
  <c r="Y445" i="489"/>
  <c r="X445" i="489"/>
  <c r="U445" i="489"/>
  <c r="T445" i="489"/>
  <c r="S445" i="489"/>
  <c r="R445" i="489"/>
  <c r="Q445" i="489"/>
  <c r="P445" i="489"/>
  <c r="O445" i="489"/>
  <c r="I445" i="489"/>
  <c r="G445" i="489"/>
  <c r="AA444" i="489"/>
  <c r="Z444" i="489"/>
  <c r="Y444" i="489"/>
  <c r="X444" i="489"/>
  <c r="U444" i="489"/>
  <c r="T444" i="489"/>
  <c r="S444" i="489"/>
  <c r="R444" i="489"/>
  <c r="Q444" i="489"/>
  <c r="P444" i="489"/>
  <c r="O444" i="489"/>
  <c r="I444" i="489"/>
  <c r="G444" i="489"/>
  <c r="AA443" i="489"/>
  <c r="Z443" i="489"/>
  <c r="Y443" i="489"/>
  <c r="X443" i="489"/>
  <c r="U443" i="489"/>
  <c r="T443" i="489"/>
  <c r="S443" i="489"/>
  <c r="R443" i="489"/>
  <c r="Q443" i="489"/>
  <c r="P443" i="489"/>
  <c r="O443" i="489"/>
  <c r="I443" i="489"/>
  <c r="G443" i="489"/>
  <c r="AA442" i="489"/>
  <c r="Z442" i="489"/>
  <c r="Y442" i="489"/>
  <c r="X442" i="489"/>
  <c r="U442" i="489"/>
  <c r="T442" i="489"/>
  <c r="S442" i="489"/>
  <c r="R442" i="489"/>
  <c r="Q442" i="489"/>
  <c r="P442" i="489"/>
  <c r="O442" i="489"/>
  <c r="I442" i="489"/>
  <c r="G442" i="489"/>
  <c r="AA441" i="489"/>
  <c r="Z441" i="489"/>
  <c r="Y441" i="489"/>
  <c r="X441" i="489"/>
  <c r="U441" i="489"/>
  <c r="T441" i="489"/>
  <c r="S441" i="489"/>
  <c r="R441" i="489"/>
  <c r="Q441" i="489"/>
  <c r="P441" i="489"/>
  <c r="O441" i="489"/>
  <c r="I441" i="489"/>
  <c r="G441" i="489"/>
  <c r="AA440" i="489"/>
  <c r="Z440" i="489"/>
  <c r="Y440" i="489"/>
  <c r="X440" i="489"/>
  <c r="U440" i="489"/>
  <c r="T440" i="489"/>
  <c r="S440" i="489"/>
  <c r="R440" i="489"/>
  <c r="Q440" i="489"/>
  <c r="P440" i="489"/>
  <c r="O440" i="489"/>
  <c r="I440" i="489"/>
  <c r="G440" i="489"/>
  <c r="AA439" i="489"/>
  <c r="Z439" i="489"/>
  <c r="Y439" i="489"/>
  <c r="X439" i="489"/>
  <c r="U439" i="489"/>
  <c r="T439" i="489"/>
  <c r="S439" i="489"/>
  <c r="R439" i="489"/>
  <c r="Q439" i="489"/>
  <c r="P439" i="489"/>
  <c r="O439" i="489"/>
  <c r="I439" i="489"/>
  <c r="G439" i="489"/>
  <c r="AA438" i="489"/>
  <c r="Z438" i="489"/>
  <c r="Y438" i="489"/>
  <c r="X438" i="489"/>
  <c r="U438" i="489"/>
  <c r="T438" i="489"/>
  <c r="S438" i="489"/>
  <c r="R438" i="489"/>
  <c r="Q438" i="489"/>
  <c r="P438" i="489"/>
  <c r="O438" i="489"/>
  <c r="I438" i="489"/>
  <c r="G438" i="489"/>
  <c r="AA437" i="489"/>
  <c r="Z437" i="489"/>
  <c r="Y437" i="489"/>
  <c r="X437" i="489"/>
  <c r="U437" i="489"/>
  <c r="T437" i="489"/>
  <c r="S437" i="489"/>
  <c r="R437" i="489"/>
  <c r="Q437" i="489"/>
  <c r="P437" i="489"/>
  <c r="O437" i="489"/>
  <c r="I437" i="489"/>
  <c r="G437" i="489"/>
  <c r="AA436" i="489"/>
  <c r="Z436" i="489"/>
  <c r="Y436" i="489"/>
  <c r="X436" i="489"/>
  <c r="U436" i="489"/>
  <c r="T436" i="489"/>
  <c r="S436" i="489"/>
  <c r="R436" i="489"/>
  <c r="Q436" i="489"/>
  <c r="P436" i="489"/>
  <c r="O436" i="489"/>
  <c r="I436" i="489"/>
  <c r="G436" i="489"/>
  <c r="AA435" i="489"/>
  <c r="Z435" i="489"/>
  <c r="Y435" i="489"/>
  <c r="X435" i="489"/>
  <c r="U435" i="489"/>
  <c r="T435" i="489"/>
  <c r="S435" i="489"/>
  <c r="R435" i="489"/>
  <c r="Q435" i="489"/>
  <c r="P435" i="489"/>
  <c r="O435" i="489"/>
  <c r="I435" i="489"/>
  <c r="G435" i="489"/>
  <c r="AA434" i="489"/>
  <c r="Z434" i="489"/>
  <c r="Y434" i="489"/>
  <c r="X434" i="489"/>
  <c r="U434" i="489"/>
  <c r="T434" i="489"/>
  <c r="S434" i="489"/>
  <c r="R434" i="489"/>
  <c r="Q434" i="489"/>
  <c r="P434" i="489"/>
  <c r="O434" i="489"/>
  <c r="I434" i="489"/>
  <c r="G434" i="489"/>
  <c r="AA433" i="489"/>
  <c r="Z433" i="489"/>
  <c r="Y433" i="489"/>
  <c r="X433" i="489"/>
  <c r="U433" i="489"/>
  <c r="T433" i="489"/>
  <c r="S433" i="489"/>
  <c r="R433" i="489"/>
  <c r="Q433" i="489"/>
  <c r="P433" i="489"/>
  <c r="O433" i="489"/>
  <c r="I433" i="489"/>
  <c r="G433" i="489"/>
  <c r="AA432" i="489"/>
  <c r="Z432" i="489"/>
  <c r="Y432" i="489"/>
  <c r="X432" i="489"/>
  <c r="U432" i="489"/>
  <c r="T432" i="489"/>
  <c r="S432" i="489"/>
  <c r="R432" i="489"/>
  <c r="Q432" i="489"/>
  <c r="P432" i="489"/>
  <c r="O432" i="489"/>
  <c r="I432" i="489"/>
  <c r="G432" i="489"/>
  <c r="AA431" i="489"/>
  <c r="Z431" i="489"/>
  <c r="Y431" i="489"/>
  <c r="X431" i="489"/>
  <c r="U431" i="489"/>
  <c r="T431" i="489"/>
  <c r="S431" i="489"/>
  <c r="R431" i="489"/>
  <c r="Q431" i="489"/>
  <c r="P431" i="489"/>
  <c r="O431" i="489"/>
  <c r="I431" i="489"/>
  <c r="G431" i="489"/>
  <c r="AA430" i="489"/>
  <c r="Z430" i="489"/>
  <c r="Y430" i="489"/>
  <c r="X430" i="489"/>
  <c r="U430" i="489"/>
  <c r="T430" i="489"/>
  <c r="S430" i="489"/>
  <c r="R430" i="489"/>
  <c r="Q430" i="489"/>
  <c r="P430" i="489"/>
  <c r="O430" i="489"/>
  <c r="I430" i="489"/>
  <c r="G430" i="489"/>
  <c r="AA429" i="489"/>
  <c r="Z429" i="489"/>
  <c r="Y429" i="489"/>
  <c r="X429" i="489"/>
  <c r="U429" i="489"/>
  <c r="T429" i="489"/>
  <c r="S429" i="489"/>
  <c r="R429" i="489"/>
  <c r="Q429" i="489"/>
  <c r="P429" i="489"/>
  <c r="O429" i="489"/>
  <c r="I429" i="489"/>
  <c r="G429" i="489"/>
  <c r="AA428" i="489"/>
  <c r="Z428" i="489"/>
  <c r="Y428" i="489"/>
  <c r="X428" i="489"/>
  <c r="U428" i="489"/>
  <c r="T428" i="489"/>
  <c r="S428" i="489"/>
  <c r="R428" i="489"/>
  <c r="Q428" i="489"/>
  <c r="P428" i="489"/>
  <c r="O428" i="489"/>
  <c r="I428" i="489"/>
  <c r="G428" i="489"/>
  <c r="AA427" i="489"/>
  <c r="Z427" i="489"/>
  <c r="Y427" i="489"/>
  <c r="X427" i="489"/>
  <c r="U427" i="489"/>
  <c r="T427" i="489"/>
  <c r="S427" i="489"/>
  <c r="R427" i="489"/>
  <c r="Q427" i="489"/>
  <c r="P427" i="489"/>
  <c r="O427" i="489"/>
  <c r="I427" i="489"/>
  <c r="G427" i="489"/>
  <c r="AA425" i="489"/>
  <c r="Z425" i="489"/>
  <c r="Y425" i="489"/>
  <c r="X425" i="489"/>
  <c r="U425" i="489"/>
  <c r="T425" i="489"/>
  <c r="S425" i="489"/>
  <c r="R425" i="489"/>
  <c r="Q425" i="489"/>
  <c r="P425" i="489"/>
  <c r="O425" i="489"/>
  <c r="I425" i="489"/>
  <c r="G425" i="489"/>
  <c r="AA424" i="489"/>
  <c r="Z424" i="489"/>
  <c r="Y424" i="489"/>
  <c r="X424" i="489"/>
  <c r="U424" i="489"/>
  <c r="T424" i="489"/>
  <c r="S424" i="489"/>
  <c r="R424" i="489"/>
  <c r="Q424" i="489"/>
  <c r="P424" i="489"/>
  <c r="O424" i="489"/>
  <c r="I424" i="489"/>
  <c r="G424" i="489"/>
  <c r="AA423" i="489"/>
  <c r="Z423" i="489"/>
  <c r="Y423" i="489"/>
  <c r="X423" i="489"/>
  <c r="U423" i="489"/>
  <c r="T423" i="489"/>
  <c r="S423" i="489"/>
  <c r="R423" i="489"/>
  <c r="Q423" i="489"/>
  <c r="P423" i="489"/>
  <c r="O423" i="489"/>
  <c r="I423" i="489"/>
  <c r="G423" i="489"/>
  <c r="I422" i="489"/>
  <c r="G422" i="489"/>
  <c r="I421" i="489"/>
  <c r="G421" i="489"/>
  <c r="I420" i="489"/>
  <c r="G420" i="489"/>
  <c r="AA419" i="489"/>
  <c r="Z419" i="489"/>
  <c r="Y419" i="489"/>
  <c r="X419" i="489"/>
  <c r="U419" i="489"/>
  <c r="T419" i="489"/>
  <c r="S419" i="489"/>
  <c r="R419" i="489"/>
  <c r="Q419" i="489"/>
  <c r="P419" i="489"/>
  <c r="O419" i="489"/>
  <c r="I419" i="489"/>
  <c r="G419" i="489"/>
  <c r="AA418" i="489"/>
  <c r="Z418" i="489"/>
  <c r="Y418" i="489"/>
  <c r="X418" i="489"/>
  <c r="U418" i="489"/>
  <c r="T418" i="489"/>
  <c r="S418" i="489"/>
  <c r="R418" i="489"/>
  <c r="Q418" i="489"/>
  <c r="P418" i="489"/>
  <c r="O418" i="489"/>
  <c r="I418" i="489"/>
  <c r="G418" i="489"/>
  <c r="AA417" i="489"/>
  <c r="Z417" i="489"/>
  <c r="Y417" i="489"/>
  <c r="X417" i="489"/>
  <c r="U417" i="489"/>
  <c r="T417" i="489"/>
  <c r="S417" i="489"/>
  <c r="R417" i="489"/>
  <c r="Q417" i="489"/>
  <c r="P417" i="489"/>
  <c r="O417" i="489"/>
  <c r="I417" i="489"/>
  <c r="G417" i="489"/>
  <c r="AA416" i="489"/>
  <c r="Z416" i="489"/>
  <c r="Y416" i="489"/>
  <c r="X416" i="489"/>
  <c r="U416" i="489"/>
  <c r="T416" i="489"/>
  <c r="S416" i="489"/>
  <c r="R416" i="489"/>
  <c r="Q416" i="489"/>
  <c r="P416" i="489"/>
  <c r="O416" i="489"/>
  <c r="I416" i="489"/>
  <c r="G416" i="489"/>
  <c r="AA415" i="489"/>
  <c r="Z415" i="489"/>
  <c r="Y415" i="489"/>
  <c r="X415" i="489"/>
  <c r="U415" i="489"/>
  <c r="T415" i="489"/>
  <c r="S415" i="489"/>
  <c r="R415" i="489"/>
  <c r="Q415" i="489"/>
  <c r="P415" i="489"/>
  <c r="O415" i="489"/>
  <c r="I415" i="489"/>
  <c r="G415" i="489"/>
  <c r="AA414" i="489"/>
  <c r="Z414" i="489"/>
  <c r="Y414" i="489"/>
  <c r="X414" i="489"/>
  <c r="U414" i="489"/>
  <c r="T414" i="489"/>
  <c r="S414" i="489"/>
  <c r="R414" i="489"/>
  <c r="Q414" i="489"/>
  <c r="P414" i="489"/>
  <c r="O414" i="489"/>
  <c r="I414" i="489"/>
  <c r="G414" i="489"/>
  <c r="AA413" i="489"/>
  <c r="Z413" i="489"/>
  <c r="Y413" i="489"/>
  <c r="X413" i="489"/>
  <c r="U413" i="489"/>
  <c r="T413" i="489"/>
  <c r="S413" i="489"/>
  <c r="R413" i="489"/>
  <c r="Q413" i="489"/>
  <c r="P413" i="489"/>
  <c r="O413" i="489"/>
  <c r="I413" i="489"/>
  <c r="G413" i="489"/>
  <c r="AA412" i="489"/>
  <c r="Z412" i="489"/>
  <c r="Y412" i="489"/>
  <c r="X412" i="489"/>
  <c r="U412" i="489"/>
  <c r="T412" i="489"/>
  <c r="S412" i="489"/>
  <c r="R412" i="489"/>
  <c r="Q412" i="489"/>
  <c r="P412" i="489"/>
  <c r="O412" i="489"/>
  <c r="I412" i="489"/>
  <c r="G412" i="489"/>
  <c r="AA411" i="489"/>
  <c r="Z411" i="489"/>
  <c r="Y411" i="489"/>
  <c r="X411" i="489"/>
  <c r="U411" i="489"/>
  <c r="T411" i="489"/>
  <c r="S411" i="489"/>
  <c r="R411" i="489"/>
  <c r="Q411" i="489"/>
  <c r="P411" i="489"/>
  <c r="O411" i="489"/>
  <c r="I411" i="489"/>
  <c r="G411" i="489"/>
  <c r="AA410" i="489"/>
  <c r="Z410" i="489"/>
  <c r="Y410" i="489"/>
  <c r="X410" i="489"/>
  <c r="U410" i="489"/>
  <c r="T410" i="489"/>
  <c r="S410" i="489"/>
  <c r="R410" i="489"/>
  <c r="Q410" i="489"/>
  <c r="P410" i="489"/>
  <c r="O410" i="489"/>
  <c r="I410" i="489"/>
  <c r="G410" i="489"/>
  <c r="AA409" i="489"/>
  <c r="Z409" i="489"/>
  <c r="Y409" i="489"/>
  <c r="X409" i="489"/>
  <c r="U409" i="489"/>
  <c r="T409" i="489"/>
  <c r="S409" i="489"/>
  <c r="R409" i="489"/>
  <c r="Q409" i="489"/>
  <c r="P409" i="489"/>
  <c r="O409" i="489"/>
  <c r="I409" i="489"/>
  <c r="G409" i="489"/>
  <c r="AA408" i="489"/>
  <c r="Z408" i="489"/>
  <c r="Y408" i="489"/>
  <c r="X408" i="489"/>
  <c r="U408" i="489"/>
  <c r="T408" i="489"/>
  <c r="S408" i="489"/>
  <c r="R408" i="489"/>
  <c r="Q408" i="489"/>
  <c r="P408" i="489"/>
  <c r="O408" i="489"/>
  <c r="I408" i="489"/>
  <c r="G408" i="489"/>
  <c r="AA406" i="489"/>
  <c r="Z406" i="489"/>
  <c r="Y406" i="489"/>
  <c r="X406" i="489"/>
  <c r="U406" i="489"/>
  <c r="T406" i="489"/>
  <c r="S406" i="489"/>
  <c r="R406" i="489"/>
  <c r="Q406" i="489"/>
  <c r="P406" i="489"/>
  <c r="O406" i="489"/>
  <c r="I406" i="489"/>
  <c r="G406" i="489"/>
  <c r="AA405" i="489"/>
  <c r="Z405" i="489"/>
  <c r="Y405" i="489"/>
  <c r="X405" i="489"/>
  <c r="U405" i="489"/>
  <c r="T405" i="489"/>
  <c r="S405" i="489"/>
  <c r="R405" i="489"/>
  <c r="Q405" i="489"/>
  <c r="P405" i="489"/>
  <c r="O405" i="489"/>
  <c r="I405" i="489"/>
  <c r="G405" i="489"/>
  <c r="AA404" i="489"/>
  <c r="Z404" i="489"/>
  <c r="Y404" i="489"/>
  <c r="X404" i="489"/>
  <c r="U404" i="489"/>
  <c r="T404" i="489"/>
  <c r="S404" i="489"/>
  <c r="R404" i="489"/>
  <c r="Q404" i="489"/>
  <c r="P404" i="489"/>
  <c r="O404" i="489"/>
  <c r="I404" i="489"/>
  <c r="G404" i="489"/>
  <c r="AA403" i="489"/>
  <c r="Z403" i="489"/>
  <c r="Y403" i="489"/>
  <c r="X403" i="489"/>
  <c r="U403" i="489"/>
  <c r="T403" i="489"/>
  <c r="S403" i="489"/>
  <c r="R403" i="489"/>
  <c r="Q403" i="489"/>
  <c r="P403" i="489"/>
  <c r="O403" i="489"/>
  <c r="I403" i="489"/>
  <c r="G403" i="489"/>
  <c r="AA402" i="489"/>
  <c r="Z402" i="489"/>
  <c r="Y402" i="489"/>
  <c r="X402" i="489"/>
  <c r="U402" i="489"/>
  <c r="T402" i="489"/>
  <c r="S402" i="489"/>
  <c r="R402" i="489"/>
  <c r="Q402" i="489"/>
  <c r="P402" i="489"/>
  <c r="O402" i="489"/>
  <c r="I402" i="489"/>
  <c r="G402" i="489"/>
  <c r="AA401" i="489"/>
  <c r="Z401" i="489"/>
  <c r="Y401" i="489"/>
  <c r="X401" i="489"/>
  <c r="U401" i="489"/>
  <c r="T401" i="489"/>
  <c r="S401" i="489"/>
  <c r="R401" i="489"/>
  <c r="Q401" i="489"/>
  <c r="P401" i="489"/>
  <c r="O401" i="489"/>
  <c r="I401" i="489"/>
  <c r="G401" i="489"/>
  <c r="AA400" i="489"/>
  <c r="Z400" i="489"/>
  <c r="Y400" i="489"/>
  <c r="X400" i="489"/>
  <c r="U400" i="489"/>
  <c r="T400" i="489"/>
  <c r="S400" i="489"/>
  <c r="R400" i="489"/>
  <c r="Q400" i="489"/>
  <c r="P400" i="489"/>
  <c r="O400" i="489"/>
  <c r="I400" i="489"/>
  <c r="G400" i="489"/>
  <c r="AA399" i="489"/>
  <c r="Z399" i="489"/>
  <c r="Y399" i="489"/>
  <c r="X399" i="489"/>
  <c r="U399" i="489"/>
  <c r="T399" i="489"/>
  <c r="S399" i="489"/>
  <c r="R399" i="489"/>
  <c r="Q399" i="489"/>
  <c r="P399" i="489"/>
  <c r="O399" i="489"/>
  <c r="I399" i="489"/>
  <c r="G399" i="489"/>
  <c r="AA398" i="489"/>
  <c r="Z398" i="489"/>
  <c r="Y398" i="489"/>
  <c r="X398" i="489"/>
  <c r="U398" i="489"/>
  <c r="T398" i="489"/>
  <c r="S398" i="489"/>
  <c r="R398" i="489"/>
  <c r="Q398" i="489"/>
  <c r="P398" i="489"/>
  <c r="O398" i="489"/>
  <c r="I398" i="489"/>
  <c r="G398" i="489"/>
  <c r="AA397" i="489"/>
  <c r="Z397" i="489"/>
  <c r="Y397" i="489"/>
  <c r="X397" i="489"/>
  <c r="U397" i="489"/>
  <c r="T397" i="489"/>
  <c r="S397" i="489"/>
  <c r="R397" i="489"/>
  <c r="Q397" i="489"/>
  <c r="P397" i="489"/>
  <c r="O397" i="489"/>
  <c r="I397" i="489"/>
  <c r="G397" i="489"/>
  <c r="AA396" i="489"/>
  <c r="Z396" i="489"/>
  <c r="Y396" i="489"/>
  <c r="X396" i="489"/>
  <c r="U396" i="489"/>
  <c r="T396" i="489"/>
  <c r="S396" i="489"/>
  <c r="R396" i="489"/>
  <c r="Q396" i="489"/>
  <c r="P396" i="489"/>
  <c r="O396" i="489"/>
  <c r="I396" i="489"/>
  <c r="G396" i="489"/>
  <c r="AA395" i="489"/>
  <c r="Z395" i="489"/>
  <c r="Y395" i="489"/>
  <c r="X395" i="489"/>
  <c r="U395" i="489"/>
  <c r="T395" i="489"/>
  <c r="S395" i="489"/>
  <c r="R395" i="489"/>
  <c r="Q395" i="489"/>
  <c r="P395" i="489"/>
  <c r="O395" i="489"/>
  <c r="I395" i="489"/>
  <c r="G395" i="489"/>
  <c r="AA394" i="489"/>
  <c r="Z394" i="489"/>
  <c r="Y394" i="489"/>
  <c r="X394" i="489"/>
  <c r="U394" i="489"/>
  <c r="T394" i="489"/>
  <c r="S394" i="489"/>
  <c r="R394" i="489"/>
  <c r="Q394" i="489"/>
  <c r="P394" i="489"/>
  <c r="O394" i="489"/>
  <c r="I394" i="489"/>
  <c r="G394" i="489"/>
  <c r="AA393" i="489"/>
  <c r="Z393" i="489"/>
  <c r="Y393" i="489"/>
  <c r="X393" i="489"/>
  <c r="U393" i="489"/>
  <c r="T393" i="489"/>
  <c r="S393" i="489"/>
  <c r="R393" i="489"/>
  <c r="Q393" i="489"/>
  <c r="P393" i="489"/>
  <c r="O393" i="489"/>
  <c r="I393" i="489"/>
  <c r="G393" i="489"/>
  <c r="AA392" i="489"/>
  <c r="Z392" i="489"/>
  <c r="Y392" i="489"/>
  <c r="X392" i="489"/>
  <c r="U392" i="489"/>
  <c r="T392" i="489"/>
  <c r="S392" i="489"/>
  <c r="R392" i="489"/>
  <c r="Q392" i="489"/>
  <c r="P392" i="489"/>
  <c r="O392" i="489"/>
  <c r="I392" i="489"/>
  <c r="G392" i="489"/>
  <c r="AA391" i="489"/>
  <c r="Z391" i="489"/>
  <c r="Y391" i="489"/>
  <c r="X391" i="489"/>
  <c r="U391" i="489"/>
  <c r="T391" i="489"/>
  <c r="S391" i="489"/>
  <c r="R391" i="489"/>
  <c r="Q391" i="489"/>
  <c r="P391" i="489"/>
  <c r="O391" i="489"/>
  <c r="I391" i="489"/>
  <c r="G391" i="489"/>
  <c r="AA390" i="489"/>
  <c r="Z390" i="489"/>
  <c r="Y390" i="489"/>
  <c r="X390" i="489"/>
  <c r="U390" i="489"/>
  <c r="T390" i="489"/>
  <c r="S390" i="489"/>
  <c r="R390" i="489"/>
  <c r="Q390" i="489"/>
  <c r="P390" i="489"/>
  <c r="O390" i="489"/>
  <c r="I390" i="489"/>
  <c r="G390" i="489"/>
  <c r="AA389" i="489"/>
  <c r="Z389" i="489"/>
  <c r="Y389" i="489"/>
  <c r="X389" i="489"/>
  <c r="U389" i="489"/>
  <c r="T389" i="489"/>
  <c r="S389" i="489"/>
  <c r="R389" i="489"/>
  <c r="Q389" i="489"/>
  <c r="P389" i="489"/>
  <c r="O389" i="489"/>
  <c r="I389" i="489"/>
  <c r="G389" i="489"/>
  <c r="AA388" i="489"/>
  <c r="Z388" i="489"/>
  <c r="Y388" i="489"/>
  <c r="X388" i="489"/>
  <c r="U388" i="489"/>
  <c r="T388" i="489"/>
  <c r="S388" i="489"/>
  <c r="R388" i="489"/>
  <c r="Q388" i="489"/>
  <c r="P388" i="489"/>
  <c r="O388" i="489"/>
  <c r="I388" i="489"/>
  <c r="G388" i="489"/>
  <c r="AA387" i="489"/>
  <c r="Z387" i="489"/>
  <c r="Y387" i="489"/>
  <c r="X387" i="489"/>
  <c r="U387" i="489"/>
  <c r="T387" i="489"/>
  <c r="S387" i="489"/>
  <c r="R387" i="489"/>
  <c r="Q387" i="489"/>
  <c r="P387" i="489"/>
  <c r="O387" i="489"/>
  <c r="I387" i="489"/>
  <c r="G387" i="489"/>
  <c r="AA386" i="489"/>
  <c r="Z386" i="489"/>
  <c r="Y386" i="489"/>
  <c r="X386" i="489"/>
  <c r="U386" i="489"/>
  <c r="T386" i="489"/>
  <c r="S386" i="489"/>
  <c r="R386" i="489"/>
  <c r="Q386" i="489"/>
  <c r="P386" i="489"/>
  <c r="O386" i="489"/>
  <c r="I386" i="489"/>
  <c r="G386" i="489"/>
  <c r="AA385" i="489"/>
  <c r="Z385" i="489"/>
  <c r="Y385" i="489"/>
  <c r="X385" i="489"/>
  <c r="U385" i="489"/>
  <c r="T385" i="489"/>
  <c r="S385" i="489"/>
  <c r="R385" i="489"/>
  <c r="Q385" i="489"/>
  <c r="P385" i="489"/>
  <c r="O385" i="489"/>
  <c r="I385" i="489"/>
  <c r="G385" i="489"/>
  <c r="AA384" i="489"/>
  <c r="Z384" i="489"/>
  <c r="Y384" i="489"/>
  <c r="X384" i="489"/>
  <c r="U384" i="489"/>
  <c r="T384" i="489"/>
  <c r="S384" i="489"/>
  <c r="R384" i="489"/>
  <c r="Q384" i="489"/>
  <c r="P384" i="489"/>
  <c r="O384" i="489"/>
  <c r="I384" i="489"/>
  <c r="G384" i="489"/>
  <c r="AA383" i="489"/>
  <c r="Z383" i="489"/>
  <c r="Y383" i="489"/>
  <c r="X383" i="489"/>
  <c r="U383" i="489"/>
  <c r="T383" i="489"/>
  <c r="S383" i="489"/>
  <c r="R383" i="489"/>
  <c r="Q383" i="489"/>
  <c r="P383" i="489"/>
  <c r="O383" i="489"/>
  <c r="I383" i="489"/>
  <c r="G383" i="489"/>
  <c r="AA382" i="489"/>
  <c r="Z382" i="489"/>
  <c r="Y382" i="489"/>
  <c r="X382" i="489"/>
  <c r="U382" i="489"/>
  <c r="T382" i="489"/>
  <c r="S382" i="489"/>
  <c r="R382" i="489"/>
  <c r="Q382" i="489"/>
  <c r="P382" i="489"/>
  <c r="O382" i="489"/>
  <c r="I382" i="489"/>
  <c r="G382" i="489"/>
  <c r="AA381" i="489"/>
  <c r="Z381" i="489"/>
  <c r="Y381" i="489"/>
  <c r="X381" i="489"/>
  <c r="U381" i="489"/>
  <c r="T381" i="489"/>
  <c r="S381" i="489"/>
  <c r="R381" i="489"/>
  <c r="Q381" i="489"/>
  <c r="P381" i="489"/>
  <c r="O381" i="489"/>
  <c r="I381" i="489"/>
  <c r="G381" i="489"/>
  <c r="AA380" i="489"/>
  <c r="Z380" i="489"/>
  <c r="Y380" i="489"/>
  <c r="X380" i="489"/>
  <c r="U380" i="489"/>
  <c r="T380" i="489"/>
  <c r="S380" i="489"/>
  <c r="R380" i="489"/>
  <c r="Q380" i="489"/>
  <c r="P380" i="489"/>
  <c r="O380" i="489"/>
  <c r="I380" i="489"/>
  <c r="G380" i="489"/>
  <c r="AA379" i="489"/>
  <c r="Z379" i="489"/>
  <c r="Y379" i="489"/>
  <c r="X379" i="489"/>
  <c r="U379" i="489"/>
  <c r="T379" i="489"/>
  <c r="S379" i="489"/>
  <c r="R379" i="489"/>
  <c r="Q379" i="489"/>
  <c r="P379" i="489"/>
  <c r="O379" i="489"/>
  <c r="I379" i="489"/>
  <c r="G379" i="489"/>
  <c r="AA378" i="489"/>
  <c r="Z378" i="489"/>
  <c r="Y378" i="489"/>
  <c r="X378" i="489"/>
  <c r="U378" i="489"/>
  <c r="T378" i="489"/>
  <c r="S378" i="489"/>
  <c r="R378" i="489"/>
  <c r="Q378" i="489"/>
  <c r="P378" i="489"/>
  <c r="O378" i="489"/>
  <c r="I378" i="489"/>
  <c r="G378" i="489"/>
  <c r="AA377" i="489"/>
  <c r="Z377" i="489"/>
  <c r="Y377" i="489"/>
  <c r="X377" i="489"/>
  <c r="U377" i="489"/>
  <c r="T377" i="489"/>
  <c r="S377" i="489"/>
  <c r="R377" i="489"/>
  <c r="Q377" i="489"/>
  <c r="P377" i="489"/>
  <c r="O377" i="489"/>
  <c r="I377" i="489"/>
  <c r="G377" i="489"/>
  <c r="I376" i="489"/>
  <c r="G376" i="489"/>
  <c r="I375" i="489"/>
  <c r="G375" i="489"/>
  <c r="I374" i="489"/>
  <c r="G374" i="489"/>
  <c r="AA373" i="489"/>
  <c r="Z373" i="489"/>
  <c r="Y373" i="489"/>
  <c r="X373" i="489"/>
  <c r="U373" i="489"/>
  <c r="T373" i="489"/>
  <c r="S373" i="489"/>
  <c r="R373" i="489"/>
  <c r="Q373" i="489"/>
  <c r="P373" i="489"/>
  <c r="O373" i="489"/>
  <c r="I373" i="489"/>
  <c r="G373" i="489"/>
  <c r="AA372" i="489"/>
  <c r="Z372" i="489"/>
  <c r="Y372" i="489"/>
  <c r="X372" i="489"/>
  <c r="U372" i="489"/>
  <c r="T372" i="489"/>
  <c r="S372" i="489"/>
  <c r="R372" i="489"/>
  <c r="Q372" i="489"/>
  <c r="P372" i="489"/>
  <c r="O372" i="489"/>
  <c r="I372" i="489"/>
  <c r="G372" i="489"/>
  <c r="AA371" i="489"/>
  <c r="Z371" i="489"/>
  <c r="Y371" i="489"/>
  <c r="X371" i="489"/>
  <c r="U371" i="489"/>
  <c r="T371" i="489"/>
  <c r="S371" i="489"/>
  <c r="R371" i="489"/>
  <c r="Q371" i="489"/>
  <c r="P371" i="489"/>
  <c r="O371" i="489"/>
  <c r="I371" i="489"/>
  <c r="G371" i="489"/>
  <c r="AA369" i="489"/>
  <c r="Z369" i="489"/>
  <c r="Y369" i="489"/>
  <c r="X369" i="489"/>
  <c r="U369" i="489"/>
  <c r="T369" i="489"/>
  <c r="S369" i="489"/>
  <c r="R369" i="489"/>
  <c r="Q369" i="489"/>
  <c r="P369" i="489"/>
  <c r="O369" i="489"/>
  <c r="I369" i="489"/>
  <c r="G369" i="489"/>
  <c r="AA367" i="489"/>
  <c r="Z367" i="489"/>
  <c r="Y367" i="489"/>
  <c r="X367" i="489"/>
  <c r="U367" i="489"/>
  <c r="T367" i="489"/>
  <c r="S367" i="489"/>
  <c r="R367" i="489"/>
  <c r="Q367" i="489"/>
  <c r="P367" i="489"/>
  <c r="O367" i="489"/>
  <c r="I367" i="489"/>
  <c r="G367" i="489"/>
  <c r="AA366" i="489"/>
  <c r="Z366" i="489"/>
  <c r="Y366" i="489"/>
  <c r="X366" i="489"/>
  <c r="U366" i="489"/>
  <c r="T366" i="489"/>
  <c r="S366" i="489"/>
  <c r="R366" i="489"/>
  <c r="Q366" i="489"/>
  <c r="P366" i="489"/>
  <c r="O366" i="489"/>
  <c r="I366" i="489"/>
  <c r="G366" i="489"/>
  <c r="AA365" i="489"/>
  <c r="Z365" i="489"/>
  <c r="Y365" i="489"/>
  <c r="X365" i="489"/>
  <c r="U365" i="489"/>
  <c r="T365" i="489"/>
  <c r="S365" i="489"/>
  <c r="R365" i="489"/>
  <c r="Q365" i="489"/>
  <c r="P365" i="489"/>
  <c r="O365" i="489"/>
  <c r="I365" i="489"/>
  <c r="G365" i="489"/>
  <c r="AA364" i="489"/>
  <c r="Z364" i="489"/>
  <c r="Y364" i="489"/>
  <c r="X364" i="489"/>
  <c r="U364" i="489"/>
  <c r="T364" i="489"/>
  <c r="S364" i="489"/>
  <c r="R364" i="489"/>
  <c r="Q364" i="489"/>
  <c r="P364" i="489"/>
  <c r="O364" i="489"/>
  <c r="I364" i="489"/>
  <c r="G364" i="489"/>
  <c r="AA363" i="489"/>
  <c r="Z363" i="489"/>
  <c r="Y363" i="489"/>
  <c r="X363" i="489"/>
  <c r="U363" i="489"/>
  <c r="T363" i="489"/>
  <c r="S363" i="489"/>
  <c r="R363" i="489"/>
  <c r="Q363" i="489"/>
  <c r="P363" i="489"/>
  <c r="O363" i="489"/>
  <c r="I363" i="489"/>
  <c r="G363" i="489"/>
  <c r="AA362" i="489"/>
  <c r="Z362" i="489"/>
  <c r="Y362" i="489"/>
  <c r="X362" i="489"/>
  <c r="U362" i="489"/>
  <c r="T362" i="489"/>
  <c r="S362" i="489"/>
  <c r="R362" i="489"/>
  <c r="Q362" i="489"/>
  <c r="P362" i="489"/>
  <c r="O362" i="489"/>
  <c r="I362" i="489"/>
  <c r="G362" i="489"/>
  <c r="AA361" i="489"/>
  <c r="Z361" i="489"/>
  <c r="Y361" i="489"/>
  <c r="X361" i="489"/>
  <c r="U361" i="489"/>
  <c r="T361" i="489"/>
  <c r="S361" i="489"/>
  <c r="R361" i="489"/>
  <c r="Q361" i="489"/>
  <c r="P361" i="489"/>
  <c r="O361" i="489"/>
  <c r="I361" i="489"/>
  <c r="G361" i="489"/>
  <c r="AA360" i="489"/>
  <c r="Z360" i="489"/>
  <c r="Y360" i="489"/>
  <c r="X360" i="489"/>
  <c r="U360" i="489"/>
  <c r="T360" i="489"/>
  <c r="S360" i="489"/>
  <c r="R360" i="489"/>
  <c r="Q360" i="489"/>
  <c r="P360" i="489"/>
  <c r="O360" i="489"/>
  <c r="I360" i="489"/>
  <c r="G360" i="489"/>
  <c r="AA359" i="489"/>
  <c r="Z359" i="489"/>
  <c r="Y359" i="489"/>
  <c r="X359" i="489"/>
  <c r="U359" i="489"/>
  <c r="T359" i="489"/>
  <c r="S359" i="489"/>
  <c r="R359" i="489"/>
  <c r="Q359" i="489"/>
  <c r="P359" i="489"/>
  <c r="O359" i="489"/>
  <c r="I359" i="489"/>
  <c r="G359" i="489"/>
  <c r="G358" i="489"/>
  <c r="G357" i="489"/>
  <c r="AA356" i="489"/>
  <c r="Z356" i="489"/>
  <c r="Y356" i="489"/>
  <c r="X356" i="489"/>
  <c r="U356" i="489"/>
  <c r="T356" i="489"/>
  <c r="S356" i="489"/>
  <c r="R356" i="489"/>
  <c r="Q356" i="489"/>
  <c r="P356" i="489"/>
  <c r="O356" i="489"/>
  <c r="I356" i="489"/>
  <c r="G356" i="489"/>
  <c r="AA355" i="489"/>
  <c r="Z355" i="489"/>
  <c r="Y355" i="489"/>
  <c r="X355" i="489"/>
  <c r="U355" i="489"/>
  <c r="T355" i="489"/>
  <c r="S355" i="489"/>
  <c r="R355" i="489"/>
  <c r="Q355" i="489"/>
  <c r="P355" i="489"/>
  <c r="O355" i="489"/>
  <c r="I355" i="489"/>
  <c r="G355" i="489"/>
  <c r="AA354" i="489"/>
  <c r="Z354" i="489"/>
  <c r="Y354" i="489"/>
  <c r="X354" i="489"/>
  <c r="U354" i="489"/>
  <c r="T354" i="489"/>
  <c r="S354" i="489"/>
  <c r="R354" i="489"/>
  <c r="Q354" i="489"/>
  <c r="P354" i="489"/>
  <c r="O354" i="489"/>
  <c r="I354" i="489"/>
  <c r="G354" i="489"/>
  <c r="AA353" i="489"/>
  <c r="Z353" i="489"/>
  <c r="Y353" i="489"/>
  <c r="X353" i="489"/>
  <c r="U353" i="489"/>
  <c r="T353" i="489"/>
  <c r="S353" i="489"/>
  <c r="R353" i="489"/>
  <c r="Q353" i="489"/>
  <c r="P353" i="489"/>
  <c r="O353" i="489"/>
  <c r="I353" i="489"/>
  <c r="G353" i="489"/>
  <c r="AA352" i="489"/>
  <c r="Z352" i="489"/>
  <c r="Y352" i="489"/>
  <c r="X352" i="489"/>
  <c r="U352" i="489"/>
  <c r="T352" i="489"/>
  <c r="S352" i="489"/>
  <c r="R352" i="489"/>
  <c r="Q352" i="489"/>
  <c r="P352" i="489"/>
  <c r="O352" i="489"/>
  <c r="I352" i="489"/>
  <c r="G352" i="489"/>
  <c r="AA351" i="489"/>
  <c r="Z351" i="489"/>
  <c r="Y351" i="489"/>
  <c r="X351" i="489"/>
  <c r="U351" i="489"/>
  <c r="T351" i="489"/>
  <c r="S351" i="489"/>
  <c r="R351" i="489"/>
  <c r="Q351" i="489"/>
  <c r="P351" i="489"/>
  <c r="O351" i="489"/>
  <c r="I351" i="489"/>
  <c r="G351" i="489"/>
  <c r="AA350" i="489"/>
  <c r="Z350" i="489"/>
  <c r="Y350" i="489"/>
  <c r="X350" i="489"/>
  <c r="U350" i="489"/>
  <c r="T350" i="489"/>
  <c r="S350" i="489"/>
  <c r="R350" i="489"/>
  <c r="Q350" i="489"/>
  <c r="P350" i="489"/>
  <c r="O350" i="489"/>
  <c r="I350" i="489"/>
  <c r="G350" i="489"/>
  <c r="AA349" i="489"/>
  <c r="Z349" i="489"/>
  <c r="Y349" i="489"/>
  <c r="X349" i="489"/>
  <c r="U349" i="489"/>
  <c r="T349" i="489"/>
  <c r="S349" i="489"/>
  <c r="R349" i="489"/>
  <c r="Q349" i="489"/>
  <c r="P349" i="489"/>
  <c r="O349" i="489"/>
  <c r="I349" i="489"/>
  <c r="G349" i="489"/>
  <c r="AA348" i="489"/>
  <c r="Z348" i="489"/>
  <c r="Y348" i="489"/>
  <c r="X348" i="489"/>
  <c r="U348" i="489"/>
  <c r="T348" i="489"/>
  <c r="S348" i="489"/>
  <c r="R348" i="489"/>
  <c r="Q348" i="489"/>
  <c r="P348" i="489"/>
  <c r="O348" i="489"/>
  <c r="I348" i="489"/>
  <c r="G348" i="489"/>
  <c r="AA347" i="489"/>
  <c r="Z347" i="489"/>
  <c r="Y347" i="489"/>
  <c r="X347" i="489"/>
  <c r="U347" i="489"/>
  <c r="T347" i="489"/>
  <c r="S347" i="489"/>
  <c r="R347" i="489"/>
  <c r="Q347" i="489"/>
  <c r="P347" i="489"/>
  <c r="O347" i="489"/>
  <c r="I347" i="489"/>
  <c r="G347" i="489"/>
  <c r="G338" i="489"/>
  <c r="C338" i="489"/>
  <c r="G337" i="489"/>
  <c r="C337" i="489"/>
  <c r="G336" i="489"/>
  <c r="C336" i="489"/>
  <c r="G335" i="489"/>
  <c r="C335" i="489"/>
  <c r="AA331" i="489"/>
  <c r="Z331" i="489"/>
  <c r="Y331" i="489"/>
  <c r="X331" i="489"/>
  <c r="U331" i="489"/>
  <c r="T331" i="489"/>
  <c r="S331" i="489"/>
  <c r="R331" i="489"/>
  <c r="Q331" i="489"/>
  <c r="P331" i="489"/>
  <c r="O331" i="489"/>
  <c r="I331" i="489"/>
  <c r="G331" i="489"/>
  <c r="AA330" i="489"/>
  <c r="Z330" i="489"/>
  <c r="Y330" i="489"/>
  <c r="X330" i="489"/>
  <c r="U330" i="489"/>
  <c r="T330" i="489"/>
  <c r="S330" i="489"/>
  <c r="R330" i="489"/>
  <c r="Q330" i="489"/>
  <c r="P330" i="489"/>
  <c r="O330" i="489"/>
  <c r="I330" i="489"/>
  <c r="G330" i="489"/>
  <c r="AA329" i="489"/>
  <c r="Z329" i="489"/>
  <c r="Y329" i="489"/>
  <c r="X329" i="489"/>
  <c r="U329" i="489"/>
  <c r="T329" i="489"/>
  <c r="S329" i="489"/>
  <c r="R329" i="489"/>
  <c r="Q329" i="489"/>
  <c r="P329" i="489"/>
  <c r="O329" i="489"/>
  <c r="I329" i="489"/>
  <c r="G329" i="489"/>
  <c r="AA328" i="489"/>
  <c r="Z328" i="489"/>
  <c r="Y328" i="489"/>
  <c r="X328" i="489"/>
  <c r="U328" i="489"/>
  <c r="T328" i="489"/>
  <c r="S328" i="489"/>
  <c r="R328" i="489"/>
  <c r="Q328" i="489"/>
  <c r="P328" i="489"/>
  <c r="O328" i="489"/>
  <c r="I328" i="489"/>
  <c r="G328" i="489"/>
  <c r="AA326" i="489"/>
  <c r="Z326" i="489"/>
  <c r="Y326" i="489"/>
  <c r="X326" i="489"/>
  <c r="U326" i="489"/>
  <c r="T326" i="489"/>
  <c r="S326" i="489"/>
  <c r="R326" i="489"/>
  <c r="Q326" i="489"/>
  <c r="P326" i="489"/>
  <c r="O326" i="489"/>
  <c r="I326" i="489"/>
  <c r="G326" i="489"/>
  <c r="G325" i="489"/>
  <c r="AA324" i="489"/>
  <c r="Z324" i="489"/>
  <c r="Y324" i="489"/>
  <c r="X324" i="489"/>
  <c r="U324" i="489"/>
  <c r="T324" i="489"/>
  <c r="S324" i="489"/>
  <c r="R324" i="489"/>
  <c r="Q324" i="489"/>
  <c r="P324" i="489"/>
  <c r="O324" i="489"/>
  <c r="I324" i="489"/>
  <c r="G324" i="489"/>
  <c r="AA323" i="489"/>
  <c r="Z323" i="489"/>
  <c r="Y323" i="489"/>
  <c r="X323" i="489"/>
  <c r="U323" i="489"/>
  <c r="T323" i="489"/>
  <c r="S323" i="489"/>
  <c r="R323" i="489"/>
  <c r="Q323" i="489"/>
  <c r="P323" i="489"/>
  <c r="O323" i="489"/>
  <c r="I323" i="489"/>
  <c r="G323" i="489"/>
  <c r="AA322" i="489"/>
  <c r="Z322" i="489"/>
  <c r="Y322" i="489"/>
  <c r="X322" i="489"/>
  <c r="U322" i="489"/>
  <c r="T322" i="489"/>
  <c r="S322" i="489"/>
  <c r="R322" i="489"/>
  <c r="Q322" i="489"/>
  <c r="P322" i="489"/>
  <c r="O322" i="489"/>
  <c r="I322" i="489"/>
  <c r="G322" i="489"/>
  <c r="AA321" i="489"/>
  <c r="Z321" i="489"/>
  <c r="Y321" i="489"/>
  <c r="X321" i="489"/>
  <c r="U321" i="489"/>
  <c r="T321" i="489"/>
  <c r="S321" i="489"/>
  <c r="R321" i="489"/>
  <c r="Q321" i="489"/>
  <c r="P321" i="489"/>
  <c r="O321" i="489"/>
  <c r="I321" i="489"/>
  <c r="G321" i="489"/>
  <c r="AA320" i="489"/>
  <c r="Z320" i="489"/>
  <c r="Y320" i="489"/>
  <c r="X320" i="489"/>
  <c r="U320" i="489"/>
  <c r="T320" i="489"/>
  <c r="S320" i="489"/>
  <c r="R320" i="489"/>
  <c r="Q320" i="489"/>
  <c r="P320" i="489"/>
  <c r="O320" i="489"/>
  <c r="I320" i="489"/>
  <c r="G320" i="489"/>
  <c r="AA319" i="489"/>
  <c r="Z319" i="489"/>
  <c r="Y319" i="489"/>
  <c r="X319" i="489"/>
  <c r="U319" i="489"/>
  <c r="T319" i="489"/>
  <c r="S319" i="489"/>
  <c r="R319" i="489"/>
  <c r="Q319" i="489"/>
  <c r="P319" i="489"/>
  <c r="O319" i="489"/>
  <c r="I319" i="489"/>
  <c r="G319" i="489"/>
  <c r="AA318" i="489"/>
  <c r="Z318" i="489"/>
  <c r="Y318" i="489"/>
  <c r="X318" i="489"/>
  <c r="U318" i="489"/>
  <c r="T318" i="489"/>
  <c r="S318" i="489"/>
  <c r="R318" i="489"/>
  <c r="Q318" i="489"/>
  <c r="P318" i="489"/>
  <c r="O318" i="489"/>
  <c r="I318" i="489"/>
  <c r="G318" i="489"/>
  <c r="AA316" i="489"/>
  <c r="Z316" i="489"/>
  <c r="Y316" i="489"/>
  <c r="X316" i="489"/>
  <c r="U316" i="489"/>
  <c r="T316" i="489"/>
  <c r="S316" i="489"/>
  <c r="R316" i="489"/>
  <c r="Q316" i="489"/>
  <c r="P316" i="489"/>
  <c r="O316" i="489"/>
  <c r="I316" i="489"/>
  <c r="G316" i="489"/>
  <c r="G315" i="489"/>
  <c r="G314" i="489"/>
  <c r="G313" i="489"/>
  <c r="AA312" i="489"/>
  <c r="Z312" i="489"/>
  <c r="Y312" i="489"/>
  <c r="X312" i="489"/>
  <c r="U312" i="489"/>
  <c r="T312" i="489"/>
  <c r="S312" i="489"/>
  <c r="R312" i="489"/>
  <c r="Q312" i="489"/>
  <c r="P312" i="489"/>
  <c r="O312" i="489"/>
  <c r="I312" i="489"/>
  <c r="G312" i="489"/>
  <c r="AA311" i="489"/>
  <c r="Z311" i="489"/>
  <c r="Y311" i="489"/>
  <c r="X311" i="489"/>
  <c r="U311" i="489"/>
  <c r="T311" i="489"/>
  <c r="S311" i="489"/>
  <c r="R311" i="489"/>
  <c r="Q311" i="489"/>
  <c r="P311" i="489"/>
  <c r="O311" i="489"/>
  <c r="I311" i="489"/>
  <c r="G311" i="489"/>
  <c r="AA310" i="489"/>
  <c r="Z310" i="489"/>
  <c r="Y310" i="489"/>
  <c r="X310" i="489"/>
  <c r="U310" i="489"/>
  <c r="T310" i="489"/>
  <c r="S310" i="489"/>
  <c r="R310" i="489"/>
  <c r="Q310" i="489"/>
  <c r="P310" i="489"/>
  <c r="O310" i="489"/>
  <c r="I310" i="489"/>
  <c r="G310" i="489"/>
  <c r="AA309" i="489"/>
  <c r="Z309" i="489"/>
  <c r="Y309" i="489"/>
  <c r="X309" i="489"/>
  <c r="U309" i="489"/>
  <c r="T309" i="489"/>
  <c r="S309" i="489"/>
  <c r="R309" i="489"/>
  <c r="Q309" i="489"/>
  <c r="P309" i="489"/>
  <c r="O309" i="489"/>
  <c r="I309" i="489"/>
  <c r="G309" i="489"/>
  <c r="AA308" i="489"/>
  <c r="Z308" i="489"/>
  <c r="Y308" i="489"/>
  <c r="X308" i="489"/>
  <c r="U308" i="489"/>
  <c r="T308" i="489"/>
  <c r="S308" i="489"/>
  <c r="R308" i="489"/>
  <c r="Q308" i="489"/>
  <c r="P308" i="489"/>
  <c r="O308" i="489"/>
  <c r="I308" i="489"/>
  <c r="G308" i="489"/>
  <c r="AA306" i="489"/>
  <c r="Z306" i="489"/>
  <c r="Y306" i="489"/>
  <c r="X306" i="489"/>
  <c r="U306" i="489"/>
  <c r="T306" i="489"/>
  <c r="S306" i="489"/>
  <c r="R306" i="489"/>
  <c r="Q306" i="489"/>
  <c r="P306" i="489"/>
  <c r="O306" i="489"/>
  <c r="I306" i="489"/>
  <c r="G306" i="489"/>
  <c r="AA305" i="489"/>
  <c r="Z305" i="489"/>
  <c r="Y305" i="489"/>
  <c r="X305" i="489"/>
  <c r="U305" i="489"/>
  <c r="T305" i="489"/>
  <c r="S305" i="489"/>
  <c r="R305" i="489"/>
  <c r="Q305" i="489"/>
  <c r="P305" i="489"/>
  <c r="O305" i="489"/>
  <c r="I305" i="489"/>
  <c r="G305" i="489"/>
  <c r="AA304" i="489"/>
  <c r="Z304" i="489"/>
  <c r="Y304" i="489"/>
  <c r="X304" i="489"/>
  <c r="U304" i="489"/>
  <c r="T304" i="489"/>
  <c r="S304" i="489"/>
  <c r="R304" i="489"/>
  <c r="Q304" i="489"/>
  <c r="P304" i="489"/>
  <c r="O304" i="489"/>
  <c r="I304" i="489"/>
  <c r="G304" i="489"/>
  <c r="AA303" i="489"/>
  <c r="Z303" i="489"/>
  <c r="Y303" i="489"/>
  <c r="X303" i="489"/>
  <c r="U303" i="489"/>
  <c r="T303" i="489"/>
  <c r="S303" i="489"/>
  <c r="R303" i="489"/>
  <c r="Q303" i="489"/>
  <c r="P303" i="489"/>
  <c r="O303" i="489"/>
  <c r="I303" i="489"/>
  <c r="G303" i="489"/>
  <c r="AA302" i="489"/>
  <c r="Z302" i="489"/>
  <c r="Y302" i="489"/>
  <c r="X302" i="489"/>
  <c r="U302" i="489"/>
  <c r="T302" i="489"/>
  <c r="S302" i="489"/>
  <c r="R302" i="489"/>
  <c r="Q302" i="489"/>
  <c r="P302" i="489"/>
  <c r="O302" i="489"/>
  <c r="I302" i="489"/>
  <c r="G302" i="489"/>
  <c r="AA301" i="489"/>
  <c r="Z301" i="489"/>
  <c r="Y301" i="489"/>
  <c r="X301" i="489"/>
  <c r="U301" i="489"/>
  <c r="T301" i="489"/>
  <c r="S301" i="489"/>
  <c r="R301" i="489"/>
  <c r="Q301" i="489"/>
  <c r="P301" i="489"/>
  <c r="O301" i="489"/>
  <c r="I301" i="489"/>
  <c r="G301" i="489"/>
  <c r="AA300" i="489"/>
  <c r="Z300" i="489"/>
  <c r="Y300" i="489"/>
  <c r="X300" i="489"/>
  <c r="U300" i="489"/>
  <c r="T300" i="489"/>
  <c r="S300" i="489"/>
  <c r="R300" i="489"/>
  <c r="Q300" i="489"/>
  <c r="P300" i="489"/>
  <c r="O300" i="489"/>
  <c r="I300" i="489"/>
  <c r="G300" i="489"/>
  <c r="AA299" i="489"/>
  <c r="Z299" i="489"/>
  <c r="Y299" i="489"/>
  <c r="X299" i="489"/>
  <c r="U299" i="489"/>
  <c r="T299" i="489"/>
  <c r="S299" i="489"/>
  <c r="R299" i="489"/>
  <c r="Q299" i="489"/>
  <c r="P299" i="489"/>
  <c r="O299" i="489"/>
  <c r="I299" i="489"/>
  <c r="G299" i="489"/>
  <c r="AA298" i="489"/>
  <c r="Z298" i="489"/>
  <c r="Y298" i="489"/>
  <c r="X298" i="489"/>
  <c r="U298" i="489"/>
  <c r="T298" i="489"/>
  <c r="S298" i="489"/>
  <c r="R298" i="489"/>
  <c r="Q298" i="489"/>
  <c r="P298" i="489"/>
  <c r="O298" i="489"/>
  <c r="I298" i="489"/>
  <c r="G298" i="489"/>
  <c r="AA297" i="489"/>
  <c r="Z297" i="489"/>
  <c r="Y297" i="489"/>
  <c r="X297" i="489"/>
  <c r="U297" i="489"/>
  <c r="T297" i="489"/>
  <c r="S297" i="489"/>
  <c r="R297" i="489"/>
  <c r="Q297" i="489"/>
  <c r="P297" i="489"/>
  <c r="O297" i="489"/>
  <c r="I297" i="489"/>
  <c r="G297" i="489"/>
  <c r="AA296" i="489"/>
  <c r="Z296" i="489"/>
  <c r="Y296" i="489"/>
  <c r="X296" i="489"/>
  <c r="U296" i="489"/>
  <c r="T296" i="489"/>
  <c r="S296" i="489"/>
  <c r="R296" i="489"/>
  <c r="Q296" i="489"/>
  <c r="P296" i="489"/>
  <c r="O296" i="489"/>
  <c r="I296" i="489"/>
  <c r="G296" i="489"/>
  <c r="AA295" i="489"/>
  <c r="Z295" i="489"/>
  <c r="Y295" i="489"/>
  <c r="X295" i="489"/>
  <c r="U295" i="489"/>
  <c r="T295" i="489"/>
  <c r="S295" i="489"/>
  <c r="R295" i="489"/>
  <c r="Q295" i="489"/>
  <c r="P295" i="489"/>
  <c r="O295" i="489"/>
  <c r="I295" i="489"/>
  <c r="G295" i="489"/>
  <c r="AA294" i="489"/>
  <c r="Z294" i="489"/>
  <c r="Y294" i="489"/>
  <c r="X294" i="489"/>
  <c r="U294" i="489"/>
  <c r="T294" i="489"/>
  <c r="S294" i="489"/>
  <c r="R294" i="489"/>
  <c r="Q294" i="489"/>
  <c r="P294" i="489"/>
  <c r="O294" i="489"/>
  <c r="I294" i="489"/>
  <c r="G294" i="489"/>
  <c r="AA293" i="489"/>
  <c r="Z293" i="489"/>
  <c r="Y293" i="489"/>
  <c r="X293" i="489"/>
  <c r="U293" i="489"/>
  <c r="T293" i="489"/>
  <c r="S293" i="489"/>
  <c r="R293" i="489"/>
  <c r="Q293" i="489"/>
  <c r="P293" i="489"/>
  <c r="O293" i="489"/>
  <c r="I293" i="489"/>
  <c r="G293" i="489"/>
  <c r="AA292" i="489"/>
  <c r="Z292" i="489"/>
  <c r="Y292" i="489"/>
  <c r="X292" i="489"/>
  <c r="U292" i="489"/>
  <c r="T292" i="489"/>
  <c r="S292" i="489"/>
  <c r="R292" i="489"/>
  <c r="Q292" i="489"/>
  <c r="P292" i="489"/>
  <c r="O292" i="489"/>
  <c r="I292" i="489"/>
  <c r="G292" i="489"/>
  <c r="AA290" i="489"/>
  <c r="Z290" i="489"/>
  <c r="Y290" i="489"/>
  <c r="X290" i="489"/>
  <c r="U290" i="489"/>
  <c r="T290" i="489"/>
  <c r="S290" i="489"/>
  <c r="R290" i="489"/>
  <c r="Q290" i="489"/>
  <c r="P290" i="489"/>
  <c r="O290" i="489"/>
  <c r="I290" i="489"/>
  <c r="G290" i="489"/>
  <c r="AA289" i="489"/>
  <c r="Z289" i="489"/>
  <c r="Y289" i="489"/>
  <c r="X289" i="489"/>
  <c r="U289" i="489"/>
  <c r="T289" i="489"/>
  <c r="S289" i="489"/>
  <c r="R289" i="489"/>
  <c r="Q289" i="489"/>
  <c r="P289" i="489"/>
  <c r="O289" i="489"/>
  <c r="I289" i="489"/>
  <c r="G289" i="489"/>
  <c r="AA288" i="489"/>
  <c r="Z288" i="489"/>
  <c r="Y288" i="489"/>
  <c r="X288" i="489"/>
  <c r="U288" i="489"/>
  <c r="T288" i="489"/>
  <c r="S288" i="489"/>
  <c r="R288" i="489"/>
  <c r="Q288" i="489"/>
  <c r="P288" i="489"/>
  <c r="O288" i="489"/>
  <c r="I288" i="489"/>
  <c r="G288" i="489"/>
  <c r="I287" i="489"/>
  <c r="G287" i="489"/>
  <c r="I286" i="489"/>
  <c r="G286" i="489"/>
  <c r="I285" i="489"/>
  <c r="G285" i="489"/>
  <c r="AA284" i="489"/>
  <c r="Z284" i="489"/>
  <c r="Y284" i="489"/>
  <c r="X284" i="489"/>
  <c r="U284" i="489"/>
  <c r="T284" i="489"/>
  <c r="S284" i="489"/>
  <c r="R284" i="489"/>
  <c r="Q284" i="489"/>
  <c r="P284" i="489"/>
  <c r="O284" i="489"/>
  <c r="I284" i="489"/>
  <c r="G284" i="489"/>
  <c r="AA283" i="489"/>
  <c r="Z283" i="489"/>
  <c r="Y283" i="489"/>
  <c r="X283" i="489"/>
  <c r="U283" i="489"/>
  <c r="T283" i="489"/>
  <c r="S283" i="489"/>
  <c r="R283" i="489"/>
  <c r="Q283" i="489"/>
  <c r="P283" i="489"/>
  <c r="O283" i="489"/>
  <c r="I283" i="489"/>
  <c r="G283" i="489"/>
  <c r="AA282" i="489"/>
  <c r="Z282" i="489"/>
  <c r="Y282" i="489"/>
  <c r="X282" i="489"/>
  <c r="U282" i="489"/>
  <c r="T282" i="489"/>
  <c r="S282" i="489"/>
  <c r="R282" i="489"/>
  <c r="Q282" i="489"/>
  <c r="P282" i="489"/>
  <c r="O282" i="489"/>
  <c r="I282" i="489"/>
  <c r="G282" i="489"/>
  <c r="AA281" i="489"/>
  <c r="Z281" i="489"/>
  <c r="Y281" i="489"/>
  <c r="X281" i="489"/>
  <c r="U281" i="489"/>
  <c r="T281" i="489"/>
  <c r="S281" i="489"/>
  <c r="R281" i="489"/>
  <c r="Q281" i="489"/>
  <c r="P281" i="489"/>
  <c r="O281" i="489"/>
  <c r="I281" i="489"/>
  <c r="G281" i="489"/>
  <c r="AA280" i="489"/>
  <c r="Z280" i="489"/>
  <c r="Y280" i="489"/>
  <c r="X280" i="489"/>
  <c r="U280" i="489"/>
  <c r="T280" i="489"/>
  <c r="S280" i="489"/>
  <c r="R280" i="489"/>
  <c r="Q280" i="489"/>
  <c r="P280" i="489"/>
  <c r="O280" i="489"/>
  <c r="I280" i="489"/>
  <c r="G280" i="489"/>
  <c r="AA279" i="489"/>
  <c r="Z279" i="489"/>
  <c r="Y279" i="489"/>
  <c r="X279" i="489"/>
  <c r="U279" i="489"/>
  <c r="T279" i="489"/>
  <c r="S279" i="489"/>
  <c r="R279" i="489"/>
  <c r="Q279" i="489"/>
  <c r="P279" i="489"/>
  <c r="O279" i="489"/>
  <c r="I279" i="489"/>
  <c r="G279" i="489"/>
  <c r="AA278" i="489"/>
  <c r="Z278" i="489"/>
  <c r="Y278" i="489"/>
  <c r="X278" i="489"/>
  <c r="U278" i="489"/>
  <c r="T278" i="489"/>
  <c r="S278" i="489"/>
  <c r="R278" i="489"/>
  <c r="Q278" i="489"/>
  <c r="P278" i="489"/>
  <c r="O278" i="489"/>
  <c r="I278" i="489"/>
  <c r="G278" i="489"/>
  <c r="AA277" i="489"/>
  <c r="Z277" i="489"/>
  <c r="Y277" i="489"/>
  <c r="X277" i="489"/>
  <c r="U277" i="489"/>
  <c r="T277" i="489"/>
  <c r="S277" i="489"/>
  <c r="R277" i="489"/>
  <c r="Q277" i="489"/>
  <c r="P277" i="489"/>
  <c r="O277" i="489"/>
  <c r="I277" i="489"/>
  <c r="G277" i="489"/>
  <c r="AA276" i="489"/>
  <c r="Z276" i="489"/>
  <c r="Y276" i="489"/>
  <c r="X276" i="489"/>
  <c r="U276" i="489"/>
  <c r="T276" i="489"/>
  <c r="S276" i="489"/>
  <c r="R276" i="489"/>
  <c r="Q276" i="489"/>
  <c r="P276" i="489"/>
  <c r="O276" i="489"/>
  <c r="I276" i="489"/>
  <c r="G276" i="489"/>
  <c r="AA275" i="489"/>
  <c r="Z275" i="489"/>
  <c r="Y275" i="489"/>
  <c r="X275" i="489"/>
  <c r="U275" i="489"/>
  <c r="T275" i="489"/>
  <c r="S275" i="489"/>
  <c r="R275" i="489"/>
  <c r="Q275" i="489"/>
  <c r="P275" i="489"/>
  <c r="O275" i="489"/>
  <c r="I275" i="489"/>
  <c r="G275" i="489"/>
  <c r="AA274" i="489"/>
  <c r="Z274" i="489"/>
  <c r="Y274" i="489"/>
  <c r="X274" i="489"/>
  <c r="U274" i="489"/>
  <c r="T274" i="489"/>
  <c r="S274" i="489"/>
  <c r="R274" i="489"/>
  <c r="Q274" i="489"/>
  <c r="P274" i="489"/>
  <c r="O274" i="489"/>
  <c r="I274" i="489"/>
  <c r="G274" i="489"/>
  <c r="AA273" i="489"/>
  <c r="Z273" i="489"/>
  <c r="Y273" i="489"/>
  <c r="X273" i="489"/>
  <c r="U273" i="489"/>
  <c r="T273" i="489"/>
  <c r="S273" i="489"/>
  <c r="R273" i="489"/>
  <c r="Q273" i="489"/>
  <c r="P273" i="489"/>
  <c r="O273" i="489"/>
  <c r="I273" i="489"/>
  <c r="G273" i="489"/>
  <c r="AA272" i="489"/>
  <c r="Z272" i="489"/>
  <c r="Y272" i="489"/>
  <c r="X272" i="489"/>
  <c r="U272" i="489"/>
  <c r="T272" i="489"/>
  <c r="S272" i="489"/>
  <c r="R272" i="489"/>
  <c r="Q272" i="489"/>
  <c r="P272" i="489"/>
  <c r="O272" i="489"/>
  <c r="I272" i="489"/>
  <c r="G272" i="489"/>
  <c r="AA271" i="489"/>
  <c r="Z271" i="489"/>
  <c r="Y271" i="489"/>
  <c r="X271" i="489"/>
  <c r="U271" i="489"/>
  <c r="T271" i="489"/>
  <c r="S271" i="489"/>
  <c r="R271" i="489"/>
  <c r="Q271" i="489"/>
  <c r="P271" i="489"/>
  <c r="O271" i="489"/>
  <c r="I271" i="489"/>
  <c r="G271" i="489"/>
  <c r="AA270" i="489"/>
  <c r="Z270" i="489"/>
  <c r="Y270" i="489"/>
  <c r="X270" i="489"/>
  <c r="U270" i="489"/>
  <c r="T270" i="489"/>
  <c r="S270" i="489"/>
  <c r="R270" i="489"/>
  <c r="Q270" i="489"/>
  <c r="P270" i="489"/>
  <c r="O270" i="489"/>
  <c r="I270" i="489"/>
  <c r="G270" i="489"/>
  <c r="AA269" i="489"/>
  <c r="Z269" i="489"/>
  <c r="Y269" i="489"/>
  <c r="X269" i="489"/>
  <c r="U269" i="489"/>
  <c r="T269" i="489"/>
  <c r="S269" i="489"/>
  <c r="R269" i="489"/>
  <c r="Q269" i="489"/>
  <c r="P269" i="489"/>
  <c r="O269" i="489"/>
  <c r="I269" i="489"/>
  <c r="G269" i="489"/>
  <c r="AA268" i="489"/>
  <c r="Z268" i="489"/>
  <c r="Y268" i="489"/>
  <c r="X268" i="489"/>
  <c r="U268" i="489"/>
  <c r="T268" i="489"/>
  <c r="S268" i="489"/>
  <c r="R268" i="489"/>
  <c r="Q268" i="489"/>
  <c r="P268" i="489"/>
  <c r="O268" i="489"/>
  <c r="I268" i="489"/>
  <c r="G268" i="489"/>
  <c r="AA267" i="489"/>
  <c r="Z267" i="489"/>
  <c r="Y267" i="489"/>
  <c r="X267" i="489"/>
  <c r="U267" i="489"/>
  <c r="T267" i="489"/>
  <c r="S267" i="489"/>
  <c r="R267" i="489"/>
  <c r="Q267" i="489"/>
  <c r="P267" i="489"/>
  <c r="O267" i="489"/>
  <c r="I267" i="489"/>
  <c r="G267" i="489"/>
  <c r="AA266" i="489"/>
  <c r="Z266" i="489"/>
  <c r="Y266" i="489"/>
  <c r="X266" i="489"/>
  <c r="U266" i="489"/>
  <c r="T266" i="489"/>
  <c r="S266" i="489"/>
  <c r="R266" i="489"/>
  <c r="Q266" i="489"/>
  <c r="P266" i="489"/>
  <c r="O266" i="489"/>
  <c r="I266" i="489"/>
  <c r="G266" i="489"/>
  <c r="AA265" i="489"/>
  <c r="Z265" i="489"/>
  <c r="Y265" i="489"/>
  <c r="X265" i="489"/>
  <c r="U265" i="489"/>
  <c r="T265" i="489"/>
  <c r="S265" i="489"/>
  <c r="R265" i="489"/>
  <c r="Q265" i="489"/>
  <c r="P265" i="489"/>
  <c r="O265" i="489"/>
  <c r="I265" i="489"/>
  <c r="G265" i="489"/>
  <c r="AA264" i="489"/>
  <c r="Z264" i="489"/>
  <c r="Y264" i="489"/>
  <c r="X264" i="489"/>
  <c r="U264" i="489"/>
  <c r="T264" i="489"/>
  <c r="S264" i="489"/>
  <c r="R264" i="489"/>
  <c r="Q264" i="489"/>
  <c r="P264" i="489"/>
  <c r="O264" i="489"/>
  <c r="I264" i="489"/>
  <c r="G264" i="489"/>
  <c r="AA263" i="489"/>
  <c r="Z263" i="489"/>
  <c r="Y263" i="489"/>
  <c r="X263" i="489"/>
  <c r="U263" i="489"/>
  <c r="T263" i="489"/>
  <c r="S263" i="489"/>
  <c r="R263" i="489"/>
  <c r="Q263" i="489"/>
  <c r="P263" i="489"/>
  <c r="O263" i="489"/>
  <c r="I263" i="489"/>
  <c r="G263" i="489"/>
  <c r="AA262" i="489"/>
  <c r="Z262" i="489"/>
  <c r="Y262" i="489"/>
  <c r="X262" i="489"/>
  <c r="U262" i="489"/>
  <c r="T262" i="489"/>
  <c r="S262" i="489"/>
  <c r="R262" i="489"/>
  <c r="Q262" i="489"/>
  <c r="P262" i="489"/>
  <c r="O262" i="489"/>
  <c r="I262" i="489"/>
  <c r="G262" i="489"/>
  <c r="AA261" i="489"/>
  <c r="Z261" i="489"/>
  <c r="Y261" i="489"/>
  <c r="X261" i="489"/>
  <c r="U261" i="489"/>
  <c r="T261" i="489"/>
  <c r="S261" i="489"/>
  <c r="R261" i="489"/>
  <c r="Q261" i="489"/>
  <c r="P261" i="489"/>
  <c r="O261" i="489"/>
  <c r="I261" i="489"/>
  <c r="G261" i="489"/>
  <c r="AA260" i="489"/>
  <c r="Z260" i="489"/>
  <c r="Y260" i="489"/>
  <c r="X260" i="489"/>
  <c r="U260" i="489"/>
  <c r="T260" i="489"/>
  <c r="S260" i="489"/>
  <c r="R260" i="489"/>
  <c r="Q260" i="489"/>
  <c r="P260" i="489"/>
  <c r="O260" i="489"/>
  <c r="I260" i="489"/>
  <c r="G260" i="489"/>
  <c r="AA259" i="489"/>
  <c r="Z259" i="489"/>
  <c r="Y259" i="489"/>
  <c r="X259" i="489"/>
  <c r="U259" i="489"/>
  <c r="T259" i="489"/>
  <c r="S259" i="489"/>
  <c r="R259" i="489"/>
  <c r="Q259" i="489"/>
  <c r="P259" i="489"/>
  <c r="O259" i="489"/>
  <c r="I259" i="489"/>
  <c r="G259" i="489"/>
  <c r="AA258" i="489"/>
  <c r="Z258" i="489"/>
  <c r="Y258" i="489"/>
  <c r="X258" i="489"/>
  <c r="U258" i="489"/>
  <c r="T258" i="489"/>
  <c r="S258" i="489"/>
  <c r="R258" i="489"/>
  <c r="Q258" i="489"/>
  <c r="P258" i="489"/>
  <c r="O258" i="489"/>
  <c r="I258" i="489"/>
  <c r="G258" i="489"/>
  <c r="AA257" i="489"/>
  <c r="Z257" i="489"/>
  <c r="Y257" i="489"/>
  <c r="X257" i="489"/>
  <c r="U257" i="489"/>
  <c r="T257" i="489"/>
  <c r="S257" i="489"/>
  <c r="R257" i="489"/>
  <c r="Q257" i="489"/>
  <c r="P257" i="489"/>
  <c r="O257" i="489"/>
  <c r="I257" i="489"/>
  <c r="G257" i="489"/>
  <c r="AA255" i="489"/>
  <c r="Z255" i="489"/>
  <c r="Y255" i="489"/>
  <c r="X255" i="489"/>
  <c r="U255" i="489"/>
  <c r="T255" i="489"/>
  <c r="S255" i="489"/>
  <c r="R255" i="489"/>
  <c r="Q255" i="489"/>
  <c r="P255" i="489"/>
  <c r="O255" i="489"/>
  <c r="I255" i="489"/>
  <c r="G255" i="489"/>
  <c r="AA254" i="489"/>
  <c r="Z254" i="489"/>
  <c r="Y254" i="489"/>
  <c r="X254" i="489"/>
  <c r="U254" i="489"/>
  <c r="T254" i="489"/>
  <c r="S254" i="489"/>
  <c r="R254" i="489"/>
  <c r="Q254" i="489"/>
  <c r="P254" i="489"/>
  <c r="O254" i="489"/>
  <c r="I254" i="489"/>
  <c r="G254" i="489"/>
  <c r="AA253" i="489"/>
  <c r="Z253" i="489"/>
  <c r="Y253" i="489"/>
  <c r="X253" i="489"/>
  <c r="U253" i="489"/>
  <c r="T253" i="489"/>
  <c r="S253" i="489"/>
  <c r="R253" i="489"/>
  <c r="Q253" i="489"/>
  <c r="P253" i="489"/>
  <c r="O253" i="489"/>
  <c r="I253" i="489"/>
  <c r="G253" i="489"/>
  <c r="I252" i="489"/>
  <c r="G252" i="489"/>
  <c r="I251" i="489"/>
  <c r="G251" i="489"/>
  <c r="I250" i="489"/>
  <c r="G250" i="489"/>
  <c r="AA249" i="489"/>
  <c r="Z249" i="489"/>
  <c r="Y249" i="489"/>
  <c r="X249" i="489"/>
  <c r="U249" i="489"/>
  <c r="T249" i="489"/>
  <c r="S249" i="489"/>
  <c r="R249" i="489"/>
  <c r="Q249" i="489"/>
  <c r="P249" i="489"/>
  <c r="O249" i="489"/>
  <c r="N249" i="489"/>
  <c r="I249" i="489"/>
  <c r="G249" i="489"/>
  <c r="AA248" i="489"/>
  <c r="Z248" i="489"/>
  <c r="Y248" i="489"/>
  <c r="X248" i="489"/>
  <c r="U248" i="489"/>
  <c r="T248" i="489"/>
  <c r="S248" i="489"/>
  <c r="R248" i="489"/>
  <c r="Q248" i="489"/>
  <c r="P248" i="489"/>
  <c r="O248" i="489"/>
  <c r="N248" i="489"/>
  <c r="I248" i="489"/>
  <c r="G248" i="489"/>
  <c r="AA247" i="489"/>
  <c r="Z247" i="489"/>
  <c r="Y247" i="489"/>
  <c r="X247" i="489"/>
  <c r="U247" i="489"/>
  <c r="T247" i="489"/>
  <c r="S247" i="489"/>
  <c r="R247" i="489"/>
  <c r="Q247" i="489"/>
  <c r="P247" i="489"/>
  <c r="O247" i="489"/>
  <c r="N247" i="489"/>
  <c r="I247" i="489"/>
  <c r="G247" i="489"/>
  <c r="AA246" i="489"/>
  <c r="Z246" i="489"/>
  <c r="Y246" i="489"/>
  <c r="X246" i="489"/>
  <c r="U246" i="489"/>
  <c r="T246" i="489"/>
  <c r="S246" i="489"/>
  <c r="R246" i="489"/>
  <c r="Q246" i="489"/>
  <c r="P246" i="489"/>
  <c r="O246" i="489"/>
  <c r="N246" i="489"/>
  <c r="I246" i="489"/>
  <c r="G246" i="489"/>
  <c r="AA245" i="489"/>
  <c r="Z245" i="489"/>
  <c r="Y245" i="489"/>
  <c r="X245" i="489"/>
  <c r="U245" i="489"/>
  <c r="T245" i="489"/>
  <c r="S245" i="489"/>
  <c r="R245" i="489"/>
  <c r="Q245" i="489"/>
  <c r="P245" i="489"/>
  <c r="O245" i="489"/>
  <c r="I245" i="489"/>
  <c r="G245" i="489"/>
  <c r="AA244" i="489"/>
  <c r="Z244" i="489"/>
  <c r="Y244" i="489"/>
  <c r="X244" i="489"/>
  <c r="U244" i="489"/>
  <c r="T244" i="489"/>
  <c r="S244" i="489"/>
  <c r="R244" i="489"/>
  <c r="Q244" i="489"/>
  <c r="P244" i="489"/>
  <c r="O244" i="489"/>
  <c r="I244" i="489"/>
  <c r="G244" i="489"/>
  <c r="AA243" i="489"/>
  <c r="Z243" i="489"/>
  <c r="Y243" i="489"/>
  <c r="X243" i="489"/>
  <c r="U243" i="489"/>
  <c r="T243" i="489"/>
  <c r="S243" i="489"/>
  <c r="R243" i="489"/>
  <c r="Q243" i="489"/>
  <c r="P243" i="489"/>
  <c r="O243" i="489"/>
  <c r="I243" i="489"/>
  <c r="G243" i="489"/>
  <c r="AA242" i="489"/>
  <c r="Z242" i="489"/>
  <c r="Y242" i="489"/>
  <c r="X242" i="489"/>
  <c r="U242" i="489"/>
  <c r="T242" i="489"/>
  <c r="S242" i="489"/>
  <c r="R242" i="489"/>
  <c r="Q242" i="489"/>
  <c r="P242" i="489"/>
  <c r="O242" i="489"/>
  <c r="I242" i="489"/>
  <c r="G242" i="489"/>
  <c r="AA241" i="489"/>
  <c r="Z241" i="489"/>
  <c r="Y241" i="489"/>
  <c r="X241" i="489"/>
  <c r="U241" i="489"/>
  <c r="T241" i="489"/>
  <c r="S241" i="489"/>
  <c r="R241" i="489"/>
  <c r="Q241" i="489"/>
  <c r="P241" i="489"/>
  <c r="O241" i="489"/>
  <c r="N241" i="489"/>
  <c r="I241" i="489"/>
  <c r="G241" i="489"/>
  <c r="AA240" i="489"/>
  <c r="Z240" i="489"/>
  <c r="Y240" i="489"/>
  <c r="X240" i="489"/>
  <c r="U240" i="489"/>
  <c r="T240" i="489"/>
  <c r="S240" i="489"/>
  <c r="R240" i="489"/>
  <c r="Q240" i="489"/>
  <c r="P240" i="489"/>
  <c r="O240" i="489"/>
  <c r="I240" i="489"/>
  <c r="G240" i="489"/>
  <c r="AA239" i="489"/>
  <c r="Z239" i="489"/>
  <c r="Y239" i="489"/>
  <c r="X239" i="489"/>
  <c r="U239" i="489"/>
  <c r="T239" i="489"/>
  <c r="S239" i="489"/>
  <c r="R239" i="489"/>
  <c r="Q239" i="489"/>
  <c r="P239" i="489"/>
  <c r="O239" i="489"/>
  <c r="I239" i="489"/>
  <c r="G239" i="489"/>
  <c r="AA238" i="489"/>
  <c r="Z238" i="489"/>
  <c r="Y238" i="489"/>
  <c r="X238" i="489"/>
  <c r="U238" i="489"/>
  <c r="T238" i="489"/>
  <c r="S238" i="489"/>
  <c r="R238" i="489"/>
  <c r="Q238" i="489"/>
  <c r="P238" i="489"/>
  <c r="O238" i="489"/>
  <c r="N238" i="489"/>
  <c r="I238" i="489"/>
  <c r="G238" i="489"/>
  <c r="I237" i="489"/>
  <c r="G237" i="489"/>
  <c r="AA236" i="489"/>
  <c r="Z236" i="489"/>
  <c r="Y236" i="489"/>
  <c r="X236" i="489"/>
  <c r="U236" i="489"/>
  <c r="T236" i="489"/>
  <c r="S236" i="489"/>
  <c r="R236" i="489"/>
  <c r="Q236" i="489"/>
  <c r="P236" i="489"/>
  <c r="O236" i="489"/>
  <c r="I236" i="489"/>
  <c r="G236" i="489"/>
  <c r="AA235" i="489"/>
  <c r="Z235" i="489"/>
  <c r="Y235" i="489"/>
  <c r="X235" i="489"/>
  <c r="U235" i="489"/>
  <c r="T235" i="489"/>
  <c r="S235" i="489"/>
  <c r="R235" i="489"/>
  <c r="Q235" i="489"/>
  <c r="P235" i="489"/>
  <c r="O235" i="489"/>
  <c r="I235" i="489"/>
  <c r="G235" i="489"/>
  <c r="AA234" i="489"/>
  <c r="Z234" i="489"/>
  <c r="Y234" i="489"/>
  <c r="X234" i="489"/>
  <c r="U234" i="489"/>
  <c r="T234" i="489"/>
  <c r="S234" i="489"/>
  <c r="R234" i="489"/>
  <c r="Q234" i="489"/>
  <c r="P234" i="489"/>
  <c r="O234" i="489"/>
  <c r="I234" i="489"/>
  <c r="G234" i="489"/>
  <c r="AA233" i="489"/>
  <c r="Z233" i="489"/>
  <c r="Y233" i="489"/>
  <c r="X233" i="489"/>
  <c r="U233" i="489"/>
  <c r="T233" i="489"/>
  <c r="S233" i="489"/>
  <c r="R233" i="489"/>
  <c r="Q233" i="489"/>
  <c r="P233" i="489"/>
  <c r="O233" i="489"/>
  <c r="I233" i="489"/>
  <c r="G233" i="489"/>
  <c r="AA232" i="489"/>
  <c r="Z232" i="489"/>
  <c r="Y232" i="489"/>
  <c r="X232" i="489"/>
  <c r="U232" i="489"/>
  <c r="T232" i="489"/>
  <c r="S232" i="489"/>
  <c r="R232" i="489"/>
  <c r="Q232" i="489"/>
  <c r="P232" i="489"/>
  <c r="O232" i="489"/>
  <c r="I232" i="489"/>
  <c r="G232" i="489"/>
  <c r="AA231" i="489"/>
  <c r="Z231" i="489"/>
  <c r="Y231" i="489"/>
  <c r="X231" i="489"/>
  <c r="U231" i="489"/>
  <c r="T231" i="489"/>
  <c r="S231" i="489"/>
  <c r="R231" i="489"/>
  <c r="Q231" i="489"/>
  <c r="P231" i="489"/>
  <c r="O231" i="489"/>
  <c r="I231" i="489"/>
  <c r="G231" i="489"/>
  <c r="AA230" i="489"/>
  <c r="Z230" i="489"/>
  <c r="Y230" i="489"/>
  <c r="X230" i="489"/>
  <c r="U230" i="489"/>
  <c r="T230" i="489"/>
  <c r="S230" i="489"/>
  <c r="R230" i="489"/>
  <c r="Q230" i="489"/>
  <c r="P230" i="489"/>
  <c r="O230" i="489"/>
  <c r="I230" i="489"/>
  <c r="G230" i="489"/>
  <c r="AA229" i="489"/>
  <c r="Z229" i="489"/>
  <c r="Y229" i="489"/>
  <c r="X229" i="489"/>
  <c r="U229" i="489"/>
  <c r="T229" i="489"/>
  <c r="S229" i="489"/>
  <c r="R229" i="489"/>
  <c r="Q229" i="489"/>
  <c r="P229" i="489"/>
  <c r="O229" i="489"/>
  <c r="I229" i="489"/>
  <c r="G229" i="489"/>
  <c r="AA228" i="489"/>
  <c r="Z228" i="489"/>
  <c r="Y228" i="489"/>
  <c r="X228" i="489"/>
  <c r="U228" i="489"/>
  <c r="T228" i="489"/>
  <c r="S228" i="489"/>
  <c r="R228" i="489"/>
  <c r="Q228" i="489"/>
  <c r="P228" i="489"/>
  <c r="O228" i="489"/>
  <c r="I228" i="489"/>
  <c r="G228" i="489"/>
  <c r="AA227" i="489"/>
  <c r="Z227" i="489"/>
  <c r="Y227" i="489"/>
  <c r="X227" i="489"/>
  <c r="U227" i="489"/>
  <c r="T227" i="489"/>
  <c r="S227" i="489"/>
  <c r="R227" i="489"/>
  <c r="Q227" i="489"/>
  <c r="P227" i="489"/>
  <c r="O227" i="489"/>
  <c r="I227" i="489"/>
  <c r="G227" i="489"/>
  <c r="AA226" i="489"/>
  <c r="Z226" i="489"/>
  <c r="Y226" i="489"/>
  <c r="X226" i="489"/>
  <c r="U226" i="489"/>
  <c r="T226" i="489"/>
  <c r="S226" i="489"/>
  <c r="R226" i="489"/>
  <c r="Q226" i="489"/>
  <c r="P226" i="489"/>
  <c r="O226" i="489"/>
  <c r="I226" i="489"/>
  <c r="G226" i="489"/>
  <c r="AA225" i="489"/>
  <c r="Z225" i="489"/>
  <c r="Y225" i="489"/>
  <c r="X225" i="489"/>
  <c r="U225" i="489"/>
  <c r="T225" i="489"/>
  <c r="S225" i="489"/>
  <c r="R225" i="489"/>
  <c r="Q225" i="489"/>
  <c r="P225" i="489"/>
  <c r="O225" i="489"/>
  <c r="I225" i="489"/>
  <c r="G225" i="489"/>
  <c r="AA224" i="489"/>
  <c r="Z224" i="489"/>
  <c r="Y224" i="489"/>
  <c r="X224" i="489"/>
  <c r="U224" i="489"/>
  <c r="T224" i="489"/>
  <c r="S224" i="489"/>
  <c r="R224" i="489"/>
  <c r="Q224" i="489"/>
  <c r="P224" i="489"/>
  <c r="O224" i="489"/>
  <c r="I224" i="489"/>
  <c r="G224" i="489"/>
  <c r="AA223" i="489"/>
  <c r="Z223" i="489"/>
  <c r="Y223" i="489"/>
  <c r="X223" i="489"/>
  <c r="U223" i="489"/>
  <c r="T223" i="489"/>
  <c r="S223" i="489"/>
  <c r="R223" i="489"/>
  <c r="Q223" i="489"/>
  <c r="P223" i="489"/>
  <c r="O223" i="489"/>
  <c r="I223" i="489"/>
  <c r="G223" i="489"/>
  <c r="AA222" i="489"/>
  <c r="Z222" i="489"/>
  <c r="Y222" i="489"/>
  <c r="X222" i="489"/>
  <c r="U222" i="489"/>
  <c r="T222" i="489"/>
  <c r="S222" i="489"/>
  <c r="R222" i="489"/>
  <c r="Q222" i="489"/>
  <c r="P222" i="489"/>
  <c r="O222" i="489"/>
  <c r="I222" i="489"/>
  <c r="G222" i="489"/>
  <c r="AA221" i="489"/>
  <c r="Z221" i="489"/>
  <c r="Y221" i="489"/>
  <c r="X221" i="489"/>
  <c r="U221" i="489"/>
  <c r="T221" i="489"/>
  <c r="S221" i="489"/>
  <c r="R221" i="489"/>
  <c r="Q221" i="489"/>
  <c r="P221" i="489"/>
  <c r="O221" i="489"/>
  <c r="I221" i="489"/>
  <c r="G221" i="489"/>
  <c r="AA220" i="489"/>
  <c r="Z220" i="489"/>
  <c r="Y220" i="489"/>
  <c r="X220" i="489"/>
  <c r="U220" i="489"/>
  <c r="T220" i="489"/>
  <c r="S220" i="489"/>
  <c r="R220" i="489"/>
  <c r="Q220" i="489"/>
  <c r="P220" i="489"/>
  <c r="O220" i="489"/>
  <c r="I220" i="489"/>
  <c r="G220" i="489"/>
  <c r="AA219" i="489"/>
  <c r="Z219" i="489"/>
  <c r="Y219" i="489"/>
  <c r="X219" i="489"/>
  <c r="U219" i="489"/>
  <c r="T219" i="489"/>
  <c r="S219" i="489"/>
  <c r="R219" i="489"/>
  <c r="Q219" i="489"/>
  <c r="P219" i="489"/>
  <c r="O219" i="489"/>
  <c r="I219" i="489"/>
  <c r="G219" i="489"/>
  <c r="AA218" i="489"/>
  <c r="Z218" i="489"/>
  <c r="Y218" i="489"/>
  <c r="X218" i="489"/>
  <c r="U218" i="489"/>
  <c r="T218" i="489"/>
  <c r="S218" i="489"/>
  <c r="R218" i="489"/>
  <c r="Q218" i="489"/>
  <c r="P218" i="489"/>
  <c r="O218" i="489"/>
  <c r="I218" i="489"/>
  <c r="G218" i="489"/>
  <c r="AA217" i="489"/>
  <c r="Z217" i="489"/>
  <c r="Y217" i="489"/>
  <c r="X217" i="489"/>
  <c r="U217" i="489"/>
  <c r="T217" i="489"/>
  <c r="S217" i="489"/>
  <c r="R217" i="489"/>
  <c r="Q217" i="489"/>
  <c r="P217" i="489"/>
  <c r="O217" i="489"/>
  <c r="I217" i="489"/>
  <c r="G217" i="489"/>
  <c r="AA216" i="489"/>
  <c r="Z216" i="489"/>
  <c r="Y216" i="489"/>
  <c r="X216" i="489"/>
  <c r="U216" i="489"/>
  <c r="T216" i="489"/>
  <c r="S216" i="489"/>
  <c r="R216" i="489"/>
  <c r="Q216" i="489"/>
  <c r="P216" i="489"/>
  <c r="O216" i="489"/>
  <c r="N216" i="489"/>
  <c r="I216" i="489"/>
  <c r="G216" i="489"/>
  <c r="AA215" i="489"/>
  <c r="Z215" i="489"/>
  <c r="Y215" i="489"/>
  <c r="X215" i="489"/>
  <c r="U215" i="489"/>
  <c r="T215" i="489"/>
  <c r="S215" i="489"/>
  <c r="R215" i="489"/>
  <c r="Q215" i="489"/>
  <c r="P215" i="489"/>
  <c r="O215" i="489"/>
  <c r="I215" i="489"/>
  <c r="G215" i="489"/>
  <c r="AA214" i="489"/>
  <c r="Z214" i="489"/>
  <c r="Y214" i="489"/>
  <c r="X214" i="489"/>
  <c r="U214" i="489"/>
  <c r="T214" i="489"/>
  <c r="S214" i="489"/>
  <c r="R214" i="489"/>
  <c r="Q214" i="489"/>
  <c r="P214" i="489"/>
  <c r="O214" i="489"/>
  <c r="I214" i="489"/>
  <c r="G214" i="489"/>
  <c r="AA213" i="489"/>
  <c r="Z213" i="489"/>
  <c r="Y213" i="489"/>
  <c r="X213" i="489"/>
  <c r="U213" i="489"/>
  <c r="T213" i="489"/>
  <c r="S213" i="489"/>
  <c r="R213" i="489"/>
  <c r="Q213" i="489"/>
  <c r="P213" i="489"/>
  <c r="O213" i="489"/>
  <c r="I213" i="489"/>
  <c r="G213" i="489"/>
  <c r="AA212" i="489"/>
  <c r="Z212" i="489"/>
  <c r="Y212" i="489"/>
  <c r="X212" i="489"/>
  <c r="U212" i="489"/>
  <c r="T212" i="489"/>
  <c r="S212" i="489"/>
  <c r="R212" i="489"/>
  <c r="Q212" i="489"/>
  <c r="P212" i="489"/>
  <c r="O212" i="489"/>
  <c r="I212" i="489"/>
  <c r="G212" i="489"/>
  <c r="AA211" i="489"/>
  <c r="Z211" i="489"/>
  <c r="Y211" i="489"/>
  <c r="X211" i="489"/>
  <c r="U211" i="489"/>
  <c r="T211" i="489"/>
  <c r="S211" i="489"/>
  <c r="R211" i="489"/>
  <c r="Q211" i="489"/>
  <c r="P211" i="489"/>
  <c r="O211" i="489"/>
  <c r="I211" i="489"/>
  <c r="G211" i="489"/>
  <c r="AA210" i="489"/>
  <c r="Z210" i="489"/>
  <c r="Y210" i="489"/>
  <c r="X210" i="489"/>
  <c r="U210" i="489"/>
  <c r="T210" i="489"/>
  <c r="S210" i="489"/>
  <c r="R210" i="489"/>
  <c r="Q210" i="489"/>
  <c r="P210" i="489"/>
  <c r="O210" i="489"/>
  <c r="I210" i="489"/>
  <c r="G210" i="489"/>
  <c r="AA209" i="489"/>
  <c r="Z209" i="489"/>
  <c r="Y209" i="489"/>
  <c r="X209" i="489"/>
  <c r="U209" i="489"/>
  <c r="T209" i="489"/>
  <c r="S209" i="489"/>
  <c r="R209" i="489"/>
  <c r="Q209" i="489"/>
  <c r="P209" i="489"/>
  <c r="O209" i="489"/>
  <c r="I209" i="489"/>
  <c r="G209" i="489"/>
  <c r="AA208" i="489"/>
  <c r="Z208" i="489"/>
  <c r="Y208" i="489"/>
  <c r="X208" i="489"/>
  <c r="U208" i="489"/>
  <c r="T208" i="489"/>
  <c r="S208" i="489"/>
  <c r="R208" i="489"/>
  <c r="Q208" i="489"/>
  <c r="P208" i="489"/>
  <c r="O208" i="489"/>
  <c r="I208" i="489"/>
  <c r="G208" i="489"/>
  <c r="AA207" i="489"/>
  <c r="Z207" i="489"/>
  <c r="Y207" i="489"/>
  <c r="X207" i="489"/>
  <c r="U207" i="489"/>
  <c r="T207" i="489"/>
  <c r="S207" i="489"/>
  <c r="R207" i="489"/>
  <c r="Q207" i="489"/>
  <c r="P207" i="489"/>
  <c r="O207" i="489"/>
  <c r="I207" i="489"/>
  <c r="G207" i="489"/>
  <c r="I206" i="489"/>
  <c r="G206" i="489"/>
  <c r="I205" i="489"/>
  <c r="G205" i="489"/>
  <c r="I204" i="489"/>
  <c r="G204" i="489"/>
  <c r="AA203" i="489"/>
  <c r="Z203" i="489"/>
  <c r="Y203" i="489"/>
  <c r="X203" i="489"/>
  <c r="U203" i="489"/>
  <c r="T203" i="489"/>
  <c r="S203" i="489"/>
  <c r="R203" i="489"/>
  <c r="Q203" i="489"/>
  <c r="P203" i="489"/>
  <c r="O203" i="489"/>
  <c r="I203" i="489"/>
  <c r="G203" i="489"/>
  <c r="AA202" i="489"/>
  <c r="Z202" i="489"/>
  <c r="Y202" i="489"/>
  <c r="X202" i="489"/>
  <c r="U202" i="489"/>
  <c r="T202" i="489"/>
  <c r="S202" i="489"/>
  <c r="R202" i="489"/>
  <c r="Q202" i="489"/>
  <c r="P202" i="489"/>
  <c r="O202" i="489"/>
  <c r="I202" i="489"/>
  <c r="G202" i="489"/>
  <c r="AA201" i="489"/>
  <c r="Z201" i="489"/>
  <c r="Y201" i="489"/>
  <c r="X201" i="489"/>
  <c r="U201" i="489"/>
  <c r="T201" i="489"/>
  <c r="S201" i="489"/>
  <c r="R201" i="489"/>
  <c r="Q201" i="489"/>
  <c r="P201" i="489"/>
  <c r="O201" i="489"/>
  <c r="I201" i="489"/>
  <c r="G201" i="489"/>
  <c r="I200" i="489"/>
  <c r="G200" i="489"/>
  <c r="AA199" i="489"/>
  <c r="Z199" i="489"/>
  <c r="Y199" i="489"/>
  <c r="X199" i="489"/>
  <c r="U199" i="489"/>
  <c r="T199" i="489"/>
  <c r="S199" i="489"/>
  <c r="R199" i="489"/>
  <c r="Q199" i="489"/>
  <c r="P199" i="489"/>
  <c r="O199" i="489"/>
  <c r="I199" i="489"/>
  <c r="G199" i="489"/>
  <c r="AA197" i="489"/>
  <c r="Z197" i="489"/>
  <c r="Y197" i="489"/>
  <c r="X197" i="489"/>
  <c r="U197" i="489"/>
  <c r="T197" i="489"/>
  <c r="S197" i="489"/>
  <c r="R197" i="489"/>
  <c r="Q197" i="489"/>
  <c r="P197" i="489"/>
  <c r="O197" i="489"/>
  <c r="I197" i="489"/>
  <c r="G197" i="489"/>
  <c r="AA196" i="489"/>
  <c r="Z196" i="489"/>
  <c r="Y196" i="489"/>
  <c r="X196" i="489"/>
  <c r="U196" i="489"/>
  <c r="T196" i="489"/>
  <c r="S196" i="489"/>
  <c r="R196" i="489"/>
  <c r="Q196" i="489"/>
  <c r="P196" i="489"/>
  <c r="O196" i="489"/>
  <c r="I196" i="489"/>
  <c r="G196" i="489"/>
  <c r="AA195" i="489"/>
  <c r="Z195" i="489"/>
  <c r="Y195" i="489"/>
  <c r="X195" i="489"/>
  <c r="U195" i="489"/>
  <c r="T195" i="489"/>
  <c r="S195" i="489"/>
  <c r="R195" i="489"/>
  <c r="Q195" i="489"/>
  <c r="P195" i="489"/>
  <c r="O195" i="489"/>
  <c r="N195" i="489"/>
  <c r="I195" i="489"/>
  <c r="G195" i="489"/>
  <c r="AA194" i="489"/>
  <c r="Z194" i="489"/>
  <c r="Y194" i="489"/>
  <c r="X194" i="489"/>
  <c r="U194" i="489"/>
  <c r="T194" i="489"/>
  <c r="S194" i="489"/>
  <c r="R194" i="489"/>
  <c r="Q194" i="489"/>
  <c r="P194" i="489"/>
  <c r="O194" i="489"/>
  <c r="N194" i="489"/>
  <c r="I194" i="489"/>
  <c r="G194" i="489"/>
  <c r="AA193" i="489"/>
  <c r="Z193" i="489"/>
  <c r="Y193" i="489"/>
  <c r="X193" i="489"/>
  <c r="U193" i="489"/>
  <c r="T193" i="489"/>
  <c r="S193" i="489"/>
  <c r="R193" i="489"/>
  <c r="Q193" i="489"/>
  <c r="P193" i="489"/>
  <c r="O193" i="489"/>
  <c r="N193" i="489"/>
  <c r="I193" i="489"/>
  <c r="G193" i="489"/>
  <c r="AA192" i="489"/>
  <c r="Z192" i="489"/>
  <c r="Y192" i="489"/>
  <c r="X192" i="489"/>
  <c r="U192" i="489"/>
  <c r="T192" i="489"/>
  <c r="S192" i="489"/>
  <c r="R192" i="489"/>
  <c r="Q192" i="489"/>
  <c r="P192" i="489"/>
  <c r="O192" i="489"/>
  <c r="N192" i="489"/>
  <c r="I192" i="489"/>
  <c r="G192" i="489"/>
  <c r="AA191" i="489"/>
  <c r="Z191" i="489"/>
  <c r="Y191" i="489"/>
  <c r="X191" i="489"/>
  <c r="U191" i="489"/>
  <c r="T191" i="489"/>
  <c r="S191" i="489"/>
  <c r="R191" i="489"/>
  <c r="Q191" i="489"/>
  <c r="P191" i="489"/>
  <c r="O191" i="489"/>
  <c r="N191" i="489"/>
  <c r="I191" i="489"/>
  <c r="G191" i="489"/>
  <c r="AA190" i="489"/>
  <c r="Z190" i="489"/>
  <c r="Y190" i="489"/>
  <c r="X190" i="489"/>
  <c r="U190" i="489"/>
  <c r="T190" i="489"/>
  <c r="S190" i="489"/>
  <c r="R190" i="489"/>
  <c r="Q190" i="489"/>
  <c r="P190" i="489"/>
  <c r="O190" i="489"/>
  <c r="I190" i="489"/>
  <c r="G190" i="489"/>
  <c r="AA189" i="489"/>
  <c r="Z189" i="489"/>
  <c r="Y189" i="489"/>
  <c r="X189" i="489"/>
  <c r="U189" i="489"/>
  <c r="T189" i="489"/>
  <c r="S189" i="489"/>
  <c r="R189" i="489"/>
  <c r="Q189" i="489"/>
  <c r="P189" i="489"/>
  <c r="O189" i="489"/>
  <c r="N189" i="489"/>
  <c r="I189" i="489"/>
  <c r="G189" i="489"/>
  <c r="AA188" i="489"/>
  <c r="Z188" i="489"/>
  <c r="Y188" i="489"/>
  <c r="X188" i="489"/>
  <c r="U188" i="489"/>
  <c r="T188" i="489"/>
  <c r="S188" i="489"/>
  <c r="R188" i="489"/>
  <c r="Q188" i="489"/>
  <c r="P188" i="489"/>
  <c r="O188" i="489"/>
  <c r="I188" i="489"/>
  <c r="G188" i="489"/>
  <c r="AA187" i="489"/>
  <c r="Z187" i="489"/>
  <c r="Y187" i="489"/>
  <c r="X187" i="489"/>
  <c r="U187" i="489"/>
  <c r="T187" i="489"/>
  <c r="S187" i="489"/>
  <c r="R187" i="489"/>
  <c r="Q187" i="489"/>
  <c r="P187" i="489"/>
  <c r="O187" i="489"/>
  <c r="I187" i="489"/>
  <c r="G187" i="489"/>
  <c r="AA186" i="489"/>
  <c r="Z186" i="489"/>
  <c r="Y186" i="489"/>
  <c r="X186" i="489"/>
  <c r="U186" i="489"/>
  <c r="T186" i="489"/>
  <c r="S186" i="489"/>
  <c r="R186" i="489"/>
  <c r="Q186" i="489"/>
  <c r="P186" i="489"/>
  <c r="O186" i="489"/>
  <c r="I186" i="489"/>
  <c r="G186" i="489"/>
  <c r="AA185" i="489"/>
  <c r="Z185" i="489"/>
  <c r="Y185" i="489"/>
  <c r="X185" i="489"/>
  <c r="U185" i="489"/>
  <c r="T185" i="489"/>
  <c r="S185" i="489"/>
  <c r="R185" i="489"/>
  <c r="Q185" i="489"/>
  <c r="P185" i="489"/>
  <c r="O185" i="489"/>
  <c r="I185" i="489"/>
  <c r="G185" i="489"/>
  <c r="AA184" i="489"/>
  <c r="Z184" i="489"/>
  <c r="Y184" i="489"/>
  <c r="X184" i="489"/>
  <c r="U184" i="489"/>
  <c r="T184" i="489"/>
  <c r="S184" i="489"/>
  <c r="R184" i="489"/>
  <c r="Q184" i="489"/>
  <c r="P184" i="489"/>
  <c r="O184" i="489"/>
  <c r="I184" i="489"/>
  <c r="G184" i="489"/>
  <c r="AA183" i="489"/>
  <c r="Z183" i="489"/>
  <c r="Y183" i="489"/>
  <c r="X183" i="489"/>
  <c r="U183" i="489"/>
  <c r="T183" i="489"/>
  <c r="S183" i="489"/>
  <c r="R183" i="489"/>
  <c r="Q183" i="489"/>
  <c r="P183" i="489"/>
  <c r="O183" i="489"/>
  <c r="I183" i="489"/>
  <c r="G183" i="489"/>
  <c r="AA182" i="489"/>
  <c r="Z182" i="489"/>
  <c r="Y182" i="489"/>
  <c r="X182" i="489"/>
  <c r="U182" i="489"/>
  <c r="T182" i="489"/>
  <c r="S182" i="489"/>
  <c r="R182" i="489"/>
  <c r="Q182" i="489"/>
  <c r="P182" i="489"/>
  <c r="O182" i="489"/>
  <c r="I182" i="489"/>
  <c r="G182" i="489"/>
  <c r="AA181" i="489"/>
  <c r="Z181" i="489"/>
  <c r="Y181" i="489"/>
  <c r="X181" i="489"/>
  <c r="U181" i="489"/>
  <c r="T181" i="489"/>
  <c r="S181" i="489"/>
  <c r="R181" i="489"/>
  <c r="Q181" i="489"/>
  <c r="P181" i="489"/>
  <c r="O181" i="489"/>
  <c r="N181" i="489"/>
  <c r="I181" i="489"/>
  <c r="G181" i="489"/>
  <c r="AA180" i="489"/>
  <c r="Z180" i="489"/>
  <c r="Y180" i="489"/>
  <c r="X180" i="489"/>
  <c r="U180" i="489"/>
  <c r="T180" i="489"/>
  <c r="S180" i="489"/>
  <c r="R180" i="489"/>
  <c r="Q180" i="489"/>
  <c r="P180" i="489"/>
  <c r="O180" i="489"/>
  <c r="N180" i="489"/>
  <c r="I180" i="489"/>
  <c r="G180" i="489"/>
  <c r="AA179" i="489"/>
  <c r="Z179" i="489"/>
  <c r="Y179" i="489"/>
  <c r="X179" i="489"/>
  <c r="U179" i="489"/>
  <c r="T179" i="489"/>
  <c r="S179" i="489"/>
  <c r="R179" i="489"/>
  <c r="Q179" i="489"/>
  <c r="P179" i="489"/>
  <c r="O179" i="489"/>
  <c r="I179" i="489"/>
  <c r="G179" i="489"/>
  <c r="AA178" i="489"/>
  <c r="Z178" i="489"/>
  <c r="Y178" i="489"/>
  <c r="X178" i="489"/>
  <c r="U178" i="489"/>
  <c r="T178" i="489"/>
  <c r="S178" i="489"/>
  <c r="R178" i="489"/>
  <c r="Q178" i="489"/>
  <c r="P178" i="489"/>
  <c r="O178" i="489"/>
  <c r="I178" i="489"/>
  <c r="G178" i="489"/>
  <c r="AA177" i="489"/>
  <c r="Z177" i="489"/>
  <c r="Y177" i="489"/>
  <c r="X177" i="489"/>
  <c r="U177" i="489"/>
  <c r="T177" i="489"/>
  <c r="S177" i="489"/>
  <c r="R177" i="489"/>
  <c r="Q177" i="489"/>
  <c r="P177" i="489"/>
  <c r="O177" i="489"/>
  <c r="I177" i="489"/>
  <c r="G177" i="489"/>
  <c r="G168" i="489"/>
  <c r="C168" i="489"/>
  <c r="G167" i="489"/>
  <c r="C167" i="489"/>
  <c r="G166" i="489"/>
  <c r="C166" i="489"/>
  <c r="G165" i="489"/>
  <c r="C165" i="489"/>
  <c r="G161" i="489"/>
  <c r="AA160" i="489"/>
  <c r="Z160" i="489"/>
  <c r="Y160" i="489"/>
  <c r="X160" i="489"/>
  <c r="U160" i="489"/>
  <c r="T160" i="489"/>
  <c r="S160" i="489"/>
  <c r="R160" i="489"/>
  <c r="Q160" i="489"/>
  <c r="P160" i="489"/>
  <c r="O160" i="489"/>
  <c r="N160" i="489"/>
  <c r="I160" i="489"/>
  <c r="G160" i="489"/>
  <c r="AA159" i="489"/>
  <c r="Z159" i="489"/>
  <c r="Y159" i="489"/>
  <c r="X159" i="489"/>
  <c r="U159" i="489"/>
  <c r="T159" i="489"/>
  <c r="S159" i="489"/>
  <c r="R159" i="489"/>
  <c r="Q159" i="489"/>
  <c r="P159" i="489"/>
  <c r="O159" i="489"/>
  <c r="N159" i="489"/>
  <c r="I159" i="489"/>
  <c r="G159" i="489"/>
  <c r="AA158" i="489"/>
  <c r="Z158" i="489"/>
  <c r="Y158" i="489"/>
  <c r="X158" i="489"/>
  <c r="U158" i="489"/>
  <c r="T158" i="489"/>
  <c r="S158" i="489"/>
  <c r="R158" i="489"/>
  <c r="Q158" i="489"/>
  <c r="P158" i="489"/>
  <c r="O158" i="489"/>
  <c r="I158" i="489"/>
  <c r="G158" i="489"/>
  <c r="AA157" i="489"/>
  <c r="Z157" i="489"/>
  <c r="Y157" i="489"/>
  <c r="X157" i="489"/>
  <c r="U157" i="489"/>
  <c r="T157" i="489"/>
  <c r="S157" i="489"/>
  <c r="R157" i="489"/>
  <c r="Q157" i="489"/>
  <c r="P157" i="489"/>
  <c r="O157" i="489"/>
  <c r="I157" i="489"/>
  <c r="G157" i="489"/>
  <c r="G156" i="489"/>
  <c r="G155" i="489"/>
  <c r="AA154" i="489"/>
  <c r="Z154" i="489"/>
  <c r="Y154" i="489"/>
  <c r="X154" i="489"/>
  <c r="U154" i="489"/>
  <c r="T154" i="489"/>
  <c r="S154" i="489"/>
  <c r="R154" i="489"/>
  <c r="Q154" i="489"/>
  <c r="P154" i="489"/>
  <c r="O154" i="489"/>
  <c r="I154" i="489"/>
  <c r="G154" i="489"/>
  <c r="AA153" i="489"/>
  <c r="Z153" i="489"/>
  <c r="Y153" i="489"/>
  <c r="X153" i="489"/>
  <c r="U153" i="489"/>
  <c r="T153" i="489"/>
  <c r="S153" i="489"/>
  <c r="R153" i="489"/>
  <c r="Q153" i="489"/>
  <c r="P153" i="489"/>
  <c r="O153" i="489"/>
  <c r="I153" i="489"/>
  <c r="G153" i="489"/>
  <c r="AA152" i="489"/>
  <c r="Z152" i="489"/>
  <c r="Y152" i="489"/>
  <c r="X152" i="489"/>
  <c r="U152" i="489"/>
  <c r="T152" i="489"/>
  <c r="S152" i="489"/>
  <c r="R152" i="489"/>
  <c r="Q152" i="489"/>
  <c r="P152" i="489"/>
  <c r="O152" i="489"/>
  <c r="N152" i="489"/>
  <c r="I152" i="489"/>
  <c r="G152" i="489"/>
  <c r="AA151" i="489"/>
  <c r="Z151" i="489"/>
  <c r="Y151" i="489"/>
  <c r="X151" i="489"/>
  <c r="U151" i="489"/>
  <c r="T151" i="489"/>
  <c r="S151" i="489"/>
  <c r="R151" i="489"/>
  <c r="Q151" i="489"/>
  <c r="P151" i="489"/>
  <c r="O151" i="489"/>
  <c r="I151" i="489"/>
  <c r="G151" i="489"/>
  <c r="AA150" i="489"/>
  <c r="Z150" i="489"/>
  <c r="Y150" i="489"/>
  <c r="X150" i="489"/>
  <c r="U150" i="489"/>
  <c r="T150" i="489"/>
  <c r="S150" i="489"/>
  <c r="R150" i="489"/>
  <c r="Q150" i="489"/>
  <c r="P150" i="489"/>
  <c r="O150" i="489"/>
  <c r="I150" i="489"/>
  <c r="G150" i="489"/>
  <c r="AA149" i="489"/>
  <c r="Z149" i="489"/>
  <c r="Y149" i="489"/>
  <c r="X149" i="489"/>
  <c r="U149" i="489"/>
  <c r="T149" i="489"/>
  <c r="S149" i="489"/>
  <c r="R149" i="489"/>
  <c r="Q149" i="489"/>
  <c r="P149" i="489"/>
  <c r="O149" i="489"/>
  <c r="I149" i="489"/>
  <c r="G149" i="489"/>
  <c r="AA148" i="489"/>
  <c r="Z148" i="489"/>
  <c r="Y148" i="489"/>
  <c r="X148" i="489"/>
  <c r="U148" i="489"/>
  <c r="T148" i="489"/>
  <c r="S148" i="489"/>
  <c r="R148" i="489"/>
  <c r="Q148" i="489"/>
  <c r="P148" i="489"/>
  <c r="O148" i="489"/>
  <c r="I148" i="489"/>
  <c r="G148" i="489"/>
  <c r="AA146" i="489"/>
  <c r="Z146" i="489"/>
  <c r="Y146" i="489"/>
  <c r="X146" i="489"/>
  <c r="U146" i="489"/>
  <c r="T146" i="489"/>
  <c r="S146" i="489"/>
  <c r="R146" i="489"/>
  <c r="Q146" i="489"/>
  <c r="P146" i="489"/>
  <c r="O146" i="489"/>
  <c r="I146" i="489"/>
  <c r="G146" i="489"/>
  <c r="G145" i="489"/>
  <c r="G144" i="489"/>
  <c r="G143" i="489"/>
  <c r="AA142" i="489"/>
  <c r="Z142" i="489"/>
  <c r="Y142" i="489"/>
  <c r="X142" i="489"/>
  <c r="U142" i="489"/>
  <c r="T142" i="489"/>
  <c r="S142" i="489"/>
  <c r="R142" i="489"/>
  <c r="Q142" i="489"/>
  <c r="P142" i="489"/>
  <c r="O142" i="489"/>
  <c r="I142" i="489"/>
  <c r="G142" i="489"/>
  <c r="AA141" i="489"/>
  <c r="Z141" i="489"/>
  <c r="Y141" i="489"/>
  <c r="X141" i="489"/>
  <c r="U141" i="489"/>
  <c r="T141" i="489"/>
  <c r="S141" i="489"/>
  <c r="R141" i="489"/>
  <c r="Q141" i="489"/>
  <c r="P141" i="489"/>
  <c r="O141" i="489"/>
  <c r="I141" i="489"/>
  <c r="G141" i="489"/>
  <c r="AA140" i="489"/>
  <c r="Z140" i="489"/>
  <c r="Y140" i="489"/>
  <c r="X140" i="489"/>
  <c r="U140" i="489"/>
  <c r="T140" i="489"/>
  <c r="S140" i="489"/>
  <c r="R140" i="489"/>
  <c r="Q140" i="489"/>
  <c r="P140" i="489"/>
  <c r="O140" i="489"/>
  <c r="I140" i="489"/>
  <c r="G140" i="489"/>
  <c r="AA139" i="489"/>
  <c r="Z139" i="489"/>
  <c r="Y139" i="489"/>
  <c r="X139" i="489"/>
  <c r="U139" i="489"/>
  <c r="T139" i="489"/>
  <c r="S139" i="489"/>
  <c r="R139" i="489"/>
  <c r="Q139" i="489"/>
  <c r="P139" i="489"/>
  <c r="O139" i="489"/>
  <c r="I139" i="489"/>
  <c r="G139" i="489"/>
  <c r="AA138" i="489"/>
  <c r="Z138" i="489"/>
  <c r="Y138" i="489"/>
  <c r="X138" i="489"/>
  <c r="U138" i="489"/>
  <c r="T138" i="489"/>
  <c r="S138" i="489"/>
  <c r="R138" i="489"/>
  <c r="Q138" i="489"/>
  <c r="P138" i="489"/>
  <c r="O138" i="489"/>
  <c r="I138" i="489"/>
  <c r="G138" i="489"/>
  <c r="R137" i="489"/>
  <c r="AA136" i="489"/>
  <c r="Z136" i="489"/>
  <c r="Y136" i="489"/>
  <c r="X136" i="489"/>
  <c r="U136" i="489"/>
  <c r="T136" i="489"/>
  <c r="S136" i="489"/>
  <c r="R136" i="489"/>
  <c r="Q136" i="489"/>
  <c r="P136" i="489"/>
  <c r="O136" i="489"/>
  <c r="I136" i="489"/>
  <c r="G136" i="489"/>
  <c r="AA135" i="489"/>
  <c r="Z135" i="489"/>
  <c r="Y135" i="489"/>
  <c r="X135" i="489"/>
  <c r="U135" i="489"/>
  <c r="T135" i="489"/>
  <c r="S135" i="489"/>
  <c r="R135" i="489"/>
  <c r="Q135" i="489"/>
  <c r="P135" i="489"/>
  <c r="O135" i="489"/>
  <c r="I135" i="489"/>
  <c r="G135" i="489"/>
  <c r="AA134" i="489"/>
  <c r="Z134" i="489"/>
  <c r="Y134" i="489"/>
  <c r="X134" i="489"/>
  <c r="U134" i="489"/>
  <c r="T134" i="489"/>
  <c r="S134" i="489"/>
  <c r="R134" i="489"/>
  <c r="Q134" i="489"/>
  <c r="P134" i="489"/>
  <c r="O134" i="489"/>
  <c r="I134" i="489"/>
  <c r="G134" i="489"/>
  <c r="AA133" i="489"/>
  <c r="Z133" i="489"/>
  <c r="Y133" i="489"/>
  <c r="X133" i="489"/>
  <c r="U133" i="489"/>
  <c r="T133" i="489"/>
  <c r="S133" i="489"/>
  <c r="R133" i="489"/>
  <c r="Q133" i="489"/>
  <c r="P133" i="489"/>
  <c r="O133" i="489"/>
  <c r="I133" i="489"/>
  <c r="G133" i="489"/>
  <c r="AA132" i="489"/>
  <c r="Z132" i="489"/>
  <c r="Y132" i="489"/>
  <c r="X132" i="489"/>
  <c r="U132" i="489"/>
  <c r="T132" i="489"/>
  <c r="S132" i="489"/>
  <c r="R132" i="489"/>
  <c r="Q132" i="489"/>
  <c r="P132" i="489"/>
  <c r="O132" i="489"/>
  <c r="I132" i="489"/>
  <c r="G132" i="489"/>
  <c r="AA131" i="489"/>
  <c r="Z131" i="489"/>
  <c r="Y131" i="489"/>
  <c r="X131" i="489"/>
  <c r="U131" i="489"/>
  <c r="T131" i="489"/>
  <c r="S131" i="489"/>
  <c r="R131" i="489"/>
  <c r="Q131" i="489"/>
  <c r="P131" i="489"/>
  <c r="O131" i="489"/>
  <c r="I131" i="489"/>
  <c r="G131" i="489"/>
  <c r="AA130" i="489"/>
  <c r="Z130" i="489"/>
  <c r="Y130" i="489"/>
  <c r="X130" i="489"/>
  <c r="U130" i="489"/>
  <c r="T130" i="489"/>
  <c r="S130" i="489"/>
  <c r="R130" i="489"/>
  <c r="Q130" i="489"/>
  <c r="P130" i="489"/>
  <c r="O130" i="489"/>
  <c r="I130" i="489"/>
  <c r="G130" i="489"/>
  <c r="AA129" i="489"/>
  <c r="Z129" i="489"/>
  <c r="Y129" i="489"/>
  <c r="X129" i="489"/>
  <c r="U129" i="489"/>
  <c r="T129" i="489"/>
  <c r="S129" i="489"/>
  <c r="R129" i="489"/>
  <c r="Q129" i="489"/>
  <c r="P129" i="489"/>
  <c r="O129" i="489"/>
  <c r="I129" i="489"/>
  <c r="G129" i="489"/>
  <c r="AA128" i="489"/>
  <c r="Z128" i="489"/>
  <c r="Y128" i="489"/>
  <c r="X128" i="489"/>
  <c r="U128" i="489"/>
  <c r="T128" i="489"/>
  <c r="S128" i="489"/>
  <c r="R128" i="489"/>
  <c r="Q128" i="489"/>
  <c r="P128" i="489"/>
  <c r="O128" i="489"/>
  <c r="I128" i="489"/>
  <c r="G128" i="489"/>
  <c r="AA127" i="489"/>
  <c r="Z127" i="489"/>
  <c r="Y127" i="489"/>
  <c r="X127" i="489"/>
  <c r="U127" i="489"/>
  <c r="T127" i="489"/>
  <c r="S127" i="489"/>
  <c r="R127" i="489"/>
  <c r="Q127" i="489"/>
  <c r="P127" i="489"/>
  <c r="O127" i="489"/>
  <c r="I127" i="489"/>
  <c r="G127" i="489"/>
  <c r="AA126" i="489"/>
  <c r="Z126" i="489"/>
  <c r="Y126" i="489"/>
  <c r="X126" i="489"/>
  <c r="U126" i="489"/>
  <c r="T126" i="489"/>
  <c r="S126" i="489"/>
  <c r="R126" i="489"/>
  <c r="Q126" i="489"/>
  <c r="P126" i="489"/>
  <c r="O126" i="489"/>
  <c r="I126" i="489"/>
  <c r="G126" i="489"/>
  <c r="AA125" i="489"/>
  <c r="Z125" i="489"/>
  <c r="Y125" i="489"/>
  <c r="X125" i="489"/>
  <c r="U125" i="489"/>
  <c r="T125" i="489"/>
  <c r="S125" i="489"/>
  <c r="R125" i="489"/>
  <c r="Q125" i="489"/>
  <c r="P125" i="489"/>
  <c r="O125" i="489"/>
  <c r="I125" i="489"/>
  <c r="G125" i="489"/>
  <c r="AA124" i="489"/>
  <c r="Z124" i="489"/>
  <c r="Y124" i="489"/>
  <c r="X124" i="489"/>
  <c r="U124" i="489"/>
  <c r="T124" i="489"/>
  <c r="S124" i="489"/>
  <c r="R124" i="489"/>
  <c r="Q124" i="489"/>
  <c r="P124" i="489"/>
  <c r="O124" i="489"/>
  <c r="I124" i="489"/>
  <c r="G124" i="489"/>
  <c r="AA123" i="489"/>
  <c r="Z123" i="489"/>
  <c r="Y123" i="489"/>
  <c r="X123" i="489"/>
  <c r="U123" i="489"/>
  <c r="T123" i="489"/>
  <c r="S123" i="489"/>
  <c r="R123" i="489"/>
  <c r="Q123" i="489"/>
  <c r="P123" i="489"/>
  <c r="O123" i="489"/>
  <c r="I123" i="489"/>
  <c r="G123" i="489"/>
  <c r="AA122" i="489"/>
  <c r="Z122" i="489"/>
  <c r="Y122" i="489"/>
  <c r="X122" i="489"/>
  <c r="U122" i="489"/>
  <c r="T122" i="489"/>
  <c r="S122" i="489"/>
  <c r="R122" i="489"/>
  <c r="Q122" i="489"/>
  <c r="P122" i="489"/>
  <c r="O122" i="489"/>
  <c r="I122" i="489"/>
  <c r="G122" i="489"/>
  <c r="AA120" i="489"/>
  <c r="Z120" i="489"/>
  <c r="Y120" i="489"/>
  <c r="X120" i="489"/>
  <c r="U120" i="489"/>
  <c r="T120" i="489"/>
  <c r="S120" i="489"/>
  <c r="R120" i="489"/>
  <c r="Q120" i="489"/>
  <c r="P120" i="489"/>
  <c r="O120" i="489"/>
  <c r="I120" i="489"/>
  <c r="G120" i="489"/>
  <c r="AA119" i="489"/>
  <c r="Z119" i="489"/>
  <c r="Y119" i="489"/>
  <c r="X119" i="489"/>
  <c r="U119" i="489"/>
  <c r="T119" i="489"/>
  <c r="S119" i="489"/>
  <c r="R119" i="489"/>
  <c r="Q119" i="489"/>
  <c r="P119" i="489"/>
  <c r="O119" i="489"/>
  <c r="I119" i="489"/>
  <c r="G119" i="489"/>
  <c r="AA118" i="489"/>
  <c r="Z118" i="489"/>
  <c r="Y118" i="489"/>
  <c r="X118" i="489"/>
  <c r="U118" i="489"/>
  <c r="T118" i="489"/>
  <c r="S118" i="489"/>
  <c r="R118" i="489"/>
  <c r="Q118" i="489"/>
  <c r="P118" i="489"/>
  <c r="O118" i="489"/>
  <c r="I118" i="489"/>
  <c r="G118" i="489"/>
  <c r="I117" i="489"/>
  <c r="G117" i="489"/>
  <c r="I116" i="489"/>
  <c r="G116" i="489"/>
  <c r="I115" i="489"/>
  <c r="G115" i="489"/>
  <c r="AA114" i="489"/>
  <c r="Z114" i="489"/>
  <c r="Y114" i="489"/>
  <c r="X114" i="489"/>
  <c r="U114" i="489"/>
  <c r="T114" i="489"/>
  <c r="S114" i="489"/>
  <c r="R114" i="489"/>
  <c r="Q114" i="489"/>
  <c r="P114" i="489"/>
  <c r="O114" i="489"/>
  <c r="I114" i="489"/>
  <c r="G114" i="489"/>
  <c r="AA113" i="489"/>
  <c r="Z113" i="489"/>
  <c r="Y113" i="489"/>
  <c r="X113" i="489"/>
  <c r="U113" i="489"/>
  <c r="T113" i="489"/>
  <c r="S113" i="489"/>
  <c r="R113" i="489"/>
  <c r="Q113" i="489"/>
  <c r="P113" i="489"/>
  <c r="O113" i="489"/>
  <c r="I113" i="489"/>
  <c r="G113" i="489"/>
  <c r="AA112" i="489"/>
  <c r="Z112" i="489"/>
  <c r="Y112" i="489"/>
  <c r="X112" i="489"/>
  <c r="U112" i="489"/>
  <c r="T112" i="489"/>
  <c r="S112" i="489"/>
  <c r="R112" i="489"/>
  <c r="Q112" i="489"/>
  <c r="P112" i="489"/>
  <c r="O112" i="489"/>
  <c r="I112" i="489"/>
  <c r="G112" i="489"/>
  <c r="AA111" i="489"/>
  <c r="Z111" i="489"/>
  <c r="Y111" i="489"/>
  <c r="X111" i="489"/>
  <c r="U111" i="489"/>
  <c r="T111" i="489"/>
  <c r="S111" i="489"/>
  <c r="R111" i="489"/>
  <c r="Q111" i="489"/>
  <c r="P111" i="489"/>
  <c r="O111" i="489"/>
  <c r="I111" i="489"/>
  <c r="G111" i="489"/>
  <c r="AA110" i="489"/>
  <c r="Z110" i="489"/>
  <c r="Y110" i="489"/>
  <c r="X110" i="489"/>
  <c r="U110" i="489"/>
  <c r="T110" i="489"/>
  <c r="S110" i="489"/>
  <c r="R110" i="489"/>
  <c r="Q110" i="489"/>
  <c r="P110" i="489"/>
  <c r="O110" i="489"/>
  <c r="I110" i="489"/>
  <c r="G110" i="489"/>
  <c r="AA109" i="489"/>
  <c r="Z109" i="489"/>
  <c r="Y109" i="489"/>
  <c r="X109" i="489"/>
  <c r="U109" i="489"/>
  <c r="T109" i="489"/>
  <c r="S109" i="489"/>
  <c r="R109" i="489"/>
  <c r="Q109" i="489"/>
  <c r="P109" i="489"/>
  <c r="O109" i="489"/>
  <c r="I109" i="489"/>
  <c r="G109" i="489"/>
  <c r="AA108" i="489"/>
  <c r="Z108" i="489"/>
  <c r="Y108" i="489"/>
  <c r="X108" i="489"/>
  <c r="U108" i="489"/>
  <c r="T108" i="489"/>
  <c r="S108" i="489"/>
  <c r="R108" i="489"/>
  <c r="Q108" i="489"/>
  <c r="P108" i="489"/>
  <c r="O108" i="489"/>
  <c r="I108" i="489"/>
  <c r="G108" i="489"/>
  <c r="AA107" i="489"/>
  <c r="Z107" i="489"/>
  <c r="Y107" i="489"/>
  <c r="X107" i="489"/>
  <c r="U107" i="489"/>
  <c r="T107" i="489"/>
  <c r="S107" i="489"/>
  <c r="R107" i="489"/>
  <c r="Q107" i="489"/>
  <c r="P107" i="489"/>
  <c r="O107" i="489"/>
  <c r="I107" i="489"/>
  <c r="G107" i="489"/>
  <c r="AA106" i="489"/>
  <c r="Z106" i="489"/>
  <c r="Y106" i="489"/>
  <c r="X106" i="489"/>
  <c r="U106" i="489"/>
  <c r="T106" i="489"/>
  <c r="S106" i="489"/>
  <c r="R106" i="489"/>
  <c r="Q106" i="489"/>
  <c r="P106" i="489"/>
  <c r="O106" i="489"/>
  <c r="I106" i="489"/>
  <c r="G106" i="489"/>
  <c r="AA105" i="489"/>
  <c r="Z105" i="489"/>
  <c r="Y105" i="489"/>
  <c r="X105" i="489"/>
  <c r="U105" i="489"/>
  <c r="T105" i="489"/>
  <c r="S105" i="489"/>
  <c r="R105" i="489"/>
  <c r="Q105" i="489"/>
  <c r="P105" i="489"/>
  <c r="O105" i="489"/>
  <c r="I105" i="489"/>
  <c r="G105" i="489"/>
  <c r="AA104" i="489"/>
  <c r="Z104" i="489"/>
  <c r="Y104" i="489"/>
  <c r="X104" i="489"/>
  <c r="U104" i="489"/>
  <c r="T104" i="489"/>
  <c r="S104" i="489"/>
  <c r="R104" i="489"/>
  <c r="Q104" i="489"/>
  <c r="P104" i="489"/>
  <c r="O104" i="489"/>
  <c r="I104" i="489"/>
  <c r="G104" i="489"/>
  <c r="AA103" i="489"/>
  <c r="Z103" i="489"/>
  <c r="Y103" i="489"/>
  <c r="X103" i="489"/>
  <c r="U103" i="489"/>
  <c r="T103" i="489"/>
  <c r="S103" i="489"/>
  <c r="R103" i="489"/>
  <c r="Q103" i="489"/>
  <c r="P103" i="489"/>
  <c r="O103" i="489"/>
  <c r="I103" i="489"/>
  <c r="G103" i="489"/>
  <c r="AA102" i="489"/>
  <c r="Z102" i="489"/>
  <c r="Y102" i="489"/>
  <c r="X102" i="489"/>
  <c r="U102" i="489"/>
  <c r="T102" i="489"/>
  <c r="S102" i="489"/>
  <c r="R102" i="489"/>
  <c r="Q102" i="489"/>
  <c r="P102" i="489"/>
  <c r="O102" i="489"/>
  <c r="I102" i="489"/>
  <c r="G102" i="489"/>
  <c r="AA101" i="489"/>
  <c r="Z101" i="489"/>
  <c r="Y101" i="489"/>
  <c r="X101" i="489"/>
  <c r="U101" i="489"/>
  <c r="T101" i="489"/>
  <c r="S101" i="489"/>
  <c r="R101" i="489"/>
  <c r="Q101" i="489"/>
  <c r="P101" i="489"/>
  <c r="O101" i="489"/>
  <c r="I101" i="489"/>
  <c r="G101" i="489"/>
  <c r="AA100" i="489"/>
  <c r="Z100" i="489"/>
  <c r="Y100" i="489"/>
  <c r="X100" i="489"/>
  <c r="U100" i="489"/>
  <c r="T100" i="489"/>
  <c r="S100" i="489"/>
  <c r="R100" i="489"/>
  <c r="Q100" i="489"/>
  <c r="P100" i="489"/>
  <c r="O100" i="489"/>
  <c r="I100" i="489"/>
  <c r="G100" i="489"/>
  <c r="AA99" i="489"/>
  <c r="Z99" i="489"/>
  <c r="Y99" i="489"/>
  <c r="X99" i="489"/>
  <c r="U99" i="489"/>
  <c r="T99" i="489"/>
  <c r="S99" i="489"/>
  <c r="R99" i="489"/>
  <c r="Q99" i="489"/>
  <c r="P99" i="489"/>
  <c r="O99" i="489"/>
  <c r="I99" i="489"/>
  <c r="G99" i="489"/>
  <c r="AA98" i="489"/>
  <c r="Z98" i="489"/>
  <c r="Y98" i="489"/>
  <c r="X98" i="489"/>
  <c r="U98" i="489"/>
  <c r="T98" i="489"/>
  <c r="S98" i="489"/>
  <c r="R98" i="489"/>
  <c r="Q98" i="489"/>
  <c r="P98" i="489"/>
  <c r="O98" i="489"/>
  <c r="I98" i="489"/>
  <c r="G98" i="489"/>
  <c r="AA97" i="489"/>
  <c r="Z97" i="489"/>
  <c r="Y97" i="489"/>
  <c r="X97" i="489"/>
  <c r="U97" i="489"/>
  <c r="T97" i="489"/>
  <c r="S97" i="489"/>
  <c r="R97" i="489"/>
  <c r="Q97" i="489"/>
  <c r="P97" i="489"/>
  <c r="O97" i="489"/>
  <c r="I97" i="489"/>
  <c r="G97" i="489"/>
  <c r="AA96" i="489"/>
  <c r="Z96" i="489"/>
  <c r="Y96" i="489"/>
  <c r="X96" i="489"/>
  <c r="U96" i="489"/>
  <c r="T96" i="489"/>
  <c r="S96" i="489"/>
  <c r="R96" i="489"/>
  <c r="Q96" i="489"/>
  <c r="P96" i="489"/>
  <c r="O96" i="489"/>
  <c r="I96" i="489"/>
  <c r="G96" i="489"/>
  <c r="AA95" i="489"/>
  <c r="Z95" i="489"/>
  <c r="Y95" i="489"/>
  <c r="X95" i="489"/>
  <c r="U95" i="489"/>
  <c r="T95" i="489"/>
  <c r="S95" i="489"/>
  <c r="R95" i="489"/>
  <c r="Q95" i="489"/>
  <c r="P95" i="489"/>
  <c r="O95" i="489"/>
  <c r="I95" i="489"/>
  <c r="G95" i="489"/>
  <c r="AA94" i="489"/>
  <c r="Z94" i="489"/>
  <c r="Y94" i="489"/>
  <c r="X94" i="489"/>
  <c r="U94" i="489"/>
  <c r="T94" i="489"/>
  <c r="S94" i="489"/>
  <c r="R94" i="489"/>
  <c r="Q94" i="489"/>
  <c r="P94" i="489"/>
  <c r="O94" i="489"/>
  <c r="N94" i="489"/>
  <c r="I94" i="489"/>
  <c r="G94" i="489"/>
  <c r="AA93" i="489"/>
  <c r="Z93" i="489"/>
  <c r="Y93" i="489"/>
  <c r="X93" i="489"/>
  <c r="U93" i="489"/>
  <c r="T93" i="489"/>
  <c r="S93" i="489"/>
  <c r="R93" i="489"/>
  <c r="Q93" i="489"/>
  <c r="P93" i="489"/>
  <c r="O93" i="489"/>
  <c r="I93" i="489"/>
  <c r="G93" i="489"/>
  <c r="AA92" i="489"/>
  <c r="Z92" i="489"/>
  <c r="Y92" i="489"/>
  <c r="X92" i="489"/>
  <c r="U92" i="489"/>
  <c r="T92" i="489"/>
  <c r="S92" i="489"/>
  <c r="R92" i="489"/>
  <c r="Q92" i="489"/>
  <c r="P92" i="489"/>
  <c r="O92" i="489"/>
  <c r="I92" i="489"/>
  <c r="G92" i="489"/>
  <c r="AA91" i="489"/>
  <c r="Z91" i="489"/>
  <c r="Y91" i="489"/>
  <c r="X91" i="489"/>
  <c r="U91" i="489"/>
  <c r="T91" i="489"/>
  <c r="S91" i="489"/>
  <c r="R91" i="489"/>
  <c r="Q91" i="489"/>
  <c r="P91" i="489"/>
  <c r="O91" i="489"/>
  <c r="I91" i="489"/>
  <c r="G91" i="489"/>
  <c r="AA90" i="489"/>
  <c r="Z90" i="489"/>
  <c r="Y90" i="489"/>
  <c r="X90" i="489"/>
  <c r="U90" i="489"/>
  <c r="T90" i="489"/>
  <c r="S90" i="489"/>
  <c r="R90" i="489"/>
  <c r="Q90" i="489"/>
  <c r="P90" i="489"/>
  <c r="O90" i="489"/>
  <c r="I90" i="489"/>
  <c r="G90" i="489"/>
  <c r="AA89" i="489"/>
  <c r="Z89" i="489"/>
  <c r="Y89" i="489"/>
  <c r="X89" i="489"/>
  <c r="U89" i="489"/>
  <c r="T89" i="489"/>
  <c r="S89" i="489"/>
  <c r="R89" i="489"/>
  <c r="Q89" i="489"/>
  <c r="P89" i="489"/>
  <c r="O89" i="489"/>
  <c r="I89" i="489"/>
  <c r="G89" i="489"/>
  <c r="AA88" i="489"/>
  <c r="Z88" i="489"/>
  <c r="Y88" i="489"/>
  <c r="X88" i="489"/>
  <c r="U88" i="489"/>
  <c r="T88" i="489"/>
  <c r="S88" i="489"/>
  <c r="R88" i="489"/>
  <c r="Q88" i="489"/>
  <c r="P88" i="489"/>
  <c r="O88" i="489"/>
  <c r="I88" i="489"/>
  <c r="G88" i="489"/>
  <c r="AA87" i="489"/>
  <c r="Z87" i="489"/>
  <c r="Y87" i="489"/>
  <c r="X87" i="489"/>
  <c r="U87" i="489"/>
  <c r="T87" i="489"/>
  <c r="S87" i="489"/>
  <c r="R87" i="489"/>
  <c r="Q87" i="489"/>
  <c r="P87" i="489"/>
  <c r="O87" i="489"/>
  <c r="I87" i="489"/>
  <c r="G87" i="489"/>
  <c r="AA85" i="489"/>
  <c r="Z85" i="489"/>
  <c r="Y85" i="489"/>
  <c r="X85" i="489"/>
  <c r="U85" i="489"/>
  <c r="T85" i="489"/>
  <c r="S85" i="489"/>
  <c r="R85" i="489"/>
  <c r="Q85" i="489"/>
  <c r="P85" i="489"/>
  <c r="O85" i="489"/>
  <c r="N85" i="489"/>
  <c r="I85" i="489"/>
  <c r="G85" i="489"/>
  <c r="AA84" i="489"/>
  <c r="Z84" i="489"/>
  <c r="Y84" i="489"/>
  <c r="X84" i="489"/>
  <c r="U84" i="489"/>
  <c r="T84" i="489"/>
  <c r="S84" i="489"/>
  <c r="R84" i="489"/>
  <c r="Q84" i="489"/>
  <c r="P84" i="489"/>
  <c r="O84" i="489"/>
  <c r="N84" i="489"/>
  <c r="I84" i="489"/>
  <c r="G84" i="489"/>
  <c r="AA83" i="489"/>
  <c r="Z83" i="489"/>
  <c r="Y83" i="489"/>
  <c r="X83" i="489"/>
  <c r="U83" i="489"/>
  <c r="T83" i="489"/>
  <c r="S83" i="489"/>
  <c r="R83" i="489"/>
  <c r="Q83" i="489"/>
  <c r="P83" i="489"/>
  <c r="O83" i="489"/>
  <c r="N83" i="489"/>
  <c r="I83" i="489"/>
  <c r="G83" i="489"/>
  <c r="N82" i="489"/>
  <c r="I82" i="489"/>
  <c r="G82" i="489"/>
  <c r="N81" i="489"/>
  <c r="I81" i="489"/>
  <c r="G81" i="489"/>
  <c r="N80" i="489"/>
  <c r="I80" i="489"/>
  <c r="G80" i="489"/>
  <c r="AA79" i="489"/>
  <c r="Z79" i="489"/>
  <c r="Y79" i="489"/>
  <c r="X79" i="489"/>
  <c r="U79" i="489"/>
  <c r="T79" i="489"/>
  <c r="S79" i="489"/>
  <c r="R79" i="489"/>
  <c r="Q79" i="489"/>
  <c r="P79" i="489"/>
  <c r="O79" i="489"/>
  <c r="N79" i="489"/>
  <c r="I79" i="489"/>
  <c r="G79" i="489"/>
  <c r="AA78" i="489"/>
  <c r="Z78" i="489"/>
  <c r="Y78" i="489"/>
  <c r="X78" i="489"/>
  <c r="U78" i="489"/>
  <c r="T78" i="489"/>
  <c r="S78" i="489"/>
  <c r="R78" i="489"/>
  <c r="Q78" i="489"/>
  <c r="P78" i="489"/>
  <c r="O78" i="489"/>
  <c r="N78" i="489"/>
  <c r="I78" i="489"/>
  <c r="G78" i="489"/>
  <c r="AA77" i="489"/>
  <c r="Z77" i="489"/>
  <c r="Y77" i="489"/>
  <c r="X77" i="489"/>
  <c r="U77" i="489"/>
  <c r="T77" i="489"/>
  <c r="S77" i="489"/>
  <c r="R77" i="489"/>
  <c r="Q77" i="489"/>
  <c r="P77" i="489"/>
  <c r="O77" i="489"/>
  <c r="N77" i="489"/>
  <c r="I77" i="489"/>
  <c r="G77" i="489"/>
  <c r="AA76" i="489"/>
  <c r="Z76" i="489"/>
  <c r="Y76" i="489"/>
  <c r="X76" i="489"/>
  <c r="U76" i="489"/>
  <c r="T76" i="489"/>
  <c r="S76" i="489"/>
  <c r="R76" i="489"/>
  <c r="Q76" i="489"/>
  <c r="P76" i="489"/>
  <c r="O76" i="489"/>
  <c r="N76" i="489"/>
  <c r="I76" i="489"/>
  <c r="G76" i="489"/>
  <c r="AA75" i="489"/>
  <c r="Z75" i="489"/>
  <c r="Y75" i="489"/>
  <c r="X75" i="489"/>
  <c r="U75" i="489"/>
  <c r="T75" i="489"/>
  <c r="S75" i="489"/>
  <c r="R75" i="489"/>
  <c r="Q75" i="489"/>
  <c r="P75" i="489"/>
  <c r="O75" i="489"/>
  <c r="I75" i="489"/>
  <c r="G75" i="489"/>
  <c r="AA74" i="489"/>
  <c r="Z74" i="489"/>
  <c r="Y74" i="489"/>
  <c r="X74" i="489"/>
  <c r="U74" i="489"/>
  <c r="T74" i="489"/>
  <c r="S74" i="489"/>
  <c r="R74" i="489"/>
  <c r="Q74" i="489"/>
  <c r="P74" i="489"/>
  <c r="O74" i="489"/>
  <c r="I74" i="489"/>
  <c r="G74" i="489"/>
  <c r="AA73" i="489"/>
  <c r="Z73" i="489"/>
  <c r="Y73" i="489"/>
  <c r="X73" i="489"/>
  <c r="U73" i="489"/>
  <c r="T73" i="489"/>
  <c r="S73" i="489"/>
  <c r="R73" i="489"/>
  <c r="Q73" i="489"/>
  <c r="P73" i="489"/>
  <c r="O73" i="489"/>
  <c r="I73" i="489"/>
  <c r="G73" i="489"/>
  <c r="AA72" i="489"/>
  <c r="Z72" i="489"/>
  <c r="Y72" i="489"/>
  <c r="X72" i="489"/>
  <c r="U72" i="489"/>
  <c r="T72" i="489"/>
  <c r="S72" i="489"/>
  <c r="R72" i="489"/>
  <c r="Q72" i="489"/>
  <c r="P72" i="489"/>
  <c r="O72" i="489"/>
  <c r="I72" i="489"/>
  <c r="G72" i="489"/>
  <c r="AA71" i="489"/>
  <c r="Z71" i="489"/>
  <c r="Y71" i="489"/>
  <c r="X71" i="489"/>
  <c r="U71" i="489"/>
  <c r="T71" i="489"/>
  <c r="S71" i="489"/>
  <c r="R71" i="489"/>
  <c r="Q71" i="489"/>
  <c r="P71" i="489"/>
  <c r="O71" i="489"/>
  <c r="N71" i="489"/>
  <c r="I71" i="489"/>
  <c r="G71" i="489"/>
  <c r="AA70" i="489"/>
  <c r="Z70" i="489"/>
  <c r="Y70" i="489"/>
  <c r="X70" i="489"/>
  <c r="U70" i="489"/>
  <c r="T70" i="489"/>
  <c r="S70" i="489"/>
  <c r="R70" i="489"/>
  <c r="Q70" i="489"/>
  <c r="P70" i="489"/>
  <c r="O70" i="489"/>
  <c r="I70" i="489"/>
  <c r="G70" i="489"/>
  <c r="AA69" i="489"/>
  <c r="Z69" i="489"/>
  <c r="Y69" i="489"/>
  <c r="X69" i="489"/>
  <c r="U69" i="489"/>
  <c r="T69" i="489"/>
  <c r="S69" i="489"/>
  <c r="R69" i="489"/>
  <c r="Q69" i="489"/>
  <c r="P69" i="489"/>
  <c r="O69" i="489"/>
  <c r="I69" i="489"/>
  <c r="G69" i="489"/>
  <c r="AA68" i="489"/>
  <c r="Z68" i="489"/>
  <c r="Y68" i="489"/>
  <c r="X68" i="489"/>
  <c r="U68" i="489"/>
  <c r="T68" i="489"/>
  <c r="S68" i="489"/>
  <c r="R68" i="489"/>
  <c r="Q68" i="489"/>
  <c r="P68" i="489"/>
  <c r="O68" i="489"/>
  <c r="N68" i="489"/>
  <c r="I68" i="489"/>
  <c r="G68" i="489"/>
  <c r="G67" i="489"/>
  <c r="AA66" i="489"/>
  <c r="Z66" i="489"/>
  <c r="Y66" i="489"/>
  <c r="X66" i="489"/>
  <c r="U66" i="489"/>
  <c r="T66" i="489"/>
  <c r="S66" i="489"/>
  <c r="R66" i="489"/>
  <c r="Q66" i="489"/>
  <c r="P66" i="489"/>
  <c r="O66" i="489"/>
  <c r="I66" i="489"/>
  <c r="G66" i="489"/>
  <c r="AA65" i="489"/>
  <c r="Z65" i="489"/>
  <c r="Y65" i="489"/>
  <c r="X65" i="489"/>
  <c r="U65" i="489"/>
  <c r="T65" i="489"/>
  <c r="S65" i="489"/>
  <c r="R65" i="489"/>
  <c r="Q65" i="489"/>
  <c r="P65" i="489"/>
  <c r="O65" i="489"/>
  <c r="I65" i="489"/>
  <c r="G65" i="489"/>
  <c r="AA64" i="489"/>
  <c r="Z64" i="489"/>
  <c r="Y64" i="489"/>
  <c r="X64" i="489"/>
  <c r="U64" i="489"/>
  <c r="T64" i="489"/>
  <c r="S64" i="489"/>
  <c r="R64" i="489"/>
  <c r="Q64" i="489"/>
  <c r="P64" i="489"/>
  <c r="O64" i="489"/>
  <c r="I64" i="489"/>
  <c r="G64" i="489"/>
  <c r="AA63" i="489"/>
  <c r="Z63" i="489"/>
  <c r="Y63" i="489"/>
  <c r="X63" i="489"/>
  <c r="U63" i="489"/>
  <c r="T63" i="489"/>
  <c r="S63" i="489"/>
  <c r="R63" i="489"/>
  <c r="Q63" i="489"/>
  <c r="P63" i="489"/>
  <c r="O63" i="489"/>
  <c r="I63" i="489"/>
  <c r="G63" i="489"/>
  <c r="AA62" i="489"/>
  <c r="Z62" i="489"/>
  <c r="Y62" i="489"/>
  <c r="X62" i="489"/>
  <c r="U62" i="489"/>
  <c r="T62" i="489"/>
  <c r="S62" i="489"/>
  <c r="R62" i="489"/>
  <c r="Q62" i="489"/>
  <c r="P62" i="489"/>
  <c r="O62" i="489"/>
  <c r="I62" i="489"/>
  <c r="G62" i="489"/>
  <c r="AA61" i="489"/>
  <c r="Z61" i="489"/>
  <c r="Y61" i="489"/>
  <c r="X61" i="489"/>
  <c r="U61" i="489"/>
  <c r="T61" i="489"/>
  <c r="S61" i="489"/>
  <c r="R61" i="489"/>
  <c r="Q61" i="489"/>
  <c r="P61" i="489"/>
  <c r="O61" i="489"/>
  <c r="I61" i="489"/>
  <c r="G61" i="489"/>
  <c r="AA60" i="489"/>
  <c r="Z60" i="489"/>
  <c r="Y60" i="489"/>
  <c r="X60" i="489"/>
  <c r="U60" i="489"/>
  <c r="T60" i="489"/>
  <c r="S60" i="489"/>
  <c r="R60" i="489"/>
  <c r="Q60" i="489"/>
  <c r="P60" i="489"/>
  <c r="O60" i="489"/>
  <c r="I60" i="489"/>
  <c r="G60" i="489"/>
  <c r="AA59" i="489"/>
  <c r="Z59" i="489"/>
  <c r="Y59" i="489"/>
  <c r="X59" i="489"/>
  <c r="U59" i="489"/>
  <c r="T59" i="489"/>
  <c r="S59" i="489"/>
  <c r="R59" i="489"/>
  <c r="Q59" i="489"/>
  <c r="P59" i="489"/>
  <c r="O59" i="489"/>
  <c r="I59" i="489"/>
  <c r="G59" i="489"/>
  <c r="AA58" i="489"/>
  <c r="Z58" i="489"/>
  <c r="Y58" i="489"/>
  <c r="X58" i="489"/>
  <c r="U58" i="489"/>
  <c r="T58" i="489"/>
  <c r="S58" i="489"/>
  <c r="R58" i="489"/>
  <c r="Q58" i="489"/>
  <c r="P58" i="489"/>
  <c r="O58" i="489"/>
  <c r="I58" i="489"/>
  <c r="G58" i="489"/>
  <c r="AA57" i="489"/>
  <c r="Z57" i="489"/>
  <c r="Y57" i="489"/>
  <c r="X57" i="489"/>
  <c r="U57" i="489"/>
  <c r="T57" i="489"/>
  <c r="S57" i="489"/>
  <c r="R57" i="489"/>
  <c r="Q57" i="489"/>
  <c r="P57" i="489"/>
  <c r="O57" i="489"/>
  <c r="I57" i="489"/>
  <c r="G57" i="489"/>
  <c r="AA56" i="489"/>
  <c r="Z56" i="489"/>
  <c r="Y56" i="489"/>
  <c r="X56" i="489"/>
  <c r="U56" i="489"/>
  <c r="T56" i="489"/>
  <c r="S56" i="489"/>
  <c r="R56" i="489"/>
  <c r="Q56" i="489"/>
  <c r="P56" i="489"/>
  <c r="O56" i="489"/>
  <c r="N56" i="489"/>
  <c r="I56" i="489"/>
  <c r="G56" i="489"/>
  <c r="AA55" i="489"/>
  <c r="Z55" i="489"/>
  <c r="Y55" i="489"/>
  <c r="X55" i="489"/>
  <c r="U55" i="489"/>
  <c r="T55" i="489"/>
  <c r="S55" i="489"/>
  <c r="R55" i="489"/>
  <c r="Q55" i="489"/>
  <c r="P55" i="489"/>
  <c r="O55" i="489"/>
  <c r="N55" i="489"/>
  <c r="I55" i="489"/>
  <c r="G55" i="489"/>
  <c r="AA54" i="489"/>
  <c r="Z54" i="489"/>
  <c r="Y54" i="489"/>
  <c r="X54" i="489"/>
  <c r="U54" i="489"/>
  <c r="T54" i="489"/>
  <c r="S54" i="489"/>
  <c r="R54" i="489"/>
  <c r="Q54" i="489"/>
  <c r="P54" i="489"/>
  <c r="O54" i="489"/>
  <c r="N54" i="489"/>
  <c r="I54" i="489"/>
  <c r="G54" i="489"/>
  <c r="AA53" i="489"/>
  <c r="Z53" i="489"/>
  <c r="Y53" i="489"/>
  <c r="X53" i="489"/>
  <c r="U53" i="489"/>
  <c r="T53" i="489"/>
  <c r="S53" i="489"/>
  <c r="R53" i="489"/>
  <c r="Q53" i="489"/>
  <c r="P53" i="489"/>
  <c r="O53" i="489"/>
  <c r="N53" i="489"/>
  <c r="I53" i="489"/>
  <c r="G53" i="489"/>
  <c r="AA52" i="489"/>
  <c r="Z52" i="489"/>
  <c r="Y52" i="489"/>
  <c r="X52" i="489"/>
  <c r="U52" i="489"/>
  <c r="T52" i="489"/>
  <c r="S52" i="489"/>
  <c r="R52" i="489"/>
  <c r="Q52" i="489"/>
  <c r="P52" i="489"/>
  <c r="O52" i="489"/>
  <c r="I52" i="489"/>
  <c r="G52" i="489"/>
  <c r="AA51" i="489"/>
  <c r="Z51" i="489"/>
  <c r="Y51" i="489"/>
  <c r="X51" i="489"/>
  <c r="U51" i="489"/>
  <c r="T51" i="489"/>
  <c r="S51" i="489"/>
  <c r="R51" i="489"/>
  <c r="Q51" i="489"/>
  <c r="P51" i="489"/>
  <c r="O51" i="489"/>
  <c r="I51" i="489"/>
  <c r="G51" i="489"/>
  <c r="AA50" i="489"/>
  <c r="Z50" i="489"/>
  <c r="Y50" i="489"/>
  <c r="X50" i="489"/>
  <c r="U50" i="489"/>
  <c r="T50" i="489"/>
  <c r="S50" i="489"/>
  <c r="R50" i="489"/>
  <c r="Q50" i="489"/>
  <c r="P50" i="489"/>
  <c r="O50" i="489"/>
  <c r="I50" i="489"/>
  <c r="G50" i="489"/>
  <c r="AA49" i="489"/>
  <c r="Z49" i="489"/>
  <c r="Y49" i="489"/>
  <c r="X49" i="489"/>
  <c r="U49" i="489"/>
  <c r="T49" i="489"/>
  <c r="S49" i="489"/>
  <c r="R49" i="489"/>
  <c r="Q49" i="489"/>
  <c r="P49" i="489"/>
  <c r="O49" i="489"/>
  <c r="I49" i="489"/>
  <c r="G49" i="489"/>
  <c r="AA48" i="489"/>
  <c r="Z48" i="489"/>
  <c r="Y48" i="489"/>
  <c r="X48" i="489"/>
  <c r="U48" i="489"/>
  <c r="T48" i="489"/>
  <c r="S48" i="489"/>
  <c r="R48" i="489"/>
  <c r="Q48" i="489"/>
  <c r="P48" i="489"/>
  <c r="O48" i="489"/>
  <c r="I48" i="489"/>
  <c r="G48" i="489"/>
  <c r="AA47" i="489"/>
  <c r="Z47" i="489"/>
  <c r="Y47" i="489"/>
  <c r="X47" i="489"/>
  <c r="U47" i="489"/>
  <c r="T47" i="489"/>
  <c r="S47" i="489"/>
  <c r="R47" i="489"/>
  <c r="Q47" i="489"/>
  <c r="P47" i="489"/>
  <c r="O47" i="489"/>
  <c r="I47" i="489"/>
  <c r="G47" i="489"/>
  <c r="AA46" i="489"/>
  <c r="Z46" i="489"/>
  <c r="Y46" i="489"/>
  <c r="X46" i="489"/>
  <c r="U46" i="489"/>
  <c r="T46" i="489"/>
  <c r="S46" i="489"/>
  <c r="R46" i="489"/>
  <c r="Q46" i="489"/>
  <c r="P46" i="489"/>
  <c r="O46" i="489"/>
  <c r="I46" i="489"/>
  <c r="G46" i="489"/>
  <c r="AA45" i="489"/>
  <c r="Z45" i="489"/>
  <c r="Y45" i="489"/>
  <c r="X45" i="489"/>
  <c r="U45" i="489"/>
  <c r="T45" i="489"/>
  <c r="S45" i="489"/>
  <c r="R45" i="489"/>
  <c r="Q45" i="489"/>
  <c r="P45" i="489"/>
  <c r="O45" i="489"/>
  <c r="I45" i="489"/>
  <c r="G45" i="489"/>
  <c r="AA44" i="489"/>
  <c r="Z44" i="489"/>
  <c r="Y44" i="489"/>
  <c r="X44" i="489"/>
  <c r="U44" i="489"/>
  <c r="T44" i="489"/>
  <c r="S44" i="489"/>
  <c r="R44" i="489"/>
  <c r="Q44" i="489"/>
  <c r="P44" i="489"/>
  <c r="O44" i="489"/>
  <c r="I44" i="489"/>
  <c r="G44" i="489"/>
  <c r="AA43" i="489"/>
  <c r="Z43" i="489"/>
  <c r="Y43" i="489"/>
  <c r="X43" i="489"/>
  <c r="U43" i="489"/>
  <c r="T43" i="489"/>
  <c r="S43" i="489"/>
  <c r="R43" i="489"/>
  <c r="Q43" i="489"/>
  <c r="P43" i="489"/>
  <c r="O43" i="489"/>
  <c r="I43" i="489"/>
  <c r="G43" i="489"/>
  <c r="AA42" i="489"/>
  <c r="Z42" i="489"/>
  <c r="Y42" i="489"/>
  <c r="X42" i="489"/>
  <c r="U42" i="489"/>
  <c r="T42" i="489"/>
  <c r="S42" i="489"/>
  <c r="R42" i="489"/>
  <c r="Q42" i="489"/>
  <c r="P42" i="489"/>
  <c r="O42" i="489"/>
  <c r="I42" i="489"/>
  <c r="G42" i="489"/>
  <c r="AA41" i="489"/>
  <c r="Z41" i="489"/>
  <c r="Y41" i="489"/>
  <c r="X41" i="489"/>
  <c r="U41" i="489"/>
  <c r="T41" i="489"/>
  <c r="S41" i="489"/>
  <c r="R41" i="489"/>
  <c r="Q41" i="489"/>
  <c r="P41" i="489"/>
  <c r="O41" i="489"/>
  <c r="I41" i="489"/>
  <c r="G41" i="489"/>
  <c r="AA40" i="489"/>
  <c r="Z40" i="489"/>
  <c r="Y40" i="489"/>
  <c r="X40" i="489"/>
  <c r="U40" i="489"/>
  <c r="T40" i="489"/>
  <c r="S40" i="489"/>
  <c r="R40" i="489"/>
  <c r="Q40" i="489"/>
  <c r="P40" i="489"/>
  <c r="O40" i="489"/>
  <c r="I40" i="489"/>
  <c r="G40" i="489"/>
  <c r="AA39" i="489"/>
  <c r="Z39" i="489"/>
  <c r="Y39" i="489"/>
  <c r="X39" i="489"/>
  <c r="U39" i="489"/>
  <c r="T39" i="489"/>
  <c r="S39" i="489"/>
  <c r="R39" i="489"/>
  <c r="Q39" i="489"/>
  <c r="P39" i="489"/>
  <c r="O39" i="489"/>
  <c r="I39" i="489"/>
  <c r="G39" i="489"/>
  <c r="AA38" i="489"/>
  <c r="Z38" i="489"/>
  <c r="Y38" i="489"/>
  <c r="X38" i="489"/>
  <c r="U38" i="489"/>
  <c r="T38" i="489"/>
  <c r="S38" i="489"/>
  <c r="R38" i="489"/>
  <c r="Q38" i="489"/>
  <c r="P38" i="489"/>
  <c r="O38" i="489"/>
  <c r="I38" i="489"/>
  <c r="G38" i="489"/>
  <c r="AA37" i="489"/>
  <c r="Z37" i="489"/>
  <c r="Y37" i="489"/>
  <c r="X37" i="489"/>
  <c r="U37" i="489"/>
  <c r="T37" i="489"/>
  <c r="S37" i="489"/>
  <c r="R37" i="489"/>
  <c r="Q37" i="489"/>
  <c r="P37" i="489"/>
  <c r="O37" i="489"/>
  <c r="I37" i="489"/>
  <c r="G37" i="489"/>
  <c r="I36" i="489"/>
  <c r="G36" i="489"/>
  <c r="I35" i="489"/>
  <c r="G35" i="489"/>
  <c r="I34" i="489"/>
  <c r="G34" i="489"/>
  <c r="AA33" i="489"/>
  <c r="Z33" i="489"/>
  <c r="Y33" i="489"/>
  <c r="X33" i="489"/>
  <c r="U33" i="489"/>
  <c r="T33" i="489"/>
  <c r="S33" i="489"/>
  <c r="R33" i="489"/>
  <c r="Q33" i="489"/>
  <c r="P33" i="489"/>
  <c r="O33" i="489"/>
  <c r="I33" i="489"/>
  <c r="G33" i="489"/>
  <c r="AA32" i="489"/>
  <c r="Z32" i="489"/>
  <c r="Y32" i="489"/>
  <c r="X32" i="489"/>
  <c r="U32" i="489"/>
  <c r="T32" i="489"/>
  <c r="S32" i="489"/>
  <c r="R32" i="489"/>
  <c r="Q32" i="489"/>
  <c r="P32" i="489"/>
  <c r="O32" i="489"/>
  <c r="I32" i="489"/>
  <c r="G32" i="489"/>
  <c r="AA31" i="489"/>
  <c r="Z31" i="489"/>
  <c r="Y31" i="489"/>
  <c r="X31" i="489"/>
  <c r="U31" i="489"/>
  <c r="T31" i="489"/>
  <c r="S31" i="489"/>
  <c r="R31" i="489"/>
  <c r="Q31" i="489"/>
  <c r="P31" i="489"/>
  <c r="O31" i="489"/>
  <c r="I31" i="489"/>
  <c r="G31" i="489"/>
  <c r="G30" i="489"/>
  <c r="AA29" i="489"/>
  <c r="Z29" i="489"/>
  <c r="Y29" i="489"/>
  <c r="X29" i="489"/>
  <c r="U29" i="489"/>
  <c r="T29" i="489"/>
  <c r="S29" i="489"/>
  <c r="R29" i="489"/>
  <c r="Q29" i="489"/>
  <c r="P29" i="489"/>
  <c r="O29" i="489"/>
  <c r="I29" i="489"/>
  <c r="G29" i="489"/>
  <c r="AA27" i="489"/>
  <c r="Z27" i="489"/>
  <c r="Y27" i="489"/>
  <c r="X27" i="489"/>
  <c r="U27" i="489"/>
  <c r="T27" i="489"/>
  <c r="S27" i="489"/>
  <c r="R27" i="489"/>
  <c r="Q27" i="489"/>
  <c r="P27" i="489"/>
  <c r="O27" i="489"/>
  <c r="I27" i="489"/>
  <c r="G27" i="489"/>
  <c r="AA26" i="489"/>
  <c r="Z26" i="489"/>
  <c r="Y26" i="489"/>
  <c r="X26" i="489"/>
  <c r="U26" i="489"/>
  <c r="T26" i="489"/>
  <c r="S26" i="489"/>
  <c r="R26" i="489"/>
  <c r="Q26" i="489"/>
  <c r="P26" i="489"/>
  <c r="O26" i="489"/>
  <c r="I26" i="489"/>
  <c r="G26" i="489"/>
  <c r="AA25" i="489"/>
  <c r="Z25" i="489"/>
  <c r="Y25" i="489"/>
  <c r="X25" i="489"/>
  <c r="U25" i="489"/>
  <c r="T25" i="489"/>
  <c r="S25" i="489"/>
  <c r="R25" i="489"/>
  <c r="Q25" i="489"/>
  <c r="P25" i="489"/>
  <c r="O25" i="489"/>
  <c r="N25" i="489"/>
  <c r="I25" i="489"/>
  <c r="G25" i="489"/>
  <c r="AA24" i="489"/>
  <c r="Z24" i="489"/>
  <c r="Y24" i="489"/>
  <c r="X24" i="489"/>
  <c r="U24" i="489"/>
  <c r="T24" i="489"/>
  <c r="S24" i="489"/>
  <c r="R24" i="489"/>
  <c r="Q24" i="489"/>
  <c r="P24" i="489"/>
  <c r="O24" i="489"/>
  <c r="N24" i="489"/>
  <c r="I24" i="489"/>
  <c r="G24" i="489"/>
  <c r="AA23" i="489"/>
  <c r="Z23" i="489"/>
  <c r="Y23" i="489"/>
  <c r="X23" i="489"/>
  <c r="U23" i="489"/>
  <c r="T23" i="489"/>
  <c r="S23" i="489"/>
  <c r="R23" i="489"/>
  <c r="Q23" i="489"/>
  <c r="P23" i="489"/>
  <c r="O23" i="489"/>
  <c r="N23" i="489"/>
  <c r="I23" i="489"/>
  <c r="G23" i="489"/>
  <c r="AA22" i="489"/>
  <c r="Z22" i="489"/>
  <c r="Y22" i="489"/>
  <c r="X22" i="489"/>
  <c r="U22" i="489"/>
  <c r="T22" i="489"/>
  <c r="S22" i="489"/>
  <c r="R22" i="489"/>
  <c r="Q22" i="489"/>
  <c r="P22" i="489"/>
  <c r="O22" i="489"/>
  <c r="N22" i="489"/>
  <c r="I22" i="489"/>
  <c r="G22" i="489"/>
  <c r="AA21" i="489"/>
  <c r="Z21" i="489"/>
  <c r="Y21" i="489"/>
  <c r="X21" i="489"/>
  <c r="U21" i="489"/>
  <c r="T21" i="489"/>
  <c r="S21" i="489"/>
  <c r="R21" i="489"/>
  <c r="Q21" i="489"/>
  <c r="P21" i="489"/>
  <c r="O21" i="489"/>
  <c r="N21" i="489"/>
  <c r="I21" i="489"/>
  <c r="G21" i="489"/>
  <c r="AA20" i="489"/>
  <c r="Z20" i="489"/>
  <c r="Y20" i="489"/>
  <c r="X20" i="489"/>
  <c r="U20" i="489"/>
  <c r="T20" i="489"/>
  <c r="S20" i="489"/>
  <c r="R20" i="489"/>
  <c r="Q20" i="489"/>
  <c r="P20" i="489"/>
  <c r="O20" i="489"/>
  <c r="I20" i="489"/>
  <c r="G20" i="489"/>
  <c r="AA19" i="489"/>
  <c r="Z19" i="489"/>
  <c r="Y19" i="489"/>
  <c r="X19" i="489"/>
  <c r="U19" i="489"/>
  <c r="T19" i="489"/>
  <c r="S19" i="489"/>
  <c r="R19" i="489"/>
  <c r="Q19" i="489"/>
  <c r="P19" i="489"/>
  <c r="O19" i="489"/>
  <c r="I19" i="489"/>
  <c r="G19" i="489"/>
  <c r="AA18" i="489"/>
  <c r="Z18" i="489"/>
  <c r="Y18" i="489"/>
  <c r="X18" i="489"/>
  <c r="U18" i="489"/>
  <c r="T18" i="489"/>
  <c r="S18" i="489"/>
  <c r="R18" i="489"/>
  <c r="Q18" i="489"/>
  <c r="P18" i="489"/>
  <c r="O18" i="489"/>
  <c r="I18" i="489"/>
  <c r="G18" i="489"/>
  <c r="AA17" i="489"/>
  <c r="Z17" i="489"/>
  <c r="Y17" i="489"/>
  <c r="X17" i="489"/>
  <c r="U17" i="489"/>
  <c r="T17" i="489"/>
  <c r="S17" i="489"/>
  <c r="R17" i="489"/>
  <c r="Q17" i="489"/>
  <c r="P17" i="489"/>
  <c r="O17" i="489"/>
  <c r="I17" i="489"/>
  <c r="G17" i="489"/>
  <c r="AA16" i="489"/>
  <c r="Z16" i="489"/>
  <c r="Y16" i="489"/>
  <c r="X16" i="489"/>
  <c r="U16" i="489"/>
  <c r="T16" i="489"/>
  <c r="S16" i="489"/>
  <c r="R16" i="489"/>
  <c r="Q16" i="489"/>
  <c r="P16" i="489"/>
  <c r="O16" i="489"/>
  <c r="I16" i="489"/>
  <c r="G16" i="489"/>
  <c r="AA15" i="489"/>
  <c r="Z15" i="489"/>
  <c r="Y15" i="489"/>
  <c r="X15" i="489"/>
  <c r="U15" i="489"/>
  <c r="T15" i="489"/>
  <c r="S15" i="489"/>
  <c r="R15" i="489"/>
  <c r="Q15" i="489"/>
  <c r="P15" i="489"/>
  <c r="O15" i="489"/>
  <c r="I15" i="489"/>
  <c r="G15" i="489"/>
  <c r="AA14" i="489"/>
  <c r="Z14" i="489"/>
  <c r="Y14" i="489"/>
  <c r="X14" i="489"/>
  <c r="U14" i="489"/>
  <c r="T14" i="489"/>
  <c r="S14" i="489"/>
  <c r="R14" i="489"/>
  <c r="Q14" i="489"/>
  <c r="P14" i="489"/>
  <c r="O14" i="489"/>
  <c r="I14" i="489"/>
  <c r="G14" i="489"/>
  <c r="AA13" i="489"/>
  <c r="Z13" i="489"/>
  <c r="Y13" i="489"/>
  <c r="X13" i="489"/>
  <c r="U13" i="489"/>
  <c r="T13" i="489"/>
  <c r="S13" i="489"/>
  <c r="R13" i="489"/>
  <c r="Q13" i="489"/>
  <c r="P13" i="489"/>
  <c r="O13" i="489"/>
  <c r="I13" i="489"/>
  <c r="G13" i="489"/>
  <c r="AA12" i="489"/>
  <c r="Z12" i="489"/>
  <c r="Y12" i="489"/>
  <c r="X12" i="489"/>
  <c r="U12" i="489"/>
  <c r="T12" i="489"/>
  <c r="S12" i="489"/>
  <c r="R12" i="489"/>
  <c r="Q12" i="489"/>
  <c r="P12" i="489"/>
  <c r="O12" i="489"/>
  <c r="I12" i="489"/>
  <c r="G12" i="489"/>
  <c r="AA11" i="489"/>
  <c r="Z11" i="489"/>
  <c r="Y11" i="489"/>
  <c r="X11" i="489"/>
  <c r="U11" i="489"/>
  <c r="T11" i="489"/>
  <c r="S11" i="489"/>
  <c r="R11" i="489"/>
  <c r="Q11" i="489"/>
  <c r="P11" i="489"/>
  <c r="O11" i="489"/>
  <c r="I11" i="489"/>
  <c r="G11" i="489"/>
  <c r="AA10" i="489"/>
  <c r="Z10" i="489"/>
  <c r="Y10" i="489"/>
  <c r="X10" i="489"/>
  <c r="U10" i="489"/>
  <c r="T10" i="489"/>
  <c r="S10" i="489"/>
  <c r="R10" i="489"/>
  <c r="Q10" i="489"/>
  <c r="P10" i="489"/>
  <c r="O10" i="489"/>
  <c r="I10" i="489"/>
  <c r="G10" i="489"/>
  <c r="AA9" i="489"/>
  <c r="Z9" i="489"/>
  <c r="Y9" i="489"/>
  <c r="X9" i="489"/>
  <c r="U9" i="489"/>
  <c r="T9" i="489"/>
  <c r="S9" i="489"/>
  <c r="R9" i="489"/>
  <c r="Q9" i="489"/>
  <c r="P9" i="489"/>
  <c r="O9" i="489"/>
  <c r="I9" i="489"/>
  <c r="G9" i="489"/>
  <c r="AA8" i="489"/>
  <c r="Z8" i="489"/>
  <c r="Y8" i="489"/>
  <c r="X8" i="489"/>
  <c r="U8" i="489"/>
  <c r="T8" i="489"/>
  <c r="S8" i="489"/>
  <c r="R8" i="489"/>
  <c r="Q8" i="489"/>
  <c r="P8" i="489"/>
  <c r="O8" i="489"/>
  <c r="I8" i="489"/>
  <c r="G8" i="489"/>
  <c r="AA7" i="489"/>
  <c r="Z7" i="489"/>
  <c r="Y7" i="489"/>
  <c r="X7" i="489"/>
  <c r="U7" i="489"/>
  <c r="T7" i="489"/>
  <c r="S7" i="489"/>
  <c r="R7" i="489"/>
  <c r="Q7" i="489"/>
  <c r="P7" i="489"/>
  <c r="O7" i="489"/>
  <c r="I7" i="489"/>
  <c r="G7" i="489"/>
  <c r="P532" i="508"/>
  <c r="O532" i="508"/>
  <c r="N532" i="508"/>
  <c r="M532" i="508"/>
  <c r="L532" i="508"/>
  <c r="K532" i="508"/>
  <c r="I532" i="508"/>
  <c r="H532" i="508"/>
  <c r="G532" i="508"/>
  <c r="F532" i="508"/>
  <c r="E532" i="508"/>
  <c r="D532" i="508"/>
  <c r="P531" i="508"/>
  <c r="O531" i="508"/>
  <c r="N531" i="508"/>
  <c r="M531" i="508"/>
  <c r="L531" i="508"/>
  <c r="K531" i="508"/>
  <c r="I531" i="508"/>
  <c r="H531" i="508"/>
  <c r="G531" i="508"/>
  <c r="F531" i="508"/>
  <c r="E531" i="508"/>
  <c r="D531" i="508"/>
  <c r="P530" i="508"/>
  <c r="O530" i="508"/>
  <c r="N530" i="508"/>
  <c r="M530" i="508"/>
  <c r="L530" i="508"/>
  <c r="K530" i="508"/>
  <c r="I530" i="508"/>
  <c r="H530" i="508"/>
  <c r="G530" i="508"/>
  <c r="F530" i="508"/>
  <c r="E530" i="508"/>
  <c r="D530" i="508"/>
  <c r="C508" i="508"/>
  <c r="C507" i="508"/>
  <c r="C506" i="508"/>
  <c r="AA502" i="508"/>
  <c r="Z502" i="508"/>
  <c r="Y502" i="508"/>
  <c r="X502" i="508"/>
  <c r="U502" i="508"/>
  <c r="T502" i="508"/>
  <c r="S502" i="508"/>
  <c r="R502" i="508"/>
  <c r="Q502" i="508"/>
  <c r="P502" i="508"/>
  <c r="O502" i="508"/>
  <c r="I502" i="508"/>
  <c r="G502" i="508"/>
  <c r="AA501" i="508"/>
  <c r="Z501" i="508"/>
  <c r="Y501" i="508"/>
  <c r="X501" i="508"/>
  <c r="U501" i="508"/>
  <c r="T501" i="508"/>
  <c r="S501" i="508"/>
  <c r="R501" i="508"/>
  <c r="Q501" i="508"/>
  <c r="P501" i="508"/>
  <c r="O501" i="508"/>
  <c r="I501" i="508"/>
  <c r="G501" i="508"/>
  <c r="I500" i="508"/>
  <c r="G500" i="508"/>
  <c r="AA499" i="508"/>
  <c r="Z499" i="508"/>
  <c r="Y499" i="508"/>
  <c r="X499" i="508"/>
  <c r="U499" i="508"/>
  <c r="T499" i="508"/>
  <c r="S499" i="508"/>
  <c r="R499" i="508"/>
  <c r="Q499" i="508"/>
  <c r="P499" i="508"/>
  <c r="O499" i="508"/>
  <c r="I499" i="508"/>
  <c r="G499" i="508"/>
  <c r="AA498" i="508"/>
  <c r="Z498" i="508"/>
  <c r="Y498" i="508"/>
  <c r="X498" i="508"/>
  <c r="U498" i="508"/>
  <c r="T498" i="508"/>
  <c r="S498" i="508"/>
  <c r="R498" i="508"/>
  <c r="Q498" i="508"/>
  <c r="P498" i="508"/>
  <c r="O498" i="508"/>
  <c r="I498" i="508"/>
  <c r="G498" i="508"/>
  <c r="G497" i="508"/>
  <c r="G496" i="508"/>
  <c r="AA495" i="508"/>
  <c r="Z495" i="508"/>
  <c r="Y495" i="508"/>
  <c r="X495" i="508"/>
  <c r="U495" i="508"/>
  <c r="T495" i="508"/>
  <c r="S495" i="508"/>
  <c r="R495" i="508"/>
  <c r="Q495" i="508"/>
  <c r="P495" i="508"/>
  <c r="O495" i="508"/>
  <c r="I495" i="508"/>
  <c r="G495" i="508"/>
  <c r="AA494" i="508"/>
  <c r="Z494" i="508"/>
  <c r="Y494" i="508"/>
  <c r="X494" i="508"/>
  <c r="U494" i="508"/>
  <c r="T494" i="508"/>
  <c r="S494" i="508"/>
  <c r="R494" i="508"/>
  <c r="Q494" i="508"/>
  <c r="P494" i="508"/>
  <c r="O494" i="508"/>
  <c r="I494" i="508"/>
  <c r="G494" i="508"/>
  <c r="AA493" i="508"/>
  <c r="Z493" i="508"/>
  <c r="Y493" i="508"/>
  <c r="X493" i="508"/>
  <c r="U493" i="508"/>
  <c r="T493" i="508"/>
  <c r="S493" i="508"/>
  <c r="R493" i="508"/>
  <c r="Q493" i="508"/>
  <c r="P493" i="508"/>
  <c r="O493" i="508"/>
  <c r="I493" i="508"/>
  <c r="G493" i="508"/>
  <c r="AA492" i="508"/>
  <c r="Z492" i="508"/>
  <c r="Y492" i="508"/>
  <c r="X492" i="508"/>
  <c r="U492" i="508"/>
  <c r="T492" i="508"/>
  <c r="S492" i="508"/>
  <c r="R492" i="508"/>
  <c r="Q492" i="508"/>
  <c r="P492" i="508"/>
  <c r="O492" i="508"/>
  <c r="I492" i="508"/>
  <c r="G492" i="508"/>
  <c r="AA491" i="508"/>
  <c r="Z491" i="508"/>
  <c r="Y491" i="508"/>
  <c r="X491" i="508"/>
  <c r="U491" i="508"/>
  <c r="T491" i="508"/>
  <c r="S491" i="508"/>
  <c r="R491" i="508"/>
  <c r="Q491" i="508"/>
  <c r="P491" i="508"/>
  <c r="O491" i="508"/>
  <c r="I491" i="508"/>
  <c r="G491" i="508"/>
  <c r="AA490" i="508"/>
  <c r="Z490" i="508"/>
  <c r="Y490" i="508"/>
  <c r="X490" i="508"/>
  <c r="U490" i="508"/>
  <c r="T490" i="508"/>
  <c r="S490" i="508"/>
  <c r="R490" i="508"/>
  <c r="Q490" i="508"/>
  <c r="P490" i="508"/>
  <c r="O490" i="508"/>
  <c r="I490" i="508"/>
  <c r="G490" i="508"/>
  <c r="AA489" i="508"/>
  <c r="Z489" i="508"/>
  <c r="Y489" i="508"/>
  <c r="X489" i="508"/>
  <c r="U489" i="508"/>
  <c r="T489" i="508"/>
  <c r="S489" i="508"/>
  <c r="R489" i="508"/>
  <c r="Q489" i="508"/>
  <c r="P489" i="508"/>
  <c r="O489" i="508"/>
  <c r="I489" i="508"/>
  <c r="G489" i="508"/>
  <c r="AA488" i="508"/>
  <c r="Z488" i="508"/>
  <c r="Y488" i="508"/>
  <c r="X488" i="508"/>
  <c r="U488" i="508"/>
  <c r="T488" i="508"/>
  <c r="S488" i="508"/>
  <c r="R488" i="508"/>
  <c r="Q488" i="508"/>
  <c r="P488" i="508"/>
  <c r="O488" i="508"/>
  <c r="I488" i="508"/>
  <c r="G488" i="508"/>
  <c r="AA486" i="508"/>
  <c r="Z486" i="508"/>
  <c r="Y486" i="508"/>
  <c r="X486" i="508"/>
  <c r="U486" i="508"/>
  <c r="T486" i="508"/>
  <c r="S486" i="508"/>
  <c r="R486" i="508"/>
  <c r="Q486" i="508"/>
  <c r="P486" i="508"/>
  <c r="O486" i="508"/>
  <c r="I486" i="508"/>
  <c r="G486" i="508"/>
  <c r="I483" i="508"/>
  <c r="G483" i="508"/>
  <c r="AA482" i="508"/>
  <c r="Z482" i="508"/>
  <c r="Y482" i="508"/>
  <c r="X482" i="508"/>
  <c r="U482" i="508"/>
  <c r="T482" i="508"/>
  <c r="S482" i="508"/>
  <c r="R482" i="508"/>
  <c r="Q482" i="508"/>
  <c r="P482" i="508"/>
  <c r="O482" i="508"/>
  <c r="I482" i="508"/>
  <c r="G482" i="508"/>
  <c r="AA481" i="508"/>
  <c r="Z481" i="508"/>
  <c r="Y481" i="508"/>
  <c r="X481" i="508"/>
  <c r="U481" i="508"/>
  <c r="T481" i="508"/>
  <c r="S481" i="508"/>
  <c r="R481" i="508"/>
  <c r="Q481" i="508"/>
  <c r="P481" i="508"/>
  <c r="O481" i="508"/>
  <c r="I481" i="508"/>
  <c r="G481" i="508"/>
  <c r="AA480" i="508"/>
  <c r="Z480" i="508"/>
  <c r="Y480" i="508"/>
  <c r="X480" i="508"/>
  <c r="U480" i="508"/>
  <c r="T480" i="508"/>
  <c r="S480" i="508"/>
  <c r="R480" i="508"/>
  <c r="Q480" i="508"/>
  <c r="P480" i="508"/>
  <c r="O480" i="508"/>
  <c r="I480" i="508"/>
  <c r="G480" i="508"/>
  <c r="AA479" i="508"/>
  <c r="Z479" i="508"/>
  <c r="Y479" i="508"/>
  <c r="X479" i="508"/>
  <c r="U479" i="508"/>
  <c r="T479" i="508"/>
  <c r="S479" i="508"/>
  <c r="R479" i="508"/>
  <c r="Q479" i="508"/>
  <c r="P479" i="508"/>
  <c r="O479" i="508"/>
  <c r="I479" i="508"/>
  <c r="G479" i="508"/>
  <c r="AA478" i="508"/>
  <c r="Z478" i="508"/>
  <c r="Y478" i="508"/>
  <c r="X478" i="508"/>
  <c r="U478" i="508"/>
  <c r="T478" i="508"/>
  <c r="S478" i="508"/>
  <c r="R478" i="508"/>
  <c r="Q478" i="508"/>
  <c r="P478" i="508"/>
  <c r="O478" i="508"/>
  <c r="I478" i="508"/>
  <c r="G478" i="508"/>
  <c r="AA476" i="508"/>
  <c r="Z476" i="508"/>
  <c r="Y476" i="508"/>
  <c r="X476" i="508"/>
  <c r="U476" i="508"/>
  <c r="T476" i="508"/>
  <c r="S476" i="508"/>
  <c r="R476" i="508"/>
  <c r="Q476" i="508"/>
  <c r="P476" i="508"/>
  <c r="O476" i="508"/>
  <c r="I476" i="508"/>
  <c r="G476" i="508"/>
  <c r="AA475" i="508"/>
  <c r="Z475" i="508"/>
  <c r="Y475" i="508"/>
  <c r="X475" i="508"/>
  <c r="U475" i="508"/>
  <c r="T475" i="508"/>
  <c r="S475" i="508"/>
  <c r="R475" i="508"/>
  <c r="Q475" i="508"/>
  <c r="P475" i="508"/>
  <c r="O475" i="508"/>
  <c r="I475" i="508"/>
  <c r="G475" i="508"/>
  <c r="AA474" i="508"/>
  <c r="Z474" i="508"/>
  <c r="Y474" i="508"/>
  <c r="X474" i="508"/>
  <c r="U474" i="508"/>
  <c r="T474" i="508"/>
  <c r="S474" i="508"/>
  <c r="R474" i="508"/>
  <c r="Q474" i="508"/>
  <c r="P474" i="508"/>
  <c r="O474" i="508"/>
  <c r="I474" i="508"/>
  <c r="G474" i="508"/>
  <c r="AA473" i="508"/>
  <c r="Z473" i="508"/>
  <c r="Y473" i="508"/>
  <c r="X473" i="508"/>
  <c r="U473" i="508"/>
  <c r="T473" i="508"/>
  <c r="S473" i="508"/>
  <c r="R473" i="508"/>
  <c r="Q473" i="508"/>
  <c r="P473" i="508"/>
  <c r="O473" i="508"/>
  <c r="I473" i="508"/>
  <c r="G473" i="508"/>
  <c r="AA472" i="508"/>
  <c r="Z472" i="508"/>
  <c r="Y472" i="508"/>
  <c r="X472" i="508"/>
  <c r="U472" i="508"/>
  <c r="T472" i="508"/>
  <c r="S472" i="508"/>
  <c r="R472" i="508"/>
  <c r="Q472" i="508"/>
  <c r="P472" i="508"/>
  <c r="O472" i="508"/>
  <c r="I472" i="508"/>
  <c r="G472" i="508"/>
  <c r="AA471" i="508"/>
  <c r="Z471" i="508"/>
  <c r="Y471" i="508"/>
  <c r="X471" i="508"/>
  <c r="U471" i="508"/>
  <c r="T471" i="508"/>
  <c r="S471" i="508"/>
  <c r="R471" i="508"/>
  <c r="Q471" i="508"/>
  <c r="P471" i="508"/>
  <c r="O471" i="508"/>
  <c r="I471" i="508"/>
  <c r="G471" i="508"/>
  <c r="AA470" i="508"/>
  <c r="Z470" i="508"/>
  <c r="Y470" i="508"/>
  <c r="X470" i="508"/>
  <c r="U470" i="508"/>
  <c r="T470" i="508"/>
  <c r="S470" i="508"/>
  <c r="R470" i="508"/>
  <c r="Q470" i="508"/>
  <c r="P470" i="508"/>
  <c r="O470" i="508"/>
  <c r="I470" i="508"/>
  <c r="G470" i="508"/>
  <c r="AA469" i="508"/>
  <c r="Z469" i="508"/>
  <c r="Y469" i="508"/>
  <c r="X469" i="508"/>
  <c r="U469" i="508"/>
  <c r="T469" i="508"/>
  <c r="S469" i="508"/>
  <c r="R469" i="508"/>
  <c r="Q469" i="508"/>
  <c r="P469" i="508"/>
  <c r="O469" i="508"/>
  <c r="I469" i="508"/>
  <c r="G469" i="508"/>
  <c r="AA468" i="508"/>
  <c r="Z468" i="508"/>
  <c r="Y468" i="508"/>
  <c r="X468" i="508"/>
  <c r="U468" i="508"/>
  <c r="T468" i="508"/>
  <c r="S468" i="508"/>
  <c r="R468" i="508"/>
  <c r="Q468" i="508"/>
  <c r="P468" i="508"/>
  <c r="O468" i="508"/>
  <c r="I468" i="508"/>
  <c r="G468" i="508"/>
  <c r="AA467" i="508"/>
  <c r="Z467" i="508"/>
  <c r="Y467" i="508"/>
  <c r="X467" i="508"/>
  <c r="U467" i="508"/>
  <c r="T467" i="508"/>
  <c r="S467" i="508"/>
  <c r="R467" i="508"/>
  <c r="Q467" i="508"/>
  <c r="P467" i="508"/>
  <c r="O467" i="508"/>
  <c r="I467" i="508"/>
  <c r="G467" i="508"/>
  <c r="AA466" i="508"/>
  <c r="Z466" i="508"/>
  <c r="Y466" i="508"/>
  <c r="X466" i="508"/>
  <c r="U466" i="508"/>
  <c r="T466" i="508"/>
  <c r="S466" i="508"/>
  <c r="R466" i="508"/>
  <c r="Q466" i="508"/>
  <c r="P466" i="508"/>
  <c r="O466" i="508"/>
  <c r="I466" i="508"/>
  <c r="G466" i="508"/>
  <c r="AA465" i="508"/>
  <c r="Z465" i="508"/>
  <c r="Y465" i="508"/>
  <c r="X465" i="508"/>
  <c r="U465" i="508"/>
  <c r="T465" i="508"/>
  <c r="S465" i="508"/>
  <c r="R465" i="508"/>
  <c r="Q465" i="508"/>
  <c r="P465" i="508"/>
  <c r="O465" i="508"/>
  <c r="I465" i="508"/>
  <c r="G465" i="508"/>
  <c r="AA464" i="508"/>
  <c r="Z464" i="508"/>
  <c r="Y464" i="508"/>
  <c r="X464" i="508"/>
  <c r="U464" i="508"/>
  <c r="T464" i="508"/>
  <c r="S464" i="508"/>
  <c r="R464" i="508"/>
  <c r="Q464" i="508"/>
  <c r="P464" i="508"/>
  <c r="O464" i="508"/>
  <c r="I464" i="508"/>
  <c r="G464" i="508"/>
  <c r="AA463" i="508"/>
  <c r="Z463" i="508"/>
  <c r="Y463" i="508"/>
  <c r="X463" i="508"/>
  <c r="U463" i="508"/>
  <c r="T463" i="508"/>
  <c r="S463" i="508"/>
  <c r="R463" i="508"/>
  <c r="Q463" i="508"/>
  <c r="P463" i="508"/>
  <c r="O463" i="508"/>
  <c r="I463" i="508"/>
  <c r="G463" i="508"/>
  <c r="AA462" i="508"/>
  <c r="Z462" i="508"/>
  <c r="Y462" i="508"/>
  <c r="X462" i="508"/>
  <c r="U462" i="508"/>
  <c r="T462" i="508"/>
  <c r="S462" i="508"/>
  <c r="R462" i="508"/>
  <c r="Q462" i="508"/>
  <c r="P462" i="508"/>
  <c r="O462" i="508"/>
  <c r="I462" i="508"/>
  <c r="G462" i="508"/>
  <c r="AA460" i="508"/>
  <c r="Z460" i="508"/>
  <c r="Y460" i="508"/>
  <c r="X460" i="508"/>
  <c r="U460" i="508"/>
  <c r="T460" i="508"/>
  <c r="S460" i="508"/>
  <c r="R460" i="508"/>
  <c r="Q460" i="508"/>
  <c r="P460" i="508"/>
  <c r="O460" i="508"/>
  <c r="I460" i="508"/>
  <c r="G460" i="508"/>
  <c r="AA459" i="508"/>
  <c r="Z459" i="508"/>
  <c r="Y459" i="508"/>
  <c r="X459" i="508"/>
  <c r="U459" i="508"/>
  <c r="T459" i="508"/>
  <c r="S459" i="508"/>
  <c r="R459" i="508"/>
  <c r="Q459" i="508"/>
  <c r="P459" i="508"/>
  <c r="O459" i="508"/>
  <c r="I459" i="508"/>
  <c r="G459" i="508"/>
  <c r="AA458" i="508"/>
  <c r="Z458" i="508"/>
  <c r="Y458" i="508"/>
  <c r="X458" i="508"/>
  <c r="U458" i="508"/>
  <c r="T458" i="508"/>
  <c r="S458" i="508"/>
  <c r="R458" i="508"/>
  <c r="Q458" i="508"/>
  <c r="P458" i="508"/>
  <c r="O458" i="508"/>
  <c r="I458" i="508"/>
  <c r="G458" i="508"/>
  <c r="I457" i="508"/>
  <c r="G457" i="508"/>
  <c r="I456" i="508"/>
  <c r="G456" i="508"/>
  <c r="I455" i="508"/>
  <c r="G455" i="508"/>
  <c r="AA454" i="508"/>
  <c r="Z454" i="508"/>
  <c r="Y454" i="508"/>
  <c r="X454" i="508"/>
  <c r="U454" i="508"/>
  <c r="T454" i="508"/>
  <c r="S454" i="508"/>
  <c r="R454" i="508"/>
  <c r="Q454" i="508"/>
  <c r="P454" i="508"/>
  <c r="O454" i="508"/>
  <c r="I454" i="508"/>
  <c r="G454" i="508"/>
  <c r="AA453" i="508"/>
  <c r="Z453" i="508"/>
  <c r="Y453" i="508"/>
  <c r="X453" i="508"/>
  <c r="U453" i="508"/>
  <c r="T453" i="508"/>
  <c r="S453" i="508"/>
  <c r="R453" i="508"/>
  <c r="Q453" i="508"/>
  <c r="P453" i="508"/>
  <c r="O453" i="508"/>
  <c r="I453" i="508"/>
  <c r="G453" i="508"/>
  <c r="AA452" i="508"/>
  <c r="Z452" i="508"/>
  <c r="Y452" i="508"/>
  <c r="X452" i="508"/>
  <c r="U452" i="508"/>
  <c r="T452" i="508"/>
  <c r="S452" i="508"/>
  <c r="R452" i="508"/>
  <c r="Q452" i="508"/>
  <c r="P452" i="508"/>
  <c r="O452" i="508"/>
  <c r="I452" i="508"/>
  <c r="G452" i="508"/>
  <c r="AA451" i="508"/>
  <c r="Z451" i="508"/>
  <c r="Y451" i="508"/>
  <c r="X451" i="508"/>
  <c r="U451" i="508"/>
  <c r="T451" i="508"/>
  <c r="S451" i="508"/>
  <c r="R451" i="508"/>
  <c r="Q451" i="508"/>
  <c r="P451" i="508"/>
  <c r="O451" i="508"/>
  <c r="I451" i="508"/>
  <c r="G451" i="508"/>
  <c r="AA450" i="508"/>
  <c r="Z450" i="508"/>
  <c r="Y450" i="508"/>
  <c r="X450" i="508"/>
  <c r="U450" i="508"/>
  <c r="T450" i="508"/>
  <c r="S450" i="508"/>
  <c r="R450" i="508"/>
  <c r="Q450" i="508"/>
  <c r="P450" i="508"/>
  <c r="O450" i="508"/>
  <c r="I450" i="508"/>
  <c r="G450" i="508"/>
  <c r="AA449" i="508"/>
  <c r="Z449" i="508"/>
  <c r="Y449" i="508"/>
  <c r="X449" i="508"/>
  <c r="U449" i="508"/>
  <c r="T449" i="508"/>
  <c r="S449" i="508"/>
  <c r="R449" i="508"/>
  <c r="Q449" i="508"/>
  <c r="P449" i="508"/>
  <c r="O449" i="508"/>
  <c r="I449" i="508"/>
  <c r="G449" i="508"/>
  <c r="AA448" i="508"/>
  <c r="Z448" i="508"/>
  <c r="Y448" i="508"/>
  <c r="X448" i="508"/>
  <c r="U448" i="508"/>
  <c r="T448" i="508"/>
  <c r="S448" i="508"/>
  <c r="R448" i="508"/>
  <c r="Q448" i="508"/>
  <c r="P448" i="508"/>
  <c r="O448" i="508"/>
  <c r="I448" i="508"/>
  <c r="G448" i="508"/>
  <c r="AA447" i="508"/>
  <c r="Z447" i="508"/>
  <c r="Y447" i="508"/>
  <c r="X447" i="508"/>
  <c r="U447" i="508"/>
  <c r="T447" i="508"/>
  <c r="S447" i="508"/>
  <c r="R447" i="508"/>
  <c r="Q447" i="508"/>
  <c r="P447" i="508"/>
  <c r="O447" i="508"/>
  <c r="I447" i="508"/>
  <c r="G447" i="508"/>
  <c r="AA446" i="508"/>
  <c r="Z446" i="508"/>
  <c r="Y446" i="508"/>
  <c r="X446" i="508"/>
  <c r="U446" i="508"/>
  <c r="T446" i="508"/>
  <c r="S446" i="508"/>
  <c r="R446" i="508"/>
  <c r="Q446" i="508"/>
  <c r="P446" i="508"/>
  <c r="O446" i="508"/>
  <c r="I446" i="508"/>
  <c r="G446" i="508"/>
  <c r="AA445" i="508"/>
  <c r="Z445" i="508"/>
  <c r="Y445" i="508"/>
  <c r="X445" i="508"/>
  <c r="U445" i="508"/>
  <c r="T445" i="508"/>
  <c r="S445" i="508"/>
  <c r="R445" i="508"/>
  <c r="Q445" i="508"/>
  <c r="P445" i="508"/>
  <c r="O445" i="508"/>
  <c r="I445" i="508"/>
  <c r="G445" i="508"/>
  <c r="AA444" i="508"/>
  <c r="Z444" i="508"/>
  <c r="Y444" i="508"/>
  <c r="X444" i="508"/>
  <c r="U444" i="508"/>
  <c r="T444" i="508"/>
  <c r="S444" i="508"/>
  <c r="R444" i="508"/>
  <c r="Q444" i="508"/>
  <c r="P444" i="508"/>
  <c r="O444" i="508"/>
  <c r="I444" i="508"/>
  <c r="G444" i="508"/>
  <c r="AA443" i="508"/>
  <c r="Z443" i="508"/>
  <c r="Y443" i="508"/>
  <c r="X443" i="508"/>
  <c r="U443" i="508"/>
  <c r="T443" i="508"/>
  <c r="S443" i="508"/>
  <c r="R443" i="508"/>
  <c r="Q443" i="508"/>
  <c r="P443" i="508"/>
  <c r="O443" i="508"/>
  <c r="I443" i="508"/>
  <c r="G443" i="508"/>
  <c r="AA442" i="508"/>
  <c r="Z442" i="508"/>
  <c r="Y442" i="508"/>
  <c r="X442" i="508"/>
  <c r="U442" i="508"/>
  <c r="T442" i="508"/>
  <c r="S442" i="508"/>
  <c r="R442" i="508"/>
  <c r="Q442" i="508"/>
  <c r="P442" i="508"/>
  <c r="O442" i="508"/>
  <c r="I442" i="508"/>
  <c r="G442" i="508"/>
  <c r="AA441" i="508"/>
  <c r="Z441" i="508"/>
  <c r="Y441" i="508"/>
  <c r="X441" i="508"/>
  <c r="U441" i="508"/>
  <c r="T441" i="508"/>
  <c r="S441" i="508"/>
  <c r="R441" i="508"/>
  <c r="Q441" i="508"/>
  <c r="P441" i="508"/>
  <c r="O441" i="508"/>
  <c r="I441" i="508"/>
  <c r="G441" i="508"/>
  <c r="AA440" i="508"/>
  <c r="Z440" i="508"/>
  <c r="Y440" i="508"/>
  <c r="X440" i="508"/>
  <c r="U440" i="508"/>
  <c r="T440" i="508"/>
  <c r="S440" i="508"/>
  <c r="R440" i="508"/>
  <c r="Q440" i="508"/>
  <c r="P440" i="508"/>
  <c r="O440" i="508"/>
  <c r="I440" i="508"/>
  <c r="G440" i="508"/>
  <c r="AA439" i="508"/>
  <c r="Z439" i="508"/>
  <c r="Y439" i="508"/>
  <c r="X439" i="508"/>
  <c r="U439" i="508"/>
  <c r="T439" i="508"/>
  <c r="S439" i="508"/>
  <c r="R439" i="508"/>
  <c r="Q439" i="508"/>
  <c r="P439" i="508"/>
  <c r="O439" i="508"/>
  <c r="I439" i="508"/>
  <c r="G439" i="508"/>
  <c r="AA438" i="508"/>
  <c r="Z438" i="508"/>
  <c r="Y438" i="508"/>
  <c r="X438" i="508"/>
  <c r="U438" i="508"/>
  <c r="T438" i="508"/>
  <c r="S438" i="508"/>
  <c r="R438" i="508"/>
  <c r="Q438" i="508"/>
  <c r="P438" i="508"/>
  <c r="O438" i="508"/>
  <c r="I438" i="508"/>
  <c r="G438" i="508"/>
  <c r="AA437" i="508"/>
  <c r="Z437" i="508"/>
  <c r="Y437" i="508"/>
  <c r="X437" i="508"/>
  <c r="U437" i="508"/>
  <c r="T437" i="508"/>
  <c r="S437" i="508"/>
  <c r="R437" i="508"/>
  <c r="Q437" i="508"/>
  <c r="P437" i="508"/>
  <c r="O437" i="508"/>
  <c r="I437" i="508"/>
  <c r="G437" i="508"/>
  <c r="AA436" i="508"/>
  <c r="Z436" i="508"/>
  <c r="Y436" i="508"/>
  <c r="X436" i="508"/>
  <c r="U436" i="508"/>
  <c r="T436" i="508"/>
  <c r="S436" i="508"/>
  <c r="R436" i="508"/>
  <c r="Q436" i="508"/>
  <c r="P436" i="508"/>
  <c r="O436" i="508"/>
  <c r="I436" i="508"/>
  <c r="G436" i="508"/>
  <c r="AA435" i="508"/>
  <c r="Z435" i="508"/>
  <c r="Y435" i="508"/>
  <c r="X435" i="508"/>
  <c r="U435" i="508"/>
  <c r="T435" i="508"/>
  <c r="S435" i="508"/>
  <c r="R435" i="508"/>
  <c r="Q435" i="508"/>
  <c r="P435" i="508"/>
  <c r="O435" i="508"/>
  <c r="I435" i="508"/>
  <c r="G435" i="508"/>
  <c r="AA434" i="508"/>
  <c r="Z434" i="508"/>
  <c r="Y434" i="508"/>
  <c r="X434" i="508"/>
  <c r="U434" i="508"/>
  <c r="T434" i="508"/>
  <c r="S434" i="508"/>
  <c r="R434" i="508"/>
  <c r="Q434" i="508"/>
  <c r="P434" i="508"/>
  <c r="O434" i="508"/>
  <c r="I434" i="508"/>
  <c r="G434" i="508"/>
  <c r="AA433" i="508"/>
  <c r="Z433" i="508"/>
  <c r="Y433" i="508"/>
  <c r="X433" i="508"/>
  <c r="U433" i="508"/>
  <c r="T433" i="508"/>
  <c r="S433" i="508"/>
  <c r="R433" i="508"/>
  <c r="Q433" i="508"/>
  <c r="P433" i="508"/>
  <c r="O433" i="508"/>
  <c r="I433" i="508"/>
  <c r="G433" i="508"/>
  <c r="AA432" i="508"/>
  <c r="Z432" i="508"/>
  <c r="Y432" i="508"/>
  <c r="X432" i="508"/>
  <c r="U432" i="508"/>
  <c r="T432" i="508"/>
  <c r="S432" i="508"/>
  <c r="R432" i="508"/>
  <c r="Q432" i="508"/>
  <c r="P432" i="508"/>
  <c r="O432" i="508"/>
  <c r="I432" i="508"/>
  <c r="G432" i="508"/>
  <c r="AA431" i="508"/>
  <c r="Z431" i="508"/>
  <c r="Y431" i="508"/>
  <c r="X431" i="508"/>
  <c r="U431" i="508"/>
  <c r="T431" i="508"/>
  <c r="S431" i="508"/>
  <c r="R431" i="508"/>
  <c r="Q431" i="508"/>
  <c r="P431" i="508"/>
  <c r="O431" i="508"/>
  <c r="I431" i="508"/>
  <c r="G431" i="508"/>
  <c r="AA430" i="508"/>
  <c r="Z430" i="508"/>
  <c r="Y430" i="508"/>
  <c r="X430" i="508"/>
  <c r="U430" i="508"/>
  <c r="T430" i="508"/>
  <c r="S430" i="508"/>
  <c r="R430" i="508"/>
  <c r="Q430" i="508"/>
  <c r="P430" i="508"/>
  <c r="O430" i="508"/>
  <c r="I430" i="508"/>
  <c r="G430" i="508"/>
  <c r="AA429" i="508"/>
  <c r="Z429" i="508"/>
  <c r="Y429" i="508"/>
  <c r="X429" i="508"/>
  <c r="U429" i="508"/>
  <c r="T429" i="508"/>
  <c r="S429" i="508"/>
  <c r="R429" i="508"/>
  <c r="Q429" i="508"/>
  <c r="P429" i="508"/>
  <c r="O429" i="508"/>
  <c r="I429" i="508"/>
  <c r="G429" i="508"/>
  <c r="AA428" i="508"/>
  <c r="Z428" i="508"/>
  <c r="Y428" i="508"/>
  <c r="X428" i="508"/>
  <c r="U428" i="508"/>
  <c r="T428" i="508"/>
  <c r="S428" i="508"/>
  <c r="R428" i="508"/>
  <c r="Q428" i="508"/>
  <c r="P428" i="508"/>
  <c r="O428" i="508"/>
  <c r="I428" i="508"/>
  <c r="G428" i="508"/>
  <c r="AA427" i="508"/>
  <c r="Z427" i="508"/>
  <c r="Y427" i="508"/>
  <c r="X427" i="508"/>
  <c r="U427" i="508"/>
  <c r="T427" i="508"/>
  <c r="S427" i="508"/>
  <c r="R427" i="508"/>
  <c r="Q427" i="508"/>
  <c r="P427" i="508"/>
  <c r="O427" i="508"/>
  <c r="I427" i="508"/>
  <c r="G427" i="508"/>
  <c r="AA425" i="508"/>
  <c r="Z425" i="508"/>
  <c r="Y425" i="508"/>
  <c r="X425" i="508"/>
  <c r="U425" i="508"/>
  <c r="T425" i="508"/>
  <c r="S425" i="508"/>
  <c r="R425" i="508"/>
  <c r="Q425" i="508"/>
  <c r="P425" i="508"/>
  <c r="O425" i="508"/>
  <c r="I425" i="508"/>
  <c r="G425" i="508"/>
  <c r="AA424" i="508"/>
  <c r="Z424" i="508"/>
  <c r="Y424" i="508"/>
  <c r="X424" i="508"/>
  <c r="U424" i="508"/>
  <c r="T424" i="508"/>
  <c r="S424" i="508"/>
  <c r="R424" i="508"/>
  <c r="Q424" i="508"/>
  <c r="P424" i="508"/>
  <c r="O424" i="508"/>
  <c r="I424" i="508"/>
  <c r="G424" i="508"/>
  <c r="AA423" i="508"/>
  <c r="Z423" i="508"/>
  <c r="Y423" i="508"/>
  <c r="X423" i="508"/>
  <c r="U423" i="508"/>
  <c r="T423" i="508"/>
  <c r="S423" i="508"/>
  <c r="R423" i="508"/>
  <c r="Q423" i="508"/>
  <c r="P423" i="508"/>
  <c r="O423" i="508"/>
  <c r="I423" i="508"/>
  <c r="G423" i="508"/>
  <c r="I422" i="508"/>
  <c r="G422" i="508"/>
  <c r="I421" i="508"/>
  <c r="G421" i="508"/>
  <c r="I420" i="508"/>
  <c r="G420" i="508"/>
  <c r="AA419" i="508"/>
  <c r="Z419" i="508"/>
  <c r="Y419" i="508"/>
  <c r="X419" i="508"/>
  <c r="U419" i="508"/>
  <c r="T419" i="508"/>
  <c r="S419" i="508"/>
  <c r="R419" i="508"/>
  <c r="Q419" i="508"/>
  <c r="P419" i="508"/>
  <c r="O419" i="508"/>
  <c r="I419" i="508"/>
  <c r="G419" i="508"/>
  <c r="AA418" i="508"/>
  <c r="Z418" i="508"/>
  <c r="Y418" i="508"/>
  <c r="X418" i="508"/>
  <c r="U418" i="508"/>
  <c r="T418" i="508"/>
  <c r="S418" i="508"/>
  <c r="R418" i="508"/>
  <c r="Q418" i="508"/>
  <c r="P418" i="508"/>
  <c r="O418" i="508"/>
  <c r="I418" i="508"/>
  <c r="G418" i="508"/>
  <c r="AA417" i="508"/>
  <c r="Z417" i="508"/>
  <c r="Y417" i="508"/>
  <c r="X417" i="508"/>
  <c r="U417" i="508"/>
  <c r="T417" i="508"/>
  <c r="S417" i="508"/>
  <c r="R417" i="508"/>
  <c r="Q417" i="508"/>
  <c r="P417" i="508"/>
  <c r="O417" i="508"/>
  <c r="I417" i="508"/>
  <c r="G417" i="508"/>
  <c r="AA416" i="508"/>
  <c r="Z416" i="508"/>
  <c r="Y416" i="508"/>
  <c r="X416" i="508"/>
  <c r="U416" i="508"/>
  <c r="T416" i="508"/>
  <c r="S416" i="508"/>
  <c r="R416" i="508"/>
  <c r="Q416" i="508"/>
  <c r="P416" i="508"/>
  <c r="O416" i="508"/>
  <c r="I416" i="508"/>
  <c r="G416" i="508"/>
  <c r="AA415" i="508"/>
  <c r="Z415" i="508"/>
  <c r="Y415" i="508"/>
  <c r="X415" i="508"/>
  <c r="U415" i="508"/>
  <c r="T415" i="508"/>
  <c r="S415" i="508"/>
  <c r="R415" i="508"/>
  <c r="Q415" i="508"/>
  <c r="P415" i="508"/>
  <c r="O415" i="508"/>
  <c r="I415" i="508"/>
  <c r="G415" i="508"/>
  <c r="AA414" i="508"/>
  <c r="Z414" i="508"/>
  <c r="Y414" i="508"/>
  <c r="X414" i="508"/>
  <c r="U414" i="508"/>
  <c r="T414" i="508"/>
  <c r="S414" i="508"/>
  <c r="R414" i="508"/>
  <c r="Q414" i="508"/>
  <c r="P414" i="508"/>
  <c r="O414" i="508"/>
  <c r="I414" i="508"/>
  <c r="G414" i="508"/>
  <c r="AA413" i="508"/>
  <c r="Z413" i="508"/>
  <c r="Y413" i="508"/>
  <c r="X413" i="508"/>
  <c r="U413" i="508"/>
  <c r="T413" i="508"/>
  <c r="S413" i="508"/>
  <c r="R413" i="508"/>
  <c r="Q413" i="508"/>
  <c r="P413" i="508"/>
  <c r="O413" i="508"/>
  <c r="I413" i="508"/>
  <c r="G413" i="508"/>
  <c r="AA412" i="508"/>
  <c r="Z412" i="508"/>
  <c r="Y412" i="508"/>
  <c r="X412" i="508"/>
  <c r="U412" i="508"/>
  <c r="T412" i="508"/>
  <c r="S412" i="508"/>
  <c r="R412" i="508"/>
  <c r="Q412" i="508"/>
  <c r="P412" i="508"/>
  <c r="O412" i="508"/>
  <c r="I412" i="508"/>
  <c r="G412" i="508"/>
  <c r="AA411" i="508"/>
  <c r="Z411" i="508"/>
  <c r="Y411" i="508"/>
  <c r="X411" i="508"/>
  <c r="U411" i="508"/>
  <c r="T411" i="508"/>
  <c r="S411" i="508"/>
  <c r="R411" i="508"/>
  <c r="Q411" i="508"/>
  <c r="P411" i="508"/>
  <c r="O411" i="508"/>
  <c r="I411" i="508"/>
  <c r="G411" i="508"/>
  <c r="AA410" i="508"/>
  <c r="Z410" i="508"/>
  <c r="Y410" i="508"/>
  <c r="X410" i="508"/>
  <c r="U410" i="508"/>
  <c r="T410" i="508"/>
  <c r="S410" i="508"/>
  <c r="R410" i="508"/>
  <c r="Q410" i="508"/>
  <c r="P410" i="508"/>
  <c r="O410" i="508"/>
  <c r="I410" i="508"/>
  <c r="G410" i="508"/>
  <c r="AA409" i="508"/>
  <c r="Z409" i="508"/>
  <c r="Y409" i="508"/>
  <c r="X409" i="508"/>
  <c r="U409" i="508"/>
  <c r="T409" i="508"/>
  <c r="S409" i="508"/>
  <c r="R409" i="508"/>
  <c r="Q409" i="508"/>
  <c r="P409" i="508"/>
  <c r="O409" i="508"/>
  <c r="I409" i="508"/>
  <c r="G409" i="508"/>
  <c r="AA408" i="508"/>
  <c r="Z408" i="508"/>
  <c r="Y408" i="508"/>
  <c r="X408" i="508"/>
  <c r="U408" i="508"/>
  <c r="T408" i="508"/>
  <c r="S408" i="508"/>
  <c r="R408" i="508"/>
  <c r="Q408" i="508"/>
  <c r="P408" i="508"/>
  <c r="O408" i="508"/>
  <c r="I408" i="508"/>
  <c r="G408" i="508"/>
  <c r="G407" i="508"/>
  <c r="AA406" i="508"/>
  <c r="Z406" i="508"/>
  <c r="Y406" i="508"/>
  <c r="X406" i="508"/>
  <c r="U406" i="508"/>
  <c r="T406" i="508"/>
  <c r="S406" i="508"/>
  <c r="R406" i="508"/>
  <c r="Q406" i="508"/>
  <c r="P406" i="508"/>
  <c r="O406" i="508"/>
  <c r="I406" i="508"/>
  <c r="G406" i="508"/>
  <c r="AA405" i="508"/>
  <c r="Z405" i="508"/>
  <c r="Y405" i="508"/>
  <c r="X405" i="508"/>
  <c r="U405" i="508"/>
  <c r="T405" i="508"/>
  <c r="S405" i="508"/>
  <c r="R405" i="508"/>
  <c r="Q405" i="508"/>
  <c r="P405" i="508"/>
  <c r="O405" i="508"/>
  <c r="I405" i="508"/>
  <c r="G405" i="508"/>
  <c r="AA404" i="508"/>
  <c r="Z404" i="508"/>
  <c r="Y404" i="508"/>
  <c r="X404" i="508"/>
  <c r="U404" i="508"/>
  <c r="T404" i="508"/>
  <c r="S404" i="508"/>
  <c r="R404" i="508"/>
  <c r="Q404" i="508"/>
  <c r="P404" i="508"/>
  <c r="O404" i="508"/>
  <c r="I404" i="508"/>
  <c r="G404" i="508"/>
  <c r="AA403" i="508"/>
  <c r="Z403" i="508"/>
  <c r="Y403" i="508"/>
  <c r="X403" i="508"/>
  <c r="U403" i="508"/>
  <c r="T403" i="508"/>
  <c r="S403" i="508"/>
  <c r="R403" i="508"/>
  <c r="Q403" i="508"/>
  <c r="P403" i="508"/>
  <c r="O403" i="508"/>
  <c r="I403" i="508"/>
  <c r="G403" i="508"/>
  <c r="AA402" i="508"/>
  <c r="Z402" i="508"/>
  <c r="Y402" i="508"/>
  <c r="X402" i="508"/>
  <c r="U402" i="508"/>
  <c r="T402" i="508"/>
  <c r="S402" i="508"/>
  <c r="R402" i="508"/>
  <c r="Q402" i="508"/>
  <c r="P402" i="508"/>
  <c r="O402" i="508"/>
  <c r="I402" i="508"/>
  <c r="G402" i="508"/>
  <c r="AA401" i="508"/>
  <c r="Z401" i="508"/>
  <c r="Y401" i="508"/>
  <c r="X401" i="508"/>
  <c r="U401" i="508"/>
  <c r="T401" i="508"/>
  <c r="S401" i="508"/>
  <c r="R401" i="508"/>
  <c r="Q401" i="508"/>
  <c r="P401" i="508"/>
  <c r="O401" i="508"/>
  <c r="I401" i="508"/>
  <c r="G401" i="508"/>
  <c r="AA400" i="508"/>
  <c r="Z400" i="508"/>
  <c r="Y400" i="508"/>
  <c r="X400" i="508"/>
  <c r="U400" i="508"/>
  <c r="T400" i="508"/>
  <c r="S400" i="508"/>
  <c r="R400" i="508"/>
  <c r="Q400" i="508"/>
  <c r="P400" i="508"/>
  <c r="O400" i="508"/>
  <c r="I400" i="508"/>
  <c r="G400" i="508"/>
  <c r="AA399" i="508"/>
  <c r="Z399" i="508"/>
  <c r="Y399" i="508"/>
  <c r="X399" i="508"/>
  <c r="U399" i="508"/>
  <c r="T399" i="508"/>
  <c r="S399" i="508"/>
  <c r="R399" i="508"/>
  <c r="Q399" i="508"/>
  <c r="P399" i="508"/>
  <c r="O399" i="508"/>
  <c r="I399" i="508"/>
  <c r="G399" i="508"/>
  <c r="AA398" i="508"/>
  <c r="Z398" i="508"/>
  <c r="Y398" i="508"/>
  <c r="X398" i="508"/>
  <c r="U398" i="508"/>
  <c r="T398" i="508"/>
  <c r="S398" i="508"/>
  <c r="R398" i="508"/>
  <c r="Q398" i="508"/>
  <c r="P398" i="508"/>
  <c r="O398" i="508"/>
  <c r="I398" i="508"/>
  <c r="G398" i="508"/>
  <c r="AA397" i="508"/>
  <c r="Z397" i="508"/>
  <c r="Y397" i="508"/>
  <c r="X397" i="508"/>
  <c r="U397" i="508"/>
  <c r="T397" i="508"/>
  <c r="S397" i="508"/>
  <c r="R397" i="508"/>
  <c r="Q397" i="508"/>
  <c r="P397" i="508"/>
  <c r="O397" i="508"/>
  <c r="I397" i="508"/>
  <c r="G397" i="508"/>
  <c r="AA396" i="508"/>
  <c r="Z396" i="508"/>
  <c r="Y396" i="508"/>
  <c r="X396" i="508"/>
  <c r="U396" i="508"/>
  <c r="T396" i="508"/>
  <c r="S396" i="508"/>
  <c r="R396" i="508"/>
  <c r="Q396" i="508"/>
  <c r="P396" i="508"/>
  <c r="O396" i="508"/>
  <c r="I396" i="508"/>
  <c r="G396" i="508"/>
  <c r="AA395" i="508"/>
  <c r="Z395" i="508"/>
  <c r="Y395" i="508"/>
  <c r="X395" i="508"/>
  <c r="U395" i="508"/>
  <c r="T395" i="508"/>
  <c r="S395" i="508"/>
  <c r="R395" i="508"/>
  <c r="Q395" i="508"/>
  <c r="P395" i="508"/>
  <c r="O395" i="508"/>
  <c r="I395" i="508"/>
  <c r="G395" i="508"/>
  <c r="AA394" i="508"/>
  <c r="Z394" i="508"/>
  <c r="Y394" i="508"/>
  <c r="X394" i="508"/>
  <c r="U394" i="508"/>
  <c r="T394" i="508"/>
  <c r="S394" i="508"/>
  <c r="R394" i="508"/>
  <c r="Q394" i="508"/>
  <c r="P394" i="508"/>
  <c r="O394" i="508"/>
  <c r="I394" i="508"/>
  <c r="G394" i="508"/>
  <c r="AA393" i="508"/>
  <c r="Z393" i="508"/>
  <c r="Y393" i="508"/>
  <c r="X393" i="508"/>
  <c r="U393" i="508"/>
  <c r="T393" i="508"/>
  <c r="S393" i="508"/>
  <c r="R393" i="508"/>
  <c r="Q393" i="508"/>
  <c r="P393" i="508"/>
  <c r="O393" i="508"/>
  <c r="I393" i="508"/>
  <c r="G393" i="508"/>
  <c r="AA392" i="508"/>
  <c r="Z392" i="508"/>
  <c r="Y392" i="508"/>
  <c r="X392" i="508"/>
  <c r="U392" i="508"/>
  <c r="T392" i="508"/>
  <c r="S392" i="508"/>
  <c r="R392" i="508"/>
  <c r="Q392" i="508"/>
  <c r="P392" i="508"/>
  <c r="O392" i="508"/>
  <c r="I392" i="508"/>
  <c r="G392" i="508"/>
  <c r="AA391" i="508"/>
  <c r="Z391" i="508"/>
  <c r="Y391" i="508"/>
  <c r="X391" i="508"/>
  <c r="U391" i="508"/>
  <c r="T391" i="508"/>
  <c r="S391" i="508"/>
  <c r="R391" i="508"/>
  <c r="Q391" i="508"/>
  <c r="P391" i="508"/>
  <c r="O391" i="508"/>
  <c r="I391" i="508"/>
  <c r="G391" i="508"/>
  <c r="AA390" i="508"/>
  <c r="Z390" i="508"/>
  <c r="Y390" i="508"/>
  <c r="X390" i="508"/>
  <c r="U390" i="508"/>
  <c r="T390" i="508"/>
  <c r="S390" i="508"/>
  <c r="R390" i="508"/>
  <c r="Q390" i="508"/>
  <c r="P390" i="508"/>
  <c r="O390" i="508"/>
  <c r="I390" i="508"/>
  <c r="G390" i="508"/>
  <c r="AA389" i="508"/>
  <c r="Z389" i="508"/>
  <c r="Y389" i="508"/>
  <c r="X389" i="508"/>
  <c r="U389" i="508"/>
  <c r="T389" i="508"/>
  <c r="S389" i="508"/>
  <c r="R389" i="508"/>
  <c r="Q389" i="508"/>
  <c r="P389" i="508"/>
  <c r="O389" i="508"/>
  <c r="I389" i="508"/>
  <c r="G389" i="508"/>
  <c r="AA388" i="508"/>
  <c r="Z388" i="508"/>
  <c r="Y388" i="508"/>
  <c r="X388" i="508"/>
  <c r="U388" i="508"/>
  <c r="T388" i="508"/>
  <c r="S388" i="508"/>
  <c r="R388" i="508"/>
  <c r="Q388" i="508"/>
  <c r="P388" i="508"/>
  <c r="O388" i="508"/>
  <c r="I388" i="508"/>
  <c r="G388" i="508"/>
  <c r="AA387" i="508"/>
  <c r="Z387" i="508"/>
  <c r="Y387" i="508"/>
  <c r="X387" i="508"/>
  <c r="U387" i="508"/>
  <c r="T387" i="508"/>
  <c r="S387" i="508"/>
  <c r="R387" i="508"/>
  <c r="Q387" i="508"/>
  <c r="P387" i="508"/>
  <c r="O387" i="508"/>
  <c r="I387" i="508"/>
  <c r="G387" i="508"/>
  <c r="AA386" i="508"/>
  <c r="Z386" i="508"/>
  <c r="Y386" i="508"/>
  <c r="X386" i="508"/>
  <c r="U386" i="508"/>
  <c r="T386" i="508"/>
  <c r="S386" i="508"/>
  <c r="R386" i="508"/>
  <c r="Q386" i="508"/>
  <c r="P386" i="508"/>
  <c r="O386" i="508"/>
  <c r="I386" i="508"/>
  <c r="G386" i="508"/>
  <c r="AA385" i="508"/>
  <c r="Z385" i="508"/>
  <c r="Y385" i="508"/>
  <c r="X385" i="508"/>
  <c r="U385" i="508"/>
  <c r="T385" i="508"/>
  <c r="S385" i="508"/>
  <c r="R385" i="508"/>
  <c r="Q385" i="508"/>
  <c r="P385" i="508"/>
  <c r="O385" i="508"/>
  <c r="I385" i="508"/>
  <c r="G385" i="508"/>
  <c r="AA384" i="508"/>
  <c r="Z384" i="508"/>
  <c r="Y384" i="508"/>
  <c r="X384" i="508"/>
  <c r="U384" i="508"/>
  <c r="T384" i="508"/>
  <c r="S384" i="508"/>
  <c r="R384" i="508"/>
  <c r="Q384" i="508"/>
  <c r="P384" i="508"/>
  <c r="O384" i="508"/>
  <c r="I384" i="508"/>
  <c r="G384" i="508"/>
  <c r="AA383" i="508"/>
  <c r="Z383" i="508"/>
  <c r="Y383" i="508"/>
  <c r="X383" i="508"/>
  <c r="U383" i="508"/>
  <c r="T383" i="508"/>
  <c r="S383" i="508"/>
  <c r="R383" i="508"/>
  <c r="Q383" i="508"/>
  <c r="P383" i="508"/>
  <c r="O383" i="508"/>
  <c r="I383" i="508"/>
  <c r="G383" i="508"/>
  <c r="AA382" i="508"/>
  <c r="Z382" i="508"/>
  <c r="Y382" i="508"/>
  <c r="X382" i="508"/>
  <c r="U382" i="508"/>
  <c r="T382" i="508"/>
  <c r="S382" i="508"/>
  <c r="R382" i="508"/>
  <c r="Q382" i="508"/>
  <c r="P382" i="508"/>
  <c r="O382" i="508"/>
  <c r="I382" i="508"/>
  <c r="G382" i="508"/>
  <c r="AA381" i="508"/>
  <c r="Z381" i="508"/>
  <c r="Y381" i="508"/>
  <c r="X381" i="508"/>
  <c r="U381" i="508"/>
  <c r="T381" i="508"/>
  <c r="S381" i="508"/>
  <c r="R381" i="508"/>
  <c r="Q381" i="508"/>
  <c r="P381" i="508"/>
  <c r="O381" i="508"/>
  <c r="I381" i="508"/>
  <c r="G381" i="508"/>
  <c r="AA380" i="508"/>
  <c r="Z380" i="508"/>
  <c r="Y380" i="508"/>
  <c r="X380" i="508"/>
  <c r="U380" i="508"/>
  <c r="T380" i="508"/>
  <c r="S380" i="508"/>
  <c r="R380" i="508"/>
  <c r="Q380" i="508"/>
  <c r="P380" i="508"/>
  <c r="O380" i="508"/>
  <c r="I380" i="508"/>
  <c r="G380" i="508"/>
  <c r="AA379" i="508"/>
  <c r="Z379" i="508"/>
  <c r="Y379" i="508"/>
  <c r="X379" i="508"/>
  <c r="U379" i="508"/>
  <c r="T379" i="508"/>
  <c r="S379" i="508"/>
  <c r="R379" i="508"/>
  <c r="Q379" i="508"/>
  <c r="P379" i="508"/>
  <c r="O379" i="508"/>
  <c r="I379" i="508"/>
  <c r="G379" i="508"/>
  <c r="AA378" i="508"/>
  <c r="Z378" i="508"/>
  <c r="Y378" i="508"/>
  <c r="X378" i="508"/>
  <c r="U378" i="508"/>
  <c r="T378" i="508"/>
  <c r="S378" i="508"/>
  <c r="R378" i="508"/>
  <c r="Q378" i="508"/>
  <c r="P378" i="508"/>
  <c r="O378" i="508"/>
  <c r="I378" i="508"/>
  <c r="G378" i="508"/>
  <c r="AA377" i="508"/>
  <c r="Z377" i="508"/>
  <c r="Y377" i="508"/>
  <c r="X377" i="508"/>
  <c r="U377" i="508"/>
  <c r="T377" i="508"/>
  <c r="S377" i="508"/>
  <c r="R377" i="508"/>
  <c r="Q377" i="508"/>
  <c r="P377" i="508"/>
  <c r="O377" i="508"/>
  <c r="I377" i="508"/>
  <c r="G377" i="508"/>
  <c r="I376" i="508"/>
  <c r="G376" i="508"/>
  <c r="I375" i="508"/>
  <c r="G375" i="508"/>
  <c r="I374" i="508"/>
  <c r="G374" i="508"/>
  <c r="AA373" i="508"/>
  <c r="Z373" i="508"/>
  <c r="Y373" i="508"/>
  <c r="X373" i="508"/>
  <c r="U373" i="508"/>
  <c r="T373" i="508"/>
  <c r="S373" i="508"/>
  <c r="R373" i="508"/>
  <c r="Q373" i="508"/>
  <c r="P373" i="508"/>
  <c r="O373" i="508"/>
  <c r="I373" i="508"/>
  <c r="G373" i="508"/>
  <c r="AA372" i="508"/>
  <c r="Z372" i="508"/>
  <c r="Y372" i="508"/>
  <c r="X372" i="508"/>
  <c r="U372" i="508"/>
  <c r="T372" i="508"/>
  <c r="S372" i="508"/>
  <c r="R372" i="508"/>
  <c r="Q372" i="508"/>
  <c r="P372" i="508"/>
  <c r="O372" i="508"/>
  <c r="I372" i="508"/>
  <c r="G372" i="508"/>
  <c r="AA371" i="508"/>
  <c r="Z371" i="508"/>
  <c r="Y371" i="508"/>
  <c r="X371" i="508"/>
  <c r="U371" i="508"/>
  <c r="T371" i="508"/>
  <c r="S371" i="508"/>
  <c r="R371" i="508"/>
  <c r="Q371" i="508"/>
  <c r="P371" i="508"/>
  <c r="O371" i="508"/>
  <c r="I371" i="508"/>
  <c r="G371" i="508"/>
  <c r="G370" i="508"/>
  <c r="AA369" i="508"/>
  <c r="Z369" i="508"/>
  <c r="Y369" i="508"/>
  <c r="X369" i="508"/>
  <c r="U369" i="508"/>
  <c r="T369" i="508"/>
  <c r="S369" i="508"/>
  <c r="R369" i="508"/>
  <c r="Q369" i="508"/>
  <c r="P369" i="508"/>
  <c r="O369" i="508"/>
  <c r="I369" i="508"/>
  <c r="G369" i="508"/>
  <c r="AA367" i="508"/>
  <c r="Z367" i="508"/>
  <c r="Y367" i="508"/>
  <c r="X367" i="508"/>
  <c r="U367" i="508"/>
  <c r="T367" i="508"/>
  <c r="S367" i="508"/>
  <c r="R367" i="508"/>
  <c r="Q367" i="508"/>
  <c r="P367" i="508"/>
  <c r="O367" i="508"/>
  <c r="I367" i="508"/>
  <c r="G367" i="508"/>
  <c r="AA366" i="508"/>
  <c r="Z366" i="508"/>
  <c r="Y366" i="508"/>
  <c r="X366" i="508"/>
  <c r="U366" i="508"/>
  <c r="T366" i="508"/>
  <c r="S366" i="508"/>
  <c r="R366" i="508"/>
  <c r="Q366" i="508"/>
  <c r="P366" i="508"/>
  <c r="O366" i="508"/>
  <c r="I366" i="508"/>
  <c r="G366" i="508"/>
  <c r="AA365" i="508"/>
  <c r="Z365" i="508"/>
  <c r="Y365" i="508"/>
  <c r="X365" i="508"/>
  <c r="U365" i="508"/>
  <c r="T365" i="508"/>
  <c r="S365" i="508"/>
  <c r="R365" i="508"/>
  <c r="Q365" i="508"/>
  <c r="P365" i="508"/>
  <c r="O365" i="508"/>
  <c r="I365" i="508"/>
  <c r="G365" i="508"/>
  <c r="AA364" i="508"/>
  <c r="Z364" i="508"/>
  <c r="Y364" i="508"/>
  <c r="X364" i="508"/>
  <c r="U364" i="508"/>
  <c r="T364" i="508"/>
  <c r="S364" i="508"/>
  <c r="R364" i="508"/>
  <c r="Q364" i="508"/>
  <c r="P364" i="508"/>
  <c r="O364" i="508"/>
  <c r="I364" i="508"/>
  <c r="G364" i="508"/>
  <c r="AA363" i="508"/>
  <c r="Z363" i="508"/>
  <c r="Y363" i="508"/>
  <c r="X363" i="508"/>
  <c r="U363" i="508"/>
  <c r="T363" i="508"/>
  <c r="S363" i="508"/>
  <c r="R363" i="508"/>
  <c r="Q363" i="508"/>
  <c r="P363" i="508"/>
  <c r="O363" i="508"/>
  <c r="I363" i="508"/>
  <c r="G363" i="508"/>
  <c r="AA362" i="508"/>
  <c r="Z362" i="508"/>
  <c r="Y362" i="508"/>
  <c r="X362" i="508"/>
  <c r="U362" i="508"/>
  <c r="T362" i="508"/>
  <c r="S362" i="508"/>
  <c r="R362" i="508"/>
  <c r="Q362" i="508"/>
  <c r="P362" i="508"/>
  <c r="O362" i="508"/>
  <c r="I362" i="508"/>
  <c r="G362" i="508"/>
  <c r="AA361" i="508"/>
  <c r="Z361" i="508"/>
  <c r="Y361" i="508"/>
  <c r="X361" i="508"/>
  <c r="U361" i="508"/>
  <c r="T361" i="508"/>
  <c r="S361" i="508"/>
  <c r="R361" i="508"/>
  <c r="Q361" i="508"/>
  <c r="P361" i="508"/>
  <c r="O361" i="508"/>
  <c r="I361" i="508"/>
  <c r="G361" i="508"/>
  <c r="AA360" i="508"/>
  <c r="Z360" i="508"/>
  <c r="Y360" i="508"/>
  <c r="X360" i="508"/>
  <c r="U360" i="508"/>
  <c r="T360" i="508"/>
  <c r="S360" i="508"/>
  <c r="R360" i="508"/>
  <c r="Q360" i="508"/>
  <c r="P360" i="508"/>
  <c r="O360" i="508"/>
  <c r="I360" i="508"/>
  <c r="G360" i="508"/>
  <c r="AA359" i="508"/>
  <c r="Z359" i="508"/>
  <c r="Y359" i="508"/>
  <c r="X359" i="508"/>
  <c r="U359" i="508"/>
  <c r="T359" i="508"/>
  <c r="S359" i="508"/>
  <c r="R359" i="508"/>
  <c r="Q359" i="508"/>
  <c r="P359" i="508"/>
  <c r="O359" i="508"/>
  <c r="I359" i="508"/>
  <c r="G359" i="508"/>
  <c r="G358" i="508"/>
  <c r="G357" i="508"/>
  <c r="AA356" i="508"/>
  <c r="Z356" i="508"/>
  <c r="Y356" i="508"/>
  <c r="X356" i="508"/>
  <c r="U356" i="508"/>
  <c r="T356" i="508"/>
  <c r="S356" i="508"/>
  <c r="R356" i="508"/>
  <c r="Q356" i="508"/>
  <c r="P356" i="508"/>
  <c r="O356" i="508"/>
  <c r="I356" i="508"/>
  <c r="G356" i="508"/>
  <c r="AA355" i="508"/>
  <c r="Z355" i="508"/>
  <c r="Y355" i="508"/>
  <c r="X355" i="508"/>
  <c r="U355" i="508"/>
  <c r="T355" i="508"/>
  <c r="S355" i="508"/>
  <c r="R355" i="508"/>
  <c r="Q355" i="508"/>
  <c r="P355" i="508"/>
  <c r="O355" i="508"/>
  <c r="I355" i="508"/>
  <c r="G355" i="508"/>
  <c r="AA354" i="508"/>
  <c r="Z354" i="508"/>
  <c r="Y354" i="508"/>
  <c r="X354" i="508"/>
  <c r="U354" i="508"/>
  <c r="T354" i="508"/>
  <c r="S354" i="508"/>
  <c r="R354" i="508"/>
  <c r="Q354" i="508"/>
  <c r="P354" i="508"/>
  <c r="O354" i="508"/>
  <c r="I354" i="508"/>
  <c r="G354" i="508"/>
  <c r="AA353" i="508"/>
  <c r="Z353" i="508"/>
  <c r="Y353" i="508"/>
  <c r="X353" i="508"/>
  <c r="U353" i="508"/>
  <c r="T353" i="508"/>
  <c r="S353" i="508"/>
  <c r="R353" i="508"/>
  <c r="Q353" i="508"/>
  <c r="P353" i="508"/>
  <c r="O353" i="508"/>
  <c r="I353" i="508"/>
  <c r="G353" i="508"/>
  <c r="AA352" i="508"/>
  <c r="Z352" i="508"/>
  <c r="Y352" i="508"/>
  <c r="X352" i="508"/>
  <c r="U352" i="508"/>
  <c r="T352" i="508"/>
  <c r="S352" i="508"/>
  <c r="R352" i="508"/>
  <c r="Q352" i="508"/>
  <c r="P352" i="508"/>
  <c r="O352" i="508"/>
  <c r="I352" i="508"/>
  <c r="G352" i="508"/>
  <c r="AA351" i="508"/>
  <c r="Z351" i="508"/>
  <c r="Y351" i="508"/>
  <c r="X351" i="508"/>
  <c r="U351" i="508"/>
  <c r="T351" i="508"/>
  <c r="S351" i="508"/>
  <c r="R351" i="508"/>
  <c r="Q351" i="508"/>
  <c r="P351" i="508"/>
  <c r="O351" i="508"/>
  <c r="I351" i="508"/>
  <c r="G351" i="508"/>
  <c r="AA350" i="508"/>
  <c r="Z350" i="508"/>
  <c r="Y350" i="508"/>
  <c r="X350" i="508"/>
  <c r="U350" i="508"/>
  <c r="T350" i="508"/>
  <c r="S350" i="508"/>
  <c r="R350" i="508"/>
  <c r="Q350" i="508"/>
  <c r="P350" i="508"/>
  <c r="O350" i="508"/>
  <c r="I350" i="508"/>
  <c r="G350" i="508"/>
  <c r="AA349" i="508"/>
  <c r="Z349" i="508"/>
  <c r="Y349" i="508"/>
  <c r="X349" i="508"/>
  <c r="U349" i="508"/>
  <c r="T349" i="508"/>
  <c r="S349" i="508"/>
  <c r="R349" i="508"/>
  <c r="Q349" i="508"/>
  <c r="P349" i="508"/>
  <c r="O349" i="508"/>
  <c r="I349" i="508"/>
  <c r="G349" i="508"/>
  <c r="AA348" i="508"/>
  <c r="Z348" i="508"/>
  <c r="Y348" i="508"/>
  <c r="X348" i="508"/>
  <c r="U348" i="508"/>
  <c r="T348" i="508"/>
  <c r="S348" i="508"/>
  <c r="R348" i="508"/>
  <c r="Q348" i="508"/>
  <c r="P348" i="508"/>
  <c r="O348" i="508"/>
  <c r="I348" i="508"/>
  <c r="G348" i="508"/>
  <c r="AA347" i="508"/>
  <c r="Z347" i="508"/>
  <c r="Y347" i="508"/>
  <c r="X347" i="508"/>
  <c r="U347" i="508"/>
  <c r="T347" i="508"/>
  <c r="S347" i="508"/>
  <c r="R347" i="508"/>
  <c r="Q347" i="508"/>
  <c r="P347" i="508"/>
  <c r="O347" i="508"/>
  <c r="I347" i="508"/>
  <c r="G347" i="508"/>
  <c r="G338" i="508"/>
  <c r="C338" i="508"/>
  <c r="G337" i="508"/>
  <c r="C337" i="508"/>
  <c r="G336" i="508"/>
  <c r="C336" i="508"/>
  <c r="G335" i="508"/>
  <c r="C335" i="508"/>
  <c r="AA331" i="508"/>
  <c r="Z331" i="508"/>
  <c r="Y331" i="508"/>
  <c r="X331" i="508"/>
  <c r="U331" i="508"/>
  <c r="T331" i="508"/>
  <c r="S331" i="508"/>
  <c r="R331" i="508"/>
  <c r="Q331" i="508"/>
  <c r="P331" i="508"/>
  <c r="O331" i="508"/>
  <c r="I331" i="508"/>
  <c r="G331" i="508"/>
  <c r="AA330" i="508"/>
  <c r="Z330" i="508"/>
  <c r="Y330" i="508"/>
  <c r="X330" i="508"/>
  <c r="U330" i="508"/>
  <c r="T330" i="508"/>
  <c r="S330" i="508"/>
  <c r="R330" i="508"/>
  <c r="Q330" i="508"/>
  <c r="P330" i="508"/>
  <c r="O330" i="508"/>
  <c r="I330" i="508"/>
  <c r="G330" i="508"/>
  <c r="AA329" i="508"/>
  <c r="Z329" i="508"/>
  <c r="Y329" i="508"/>
  <c r="X329" i="508"/>
  <c r="U329" i="508"/>
  <c r="T329" i="508"/>
  <c r="S329" i="508"/>
  <c r="R329" i="508"/>
  <c r="Q329" i="508"/>
  <c r="P329" i="508"/>
  <c r="O329" i="508"/>
  <c r="I329" i="508"/>
  <c r="G329" i="508"/>
  <c r="AA328" i="508"/>
  <c r="Z328" i="508"/>
  <c r="Y328" i="508"/>
  <c r="X328" i="508"/>
  <c r="U328" i="508"/>
  <c r="T328" i="508"/>
  <c r="S328" i="508"/>
  <c r="R328" i="508"/>
  <c r="Q328" i="508"/>
  <c r="P328" i="508"/>
  <c r="O328" i="508"/>
  <c r="I328" i="508"/>
  <c r="G328" i="508"/>
  <c r="AA326" i="508"/>
  <c r="Z326" i="508"/>
  <c r="Y326" i="508"/>
  <c r="X326" i="508"/>
  <c r="U326" i="508"/>
  <c r="T326" i="508"/>
  <c r="S326" i="508"/>
  <c r="R326" i="508"/>
  <c r="Q326" i="508"/>
  <c r="P326" i="508"/>
  <c r="O326" i="508"/>
  <c r="I326" i="508"/>
  <c r="G326" i="508"/>
  <c r="I325" i="508"/>
  <c r="G325" i="508"/>
  <c r="AA324" i="508"/>
  <c r="Z324" i="508"/>
  <c r="Y324" i="508"/>
  <c r="X324" i="508"/>
  <c r="U324" i="508"/>
  <c r="T324" i="508"/>
  <c r="S324" i="508"/>
  <c r="R324" i="508"/>
  <c r="Q324" i="508"/>
  <c r="P324" i="508"/>
  <c r="O324" i="508"/>
  <c r="I324" i="508"/>
  <c r="G324" i="508"/>
  <c r="AA323" i="508"/>
  <c r="Z323" i="508"/>
  <c r="Y323" i="508"/>
  <c r="X323" i="508"/>
  <c r="U323" i="508"/>
  <c r="T323" i="508"/>
  <c r="S323" i="508"/>
  <c r="R323" i="508"/>
  <c r="Q323" i="508"/>
  <c r="P323" i="508"/>
  <c r="O323" i="508"/>
  <c r="I323" i="508"/>
  <c r="G323" i="508"/>
  <c r="AA322" i="508"/>
  <c r="Z322" i="508"/>
  <c r="Y322" i="508"/>
  <c r="X322" i="508"/>
  <c r="U322" i="508"/>
  <c r="T322" i="508"/>
  <c r="S322" i="508"/>
  <c r="R322" i="508"/>
  <c r="Q322" i="508"/>
  <c r="P322" i="508"/>
  <c r="O322" i="508"/>
  <c r="I322" i="508"/>
  <c r="G322" i="508"/>
  <c r="AA321" i="508"/>
  <c r="Z321" i="508"/>
  <c r="Y321" i="508"/>
  <c r="X321" i="508"/>
  <c r="U321" i="508"/>
  <c r="T321" i="508"/>
  <c r="S321" i="508"/>
  <c r="R321" i="508"/>
  <c r="Q321" i="508"/>
  <c r="P321" i="508"/>
  <c r="O321" i="508"/>
  <c r="I321" i="508"/>
  <c r="G321" i="508"/>
  <c r="AA320" i="508"/>
  <c r="Z320" i="508"/>
  <c r="Y320" i="508"/>
  <c r="X320" i="508"/>
  <c r="U320" i="508"/>
  <c r="T320" i="508"/>
  <c r="S320" i="508"/>
  <c r="R320" i="508"/>
  <c r="Q320" i="508"/>
  <c r="P320" i="508"/>
  <c r="O320" i="508"/>
  <c r="I320" i="508"/>
  <c r="G320" i="508"/>
  <c r="AA319" i="508"/>
  <c r="Z319" i="508"/>
  <c r="Y319" i="508"/>
  <c r="X319" i="508"/>
  <c r="U319" i="508"/>
  <c r="T319" i="508"/>
  <c r="S319" i="508"/>
  <c r="R319" i="508"/>
  <c r="Q319" i="508"/>
  <c r="P319" i="508"/>
  <c r="O319" i="508"/>
  <c r="I319" i="508"/>
  <c r="G319" i="508"/>
  <c r="AA318" i="508"/>
  <c r="Z318" i="508"/>
  <c r="Y318" i="508"/>
  <c r="X318" i="508"/>
  <c r="U318" i="508"/>
  <c r="T318" i="508"/>
  <c r="S318" i="508"/>
  <c r="R318" i="508"/>
  <c r="Q318" i="508"/>
  <c r="P318" i="508"/>
  <c r="O318" i="508"/>
  <c r="I318" i="508"/>
  <c r="G318" i="508"/>
  <c r="AA316" i="508"/>
  <c r="Z316" i="508"/>
  <c r="Y316" i="508"/>
  <c r="X316" i="508"/>
  <c r="U316" i="508"/>
  <c r="T316" i="508"/>
  <c r="S316" i="508"/>
  <c r="R316" i="508"/>
  <c r="Q316" i="508"/>
  <c r="P316" i="508"/>
  <c r="O316" i="508"/>
  <c r="I316" i="508"/>
  <c r="G316" i="508"/>
  <c r="I313" i="508"/>
  <c r="G313" i="508"/>
  <c r="AA312" i="508"/>
  <c r="Z312" i="508"/>
  <c r="Y312" i="508"/>
  <c r="X312" i="508"/>
  <c r="U312" i="508"/>
  <c r="T312" i="508"/>
  <c r="S312" i="508"/>
  <c r="R312" i="508"/>
  <c r="Q312" i="508"/>
  <c r="P312" i="508"/>
  <c r="O312" i="508"/>
  <c r="I312" i="508"/>
  <c r="G312" i="508"/>
  <c r="AA311" i="508"/>
  <c r="Z311" i="508"/>
  <c r="Y311" i="508"/>
  <c r="X311" i="508"/>
  <c r="U311" i="508"/>
  <c r="T311" i="508"/>
  <c r="S311" i="508"/>
  <c r="R311" i="508"/>
  <c r="Q311" i="508"/>
  <c r="P311" i="508"/>
  <c r="O311" i="508"/>
  <c r="I311" i="508"/>
  <c r="G311" i="508"/>
  <c r="AA310" i="508"/>
  <c r="Z310" i="508"/>
  <c r="Y310" i="508"/>
  <c r="X310" i="508"/>
  <c r="U310" i="508"/>
  <c r="T310" i="508"/>
  <c r="S310" i="508"/>
  <c r="R310" i="508"/>
  <c r="Q310" i="508"/>
  <c r="P310" i="508"/>
  <c r="O310" i="508"/>
  <c r="I310" i="508"/>
  <c r="G310" i="508"/>
  <c r="AA309" i="508"/>
  <c r="Z309" i="508"/>
  <c r="Y309" i="508"/>
  <c r="X309" i="508"/>
  <c r="U309" i="508"/>
  <c r="T309" i="508"/>
  <c r="S309" i="508"/>
  <c r="R309" i="508"/>
  <c r="Q309" i="508"/>
  <c r="P309" i="508"/>
  <c r="O309" i="508"/>
  <c r="I309" i="508"/>
  <c r="G309" i="508"/>
  <c r="AA308" i="508"/>
  <c r="Z308" i="508"/>
  <c r="Y308" i="508"/>
  <c r="X308" i="508"/>
  <c r="U308" i="508"/>
  <c r="T308" i="508"/>
  <c r="S308" i="508"/>
  <c r="R308" i="508"/>
  <c r="Q308" i="508"/>
  <c r="P308" i="508"/>
  <c r="O308" i="508"/>
  <c r="I308" i="508"/>
  <c r="G308" i="508"/>
  <c r="AA306" i="508"/>
  <c r="Z306" i="508"/>
  <c r="Y306" i="508"/>
  <c r="X306" i="508"/>
  <c r="U306" i="508"/>
  <c r="T306" i="508"/>
  <c r="S306" i="508"/>
  <c r="R306" i="508"/>
  <c r="Q306" i="508"/>
  <c r="P306" i="508"/>
  <c r="O306" i="508"/>
  <c r="I306" i="508"/>
  <c r="G306" i="508"/>
  <c r="AA305" i="508"/>
  <c r="Z305" i="508"/>
  <c r="Y305" i="508"/>
  <c r="X305" i="508"/>
  <c r="U305" i="508"/>
  <c r="T305" i="508"/>
  <c r="S305" i="508"/>
  <c r="R305" i="508"/>
  <c r="Q305" i="508"/>
  <c r="P305" i="508"/>
  <c r="O305" i="508"/>
  <c r="I305" i="508"/>
  <c r="G305" i="508"/>
  <c r="AA304" i="508"/>
  <c r="Z304" i="508"/>
  <c r="Y304" i="508"/>
  <c r="X304" i="508"/>
  <c r="U304" i="508"/>
  <c r="T304" i="508"/>
  <c r="S304" i="508"/>
  <c r="R304" i="508"/>
  <c r="Q304" i="508"/>
  <c r="P304" i="508"/>
  <c r="O304" i="508"/>
  <c r="I304" i="508"/>
  <c r="G304" i="508"/>
  <c r="AA303" i="508"/>
  <c r="Z303" i="508"/>
  <c r="Y303" i="508"/>
  <c r="X303" i="508"/>
  <c r="U303" i="508"/>
  <c r="T303" i="508"/>
  <c r="S303" i="508"/>
  <c r="R303" i="508"/>
  <c r="Q303" i="508"/>
  <c r="P303" i="508"/>
  <c r="O303" i="508"/>
  <c r="I303" i="508"/>
  <c r="G303" i="508"/>
  <c r="AA302" i="508"/>
  <c r="Z302" i="508"/>
  <c r="Y302" i="508"/>
  <c r="X302" i="508"/>
  <c r="U302" i="508"/>
  <c r="T302" i="508"/>
  <c r="S302" i="508"/>
  <c r="R302" i="508"/>
  <c r="Q302" i="508"/>
  <c r="P302" i="508"/>
  <c r="O302" i="508"/>
  <c r="I302" i="508"/>
  <c r="G302" i="508"/>
  <c r="AA301" i="508"/>
  <c r="Z301" i="508"/>
  <c r="Y301" i="508"/>
  <c r="X301" i="508"/>
  <c r="U301" i="508"/>
  <c r="T301" i="508"/>
  <c r="S301" i="508"/>
  <c r="R301" i="508"/>
  <c r="Q301" i="508"/>
  <c r="P301" i="508"/>
  <c r="O301" i="508"/>
  <c r="I301" i="508"/>
  <c r="G301" i="508"/>
  <c r="AA300" i="508"/>
  <c r="Z300" i="508"/>
  <c r="Y300" i="508"/>
  <c r="X300" i="508"/>
  <c r="U300" i="508"/>
  <c r="T300" i="508"/>
  <c r="S300" i="508"/>
  <c r="R300" i="508"/>
  <c r="Q300" i="508"/>
  <c r="P300" i="508"/>
  <c r="O300" i="508"/>
  <c r="I300" i="508"/>
  <c r="G300" i="508"/>
  <c r="AA299" i="508"/>
  <c r="Z299" i="508"/>
  <c r="Y299" i="508"/>
  <c r="X299" i="508"/>
  <c r="U299" i="508"/>
  <c r="T299" i="508"/>
  <c r="S299" i="508"/>
  <c r="R299" i="508"/>
  <c r="Q299" i="508"/>
  <c r="P299" i="508"/>
  <c r="O299" i="508"/>
  <c r="I299" i="508"/>
  <c r="G299" i="508"/>
  <c r="AA298" i="508"/>
  <c r="Z298" i="508"/>
  <c r="Y298" i="508"/>
  <c r="X298" i="508"/>
  <c r="U298" i="508"/>
  <c r="T298" i="508"/>
  <c r="S298" i="508"/>
  <c r="R298" i="508"/>
  <c r="Q298" i="508"/>
  <c r="P298" i="508"/>
  <c r="O298" i="508"/>
  <c r="I298" i="508"/>
  <c r="G298" i="508"/>
  <c r="AA297" i="508"/>
  <c r="Z297" i="508"/>
  <c r="Y297" i="508"/>
  <c r="X297" i="508"/>
  <c r="U297" i="508"/>
  <c r="T297" i="508"/>
  <c r="S297" i="508"/>
  <c r="R297" i="508"/>
  <c r="Q297" i="508"/>
  <c r="P297" i="508"/>
  <c r="O297" i="508"/>
  <c r="I297" i="508"/>
  <c r="G297" i="508"/>
  <c r="AA296" i="508"/>
  <c r="Z296" i="508"/>
  <c r="Y296" i="508"/>
  <c r="X296" i="508"/>
  <c r="U296" i="508"/>
  <c r="T296" i="508"/>
  <c r="S296" i="508"/>
  <c r="R296" i="508"/>
  <c r="Q296" i="508"/>
  <c r="P296" i="508"/>
  <c r="O296" i="508"/>
  <c r="I296" i="508"/>
  <c r="G296" i="508"/>
  <c r="AA295" i="508"/>
  <c r="Z295" i="508"/>
  <c r="Y295" i="508"/>
  <c r="X295" i="508"/>
  <c r="U295" i="508"/>
  <c r="T295" i="508"/>
  <c r="S295" i="508"/>
  <c r="R295" i="508"/>
  <c r="Q295" i="508"/>
  <c r="P295" i="508"/>
  <c r="O295" i="508"/>
  <c r="I295" i="508"/>
  <c r="G295" i="508"/>
  <c r="AA294" i="508"/>
  <c r="Z294" i="508"/>
  <c r="Y294" i="508"/>
  <c r="X294" i="508"/>
  <c r="U294" i="508"/>
  <c r="T294" i="508"/>
  <c r="S294" i="508"/>
  <c r="R294" i="508"/>
  <c r="Q294" i="508"/>
  <c r="P294" i="508"/>
  <c r="O294" i="508"/>
  <c r="I294" i="508"/>
  <c r="G294" i="508"/>
  <c r="AA293" i="508"/>
  <c r="Z293" i="508"/>
  <c r="Y293" i="508"/>
  <c r="X293" i="508"/>
  <c r="U293" i="508"/>
  <c r="T293" i="508"/>
  <c r="S293" i="508"/>
  <c r="R293" i="508"/>
  <c r="Q293" i="508"/>
  <c r="P293" i="508"/>
  <c r="O293" i="508"/>
  <c r="I293" i="508"/>
  <c r="G293" i="508"/>
  <c r="AA292" i="508"/>
  <c r="Z292" i="508"/>
  <c r="Y292" i="508"/>
  <c r="X292" i="508"/>
  <c r="U292" i="508"/>
  <c r="T292" i="508"/>
  <c r="S292" i="508"/>
  <c r="R292" i="508"/>
  <c r="Q292" i="508"/>
  <c r="P292" i="508"/>
  <c r="O292" i="508"/>
  <c r="I292" i="508"/>
  <c r="G292" i="508"/>
  <c r="AA290" i="508"/>
  <c r="Z290" i="508"/>
  <c r="Y290" i="508"/>
  <c r="X290" i="508"/>
  <c r="U290" i="508"/>
  <c r="T290" i="508"/>
  <c r="S290" i="508"/>
  <c r="R290" i="508"/>
  <c r="Q290" i="508"/>
  <c r="P290" i="508"/>
  <c r="O290" i="508"/>
  <c r="I290" i="508"/>
  <c r="G290" i="508"/>
  <c r="AA289" i="508"/>
  <c r="Z289" i="508"/>
  <c r="Y289" i="508"/>
  <c r="X289" i="508"/>
  <c r="U289" i="508"/>
  <c r="T289" i="508"/>
  <c r="S289" i="508"/>
  <c r="R289" i="508"/>
  <c r="Q289" i="508"/>
  <c r="P289" i="508"/>
  <c r="O289" i="508"/>
  <c r="I289" i="508"/>
  <c r="G289" i="508"/>
  <c r="AA288" i="508"/>
  <c r="Z288" i="508"/>
  <c r="Y288" i="508"/>
  <c r="X288" i="508"/>
  <c r="U288" i="508"/>
  <c r="T288" i="508"/>
  <c r="S288" i="508"/>
  <c r="R288" i="508"/>
  <c r="Q288" i="508"/>
  <c r="P288" i="508"/>
  <c r="O288" i="508"/>
  <c r="I288" i="508"/>
  <c r="G288" i="508"/>
  <c r="I287" i="508"/>
  <c r="G287" i="508"/>
  <c r="I286" i="508"/>
  <c r="G286" i="508"/>
  <c r="I285" i="508"/>
  <c r="G285" i="508"/>
  <c r="AA284" i="508"/>
  <c r="Z284" i="508"/>
  <c r="Y284" i="508"/>
  <c r="X284" i="508"/>
  <c r="U284" i="508"/>
  <c r="T284" i="508"/>
  <c r="S284" i="508"/>
  <c r="R284" i="508"/>
  <c r="Q284" i="508"/>
  <c r="P284" i="508"/>
  <c r="O284" i="508"/>
  <c r="I284" i="508"/>
  <c r="G284" i="508"/>
  <c r="AA283" i="508"/>
  <c r="Z283" i="508"/>
  <c r="Y283" i="508"/>
  <c r="X283" i="508"/>
  <c r="U283" i="508"/>
  <c r="T283" i="508"/>
  <c r="S283" i="508"/>
  <c r="R283" i="508"/>
  <c r="Q283" i="508"/>
  <c r="P283" i="508"/>
  <c r="O283" i="508"/>
  <c r="I283" i="508"/>
  <c r="G283" i="508"/>
  <c r="AA282" i="508"/>
  <c r="Z282" i="508"/>
  <c r="Y282" i="508"/>
  <c r="X282" i="508"/>
  <c r="U282" i="508"/>
  <c r="T282" i="508"/>
  <c r="S282" i="508"/>
  <c r="R282" i="508"/>
  <c r="Q282" i="508"/>
  <c r="P282" i="508"/>
  <c r="O282" i="508"/>
  <c r="I282" i="508"/>
  <c r="G282" i="508"/>
  <c r="AA281" i="508"/>
  <c r="Z281" i="508"/>
  <c r="Y281" i="508"/>
  <c r="X281" i="508"/>
  <c r="U281" i="508"/>
  <c r="T281" i="508"/>
  <c r="S281" i="508"/>
  <c r="R281" i="508"/>
  <c r="Q281" i="508"/>
  <c r="P281" i="508"/>
  <c r="O281" i="508"/>
  <c r="I281" i="508"/>
  <c r="G281" i="508"/>
  <c r="AA280" i="508"/>
  <c r="Z280" i="508"/>
  <c r="Y280" i="508"/>
  <c r="X280" i="508"/>
  <c r="U280" i="508"/>
  <c r="T280" i="508"/>
  <c r="S280" i="508"/>
  <c r="R280" i="508"/>
  <c r="Q280" i="508"/>
  <c r="P280" i="508"/>
  <c r="O280" i="508"/>
  <c r="I280" i="508"/>
  <c r="G280" i="508"/>
  <c r="AA279" i="508"/>
  <c r="Z279" i="508"/>
  <c r="Y279" i="508"/>
  <c r="X279" i="508"/>
  <c r="U279" i="508"/>
  <c r="T279" i="508"/>
  <c r="S279" i="508"/>
  <c r="R279" i="508"/>
  <c r="Q279" i="508"/>
  <c r="P279" i="508"/>
  <c r="O279" i="508"/>
  <c r="I279" i="508"/>
  <c r="G279" i="508"/>
  <c r="AA278" i="508"/>
  <c r="Z278" i="508"/>
  <c r="Y278" i="508"/>
  <c r="X278" i="508"/>
  <c r="U278" i="508"/>
  <c r="T278" i="508"/>
  <c r="S278" i="508"/>
  <c r="R278" i="508"/>
  <c r="Q278" i="508"/>
  <c r="P278" i="508"/>
  <c r="O278" i="508"/>
  <c r="I278" i="508"/>
  <c r="G278" i="508"/>
  <c r="AA277" i="508"/>
  <c r="Z277" i="508"/>
  <c r="Y277" i="508"/>
  <c r="X277" i="508"/>
  <c r="U277" i="508"/>
  <c r="T277" i="508"/>
  <c r="S277" i="508"/>
  <c r="R277" i="508"/>
  <c r="Q277" i="508"/>
  <c r="P277" i="508"/>
  <c r="O277" i="508"/>
  <c r="I277" i="508"/>
  <c r="G277" i="508"/>
  <c r="AA276" i="508"/>
  <c r="Z276" i="508"/>
  <c r="Y276" i="508"/>
  <c r="X276" i="508"/>
  <c r="U276" i="508"/>
  <c r="T276" i="508"/>
  <c r="S276" i="508"/>
  <c r="R276" i="508"/>
  <c r="Q276" i="508"/>
  <c r="P276" i="508"/>
  <c r="O276" i="508"/>
  <c r="I276" i="508"/>
  <c r="G276" i="508"/>
  <c r="AA275" i="508"/>
  <c r="Z275" i="508"/>
  <c r="Y275" i="508"/>
  <c r="X275" i="508"/>
  <c r="U275" i="508"/>
  <c r="T275" i="508"/>
  <c r="S275" i="508"/>
  <c r="R275" i="508"/>
  <c r="Q275" i="508"/>
  <c r="P275" i="508"/>
  <c r="O275" i="508"/>
  <c r="I275" i="508"/>
  <c r="G275" i="508"/>
  <c r="AA274" i="508"/>
  <c r="Z274" i="508"/>
  <c r="Y274" i="508"/>
  <c r="X274" i="508"/>
  <c r="U274" i="508"/>
  <c r="T274" i="508"/>
  <c r="S274" i="508"/>
  <c r="R274" i="508"/>
  <c r="Q274" i="508"/>
  <c r="P274" i="508"/>
  <c r="O274" i="508"/>
  <c r="I274" i="508"/>
  <c r="G274" i="508"/>
  <c r="AA273" i="508"/>
  <c r="Z273" i="508"/>
  <c r="Y273" i="508"/>
  <c r="X273" i="508"/>
  <c r="U273" i="508"/>
  <c r="T273" i="508"/>
  <c r="S273" i="508"/>
  <c r="R273" i="508"/>
  <c r="Q273" i="508"/>
  <c r="P273" i="508"/>
  <c r="O273" i="508"/>
  <c r="I273" i="508"/>
  <c r="G273" i="508"/>
  <c r="AA272" i="508"/>
  <c r="Z272" i="508"/>
  <c r="Y272" i="508"/>
  <c r="X272" i="508"/>
  <c r="U272" i="508"/>
  <c r="T272" i="508"/>
  <c r="S272" i="508"/>
  <c r="R272" i="508"/>
  <c r="Q272" i="508"/>
  <c r="P272" i="508"/>
  <c r="O272" i="508"/>
  <c r="I272" i="508"/>
  <c r="G272" i="508"/>
  <c r="AA271" i="508"/>
  <c r="Z271" i="508"/>
  <c r="Y271" i="508"/>
  <c r="X271" i="508"/>
  <c r="U271" i="508"/>
  <c r="T271" i="508"/>
  <c r="S271" i="508"/>
  <c r="R271" i="508"/>
  <c r="Q271" i="508"/>
  <c r="P271" i="508"/>
  <c r="O271" i="508"/>
  <c r="I271" i="508"/>
  <c r="G271" i="508"/>
  <c r="AA270" i="508"/>
  <c r="Z270" i="508"/>
  <c r="Y270" i="508"/>
  <c r="X270" i="508"/>
  <c r="U270" i="508"/>
  <c r="T270" i="508"/>
  <c r="S270" i="508"/>
  <c r="R270" i="508"/>
  <c r="Q270" i="508"/>
  <c r="P270" i="508"/>
  <c r="O270" i="508"/>
  <c r="I270" i="508"/>
  <c r="G270" i="508"/>
  <c r="AA269" i="508"/>
  <c r="Z269" i="508"/>
  <c r="Y269" i="508"/>
  <c r="X269" i="508"/>
  <c r="U269" i="508"/>
  <c r="T269" i="508"/>
  <c r="S269" i="508"/>
  <c r="R269" i="508"/>
  <c r="Q269" i="508"/>
  <c r="P269" i="508"/>
  <c r="O269" i="508"/>
  <c r="I269" i="508"/>
  <c r="G269" i="508"/>
  <c r="AA268" i="508"/>
  <c r="Z268" i="508"/>
  <c r="Y268" i="508"/>
  <c r="X268" i="508"/>
  <c r="U268" i="508"/>
  <c r="T268" i="508"/>
  <c r="S268" i="508"/>
  <c r="R268" i="508"/>
  <c r="Q268" i="508"/>
  <c r="P268" i="508"/>
  <c r="O268" i="508"/>
  <c r="I268" i="508"/>
  <c r="G268" i="508"/>
  <c r="AA267" i="508"/>
  <c r="Z267" i="508"/>
  <c r="Y267" i="508"/>
  <c r="X267" i="508"/>
  <c r="U267" i="508"/>
  <c r="T267" i="508"/>
  <c r="S267" i="508"/>
  <c r="R267" i="508"/>
  <c r="Q267" i="508"/>
  <c r="P267" i="508"/>
  <c r="O267" i="508"/>
  <c r="I267" i="508"/>
  <c r="G267" i="508"/>
  <c r="AA266" i="508"/>
  <c r="Z266" i="508"/>
  <c r="Y266" i="508"/>
  <c r="X266" i="508"/>
  <c r="U266" i="508"/>
  <c r="T266" i="508"/>
  <c r="S266" i="508"/>
  <c r="R266" i="508"/>
  <c r="Q266" i="508"/>
  <c r="P266" i="508"/>
  <c r="O266" i="508"/>
  <c r="I266" i="508"/>
  <c r="G266" i="508"/>
  <c r="AA265" i="508"/>
  <c r="Z265" i="508"/>
  <c r="Y265" i="508"/>
  <c r="X265" i="508"/>
  <c r="U265" i="508"/>
  <c r="T265" i="508"/>
  <c r="S265" i="508"/>
  <c r="R265" i="508"/>
  <c r="Q265" i="508"/>
  <c r="P265" i="508"/>
  <c r="O265" i="508"/>
  <c r="I265" i="508"/>
  <c r="G265" i="508"/>
  <c r="AA264" i="508"/>
  <c r="Z264" i="508"/>
  <c r="Y264" i="508"/>
  <c r="X264" i="508"/>
  <c r="U264" i="508"/>
  <c r="T264" i="508"/>
  <c r="S264" i="508"/>
  <c r="R264" i="508"/>
  <c r="Q264" i="508"/>
  <c r="P264" i="508"/>
  <c r="O264" i="508"/>
  <c r="I264" i="508"/>
  <c r="G264" i="508"/>
  <c r="AA263" i="508"/>
  <c r="Z263" i="508"/>
  <c r="Y263" i="508"/>
  <c r="X263" i="508"/>
  <c r="U263" i="508"/>
  <c r="T263" i="508"/>
  <c r="S263" i="508"/>
  <c r="R263" i="508"/>
  <c r="Q263" i="508"/>
  <c r="P263" i="508"/>
  <c r="O263" i="508"/>
  <c r="I263" i="508"/>
  <c r="G263" i="508"/>
  <c r="AA262" i="508"/>
  <c r="Z262" i="508"/>
  <c r="Y262" i="508"/>
  <c r="X262" i="508"/>
  <c r="U262" i="508"/>
  <c r="T262" i="508"/>
  <c r="S262" i="508"/>
  <c r="R262" i="508"/>
  <c r="Q262" i="508"/>
  <c r="P262" i="508"/>
  <c r="O262" i="508"/>
  <c r="I262" i="508"/>
  <c r="G262" i="508"/>
  <c r="AA261" i="508"/>
  <c r="Z261" i="508"/>
  <c r="Y261" i="508"/>
  <c r="X261" i="508"/>
  <c r="U261" i="508"/>
  <c r="T261" i="508"/>
  <c r="S261" i="508"/>
  <c r="R261" i="508"/>
  <c r="Q261" i="508"/>
  <c r="P261" i="508"/>
  <c r="O261" i="508"/>
  <c r="I261" i="508"/>
  <c r="G261" i="508"/>
  <c r="AA260" i="508"/>
  <c r="Z260" i="508"/>
  <c r="Y260" i="508"/>
  <c r="X260" i="508"/>
  <c r="U260" i="508"/>
  <c r="T260" i="508"/>
  <c r="S260" i="508"/>
  <c r="R260" i="508"/>
  <c r="Q260" i="508"/>
  <c r="P260" i="508"/>
  <c r="O260" i="508"/>
  <c r="I260" i="508"/>
  <c r="G260" i="508"/>
  <c r="AA259" i="508"/>
  <c r="Z259" i="508"/>
  <c r="Y259" i="508"/>
  <c r="X259" i="508"/>
  <c r="U259" i="508"/>
  <c r="T259" i="508"/>
  <c r="S259" i="508"/>
  <c r="R259" i="508"/>
  <c r="Q259" i="508"/>
  <c r="P259" i="508"/>
  <c r="O259" i="508"/>
  <c r="I259" i="508"/>
  <c r="G259" i="508"/>
  <c r="AA258" i="508"/>
  <c r="Z258" i="508"/>
  <c r="Y258" i="508"/>
  <c r="X258" i="508"/>
  <c r="U258" i="508"/>
  <c r="T258" i="508"/>
  <c r="S258" i="508"/>
  <c r="R258" i="508"/>
  <c r="Q258" i="508"/>
  <c r="P258" i="508"/>
  <c r="O258" i="508"/>
  <c r="I258" i="508"/>
  <c r="G258" i="508"/>
  <c r="AA257" i="508"/>
  <c r="Z257" i="508"/>
  <c r="Y257" i="508"/>
  <c r="X257" i="508"/>
  <c r="U257" i="508"/>
  <c r="T257" i="508"/>
  <c r="S257" i="508"/>
  <c r="R257" i="508"/>
  <c r="Q257" i="508"/>
  <c r="P257" i="508"/>
  <c r="O257" i="508"/>
  <c r="I257" i="508"/>
  <c r="G257" i="508"/>
  <c r="AA255" i="508"/>
  <c r="Z255" i="508"/>
  <c r="Y255" i="508"/>
  <c r="X255" i="508"/>
  <c r="U255" i="508"/>
  <c r="T255" i="508"/>
  <c r="S255" i="508"/>
  <c r="R255" i="508"/>
  <c r="Q255" i="508"/>
  <c r="P255" i="508"/>
  <c r="O255" i="508"/>
  <c r="I255" i="508"/>
  <c r="G255" i="508"/>
  <c r="AA254" i="508"/>
  <c r="Z254" i="508"/>
  <c r="Y254" i="508"/>
  <c r="X254" i="508"/>
  <c r="U254" i="508"/>
  <c r="T254" i="508"/>
  <c r="S254" i="508"/>
  <c r="R254" i="508"/>
  <c r="Q254" i="508"/>
  <c r="P254" i="508"/>
  <c r="O254" i="508"/>
  <c r="I254" i="508"/>
  <c r="G254" i="508"/>
  <c r="AA253" i="508"/>
  <c r="Z253" i="508"/>
  <c r="Y253" i="508"/>
  <c r="X253" i="508"/>
  <c r="U253" i="508"/>
  <c r="T253" i="508"/>
  <c r="S253" i="508"/>
  <c r="R253" i="508"/>
  <c r="Q253" i="508"/>
  <c r="P253" i="508"/>
  <c r="O253" i="508"/>
  <c r="I253" i="508"/>
  <c r="G253" i="508"/>
  <c r="I252" i="508"/>
  <c r="G252" i="508"/>
  <c r="I251" i="508"/>
  <c r="G251" i="508"/>
  <c r="I250" i="508"/>
  <c r="G250" i="508"/>
  <c r="AA249" i="508"/>
  <c r="Z249" i="508"/>
  <c r="Y249" i="508"/>
  <c r="X249" i="508"/>
  <c r="U249" i="508"/>
  <c r="T249" i="508"/>
  <c r="S249" i="508"/>
  <c r="R249" i="508"/>
  <c r="Q249" i="508"/>
  <c r="P249" i="508"/>
  <c r="O249" i="508"/>
  <c r="N249" i="508"/>
  <c r="I249" i="508"/>
  <c r="G249" i="508"/>
  <c r="AA248" i="508"/>
  <c r="Z248" i="508"/>
  <c r="Y248" i="508"/>
  <c r="X248" i="508"/>
  <c r="U248" i="508"/>
  <c r="T248" i="508"/>
  <c r="S248" i="508"/>
  <c r="R248" i="508"/>
  <c r="Q248" i="508"/>
  <c r="P248" i="508"/>
  <c r="O248" i="508"/>
  <c r="N248" i="508"/>
  <c r="I248" i="508"/>
  <c r="G248" i="508"/>
  <c r="AA247" i="508"/>
  <c r="Z247" i="508"/>
  <c r="Y247" i="508"/>
  <c r="X247" i="508"/>
  <c r="U247" i="508"/>
  <c r="T247" i="508"/>
  <c r="S247" i="508"/>
  <c r="R247" i="508"/>
  <c r="Q247" i="508"/>
  <c r="P247" i="508"/>
  <c r="O247" i="508"/>
  <c r="N247" i="508"/>
  <c r="I247" i="508"/>
  <c r="G247" i="508"/>
  <c r="AA246" i="508"/>
  <c r="Z246" i="508"/>
  <c r="Y246" i="508"/>
  <c r="X246" i="508"/>
  <c r="U246" i="508"/>
  <c r="T246" i="508"/>
  <c r="S246" i="508"/>
  <c r="R246" i="508"/>
  <c r="Q246" i="508"/>
  <c r="P246" i="508"/>
  <c r="O246" i="508"/>
  <c r="N246" i="508"/>
  <c r="I246" i="508"/>
  <c r="G246" i="508"/>
  <c r="AA245" i="508"/>
  <c r="Z245" i="508"/>
  <c r="Y245" i="508"/>
  <c r="X245" i="508"/>
  <c r="U245" i="508"/>
  <c r="T245" i="508"/>
  <c r="S245" i="508"/>
  <c r="R245" i="508"/>
  <c r="Q245" i="508"/>
  <c r="P245" i="508"/>
  <c r="O245" i="508"/>
  <c r="I245" i="508"/>
  <c r="G245" i="508"/>
  <c r="AA244" i="508"/>
  <c r="Z244" i="508"/>
  <c r="Y244" i="508"/>
  <c r="X244" i="508"/>
  <c r="U244" i="508"/>
  <c r="T244" i="508"/>
  <c r="S244" i="508"/>
  <c r="R244" i="508"/>
  <c r="Q244" i="508"/>
  <c r="P244" i="508"/>
  <c r="O244" i="508"/>
  <c r="I244" i="508"/>
  <c r="G244" i="508"/>
  <c r="AA243" i="508"/>
  <c r="Z243" i="508"/>
  <c r="Y243" i="508"/>
  <c r="X243" i="508"/>
  <c r="U243" i="508"/>
  <c r="T243" i="508"/>
  <c r="S243" i="508"/>
  <c r="R243" i="508"/>
  <c r="Q243" i="508"/>
  <c r="P243" i="508"/>
  <c r="O243" i="508"/>
  <c r="I243" i="508"/>
  <c r="G243" i="508"/>
  <c r="AA242" i="508"/>
  <c r="Z242" i="508"/>
  <c r="Y242" i="508"/>
  <c r="X242" i="508"/>
  <c r="U242" i="508"/>
  <c r="T242" i="508"/>
  <c r="S242" i="508"/>
  <c r="R242" i="508"/>
  <c r="Q242" i="508"/>
  <c r="P242" i="508"/>
  <c r="O242" i="508"/>
  <c r="I242" i="508"/>
  <c r="G242" i="508"/>
  <c r="AA241" i="508"/>
  <c r="Z241" i="508"/>
  <c r="Y241" i="508"/>
  <c r="X241" i="508"/>
  <c r="U241" i="508"/>
  <c r="T241" i="508"/>
  <c r="S241" i="508"/>
  <c r="R241" i="508"/>
  <c r="Q241" i="508"/>
  <c r="P241" i="508"/>
  <c r="O241" i="508"/>
  <c r="N241" i="508"/>
  <c r="I241" i="508"/>
  <c r="G241" i="508"/>
  <c r="AA240" i="508"/>
  <c r="Z240" i="508"/>
  <c r="Y240" i="508"/>
  <c r="X240" i="508"/>
  <c r="U240" i="508"/>
  <c r="T240" i="508"/>
  <c r="S240" i="508"/>
  <c r="R240" i="508"/>
  <c r="Q240" i="508"/>
  <c r="P240" i="508"/>
  <c r="O240" i="508"/>
  <c r="I240" i="508"/>
  <c r="G240" i="508"/>
  <c r="AA239" i="508"/>
  <c r="Z239" i="508"/>
  <c r="Y239" i="508"/>
  <c r="X239" i="508"/>
  <c r="U239" i="508"/>
  <c r="T239" i="508"/>
  <c r="S239" i="508"/>
  <c r="R239" i="508"/>
  <c r="Q239" i="508"/>
  <c r="P239" i="508"/>
  <c r="O239" i="508"/>
  <c r="I239" i="508"/>
  <c r="G239" i="508"/>
  <c r="AA238" i="508"/>
  <c r="Z238" i="508"/>
  <c r="Y238" i="508"/>
  <c r="X238" i="508"/>
  <c r="U238" i="508"/>
  <c r="T238" i="508"/>
  <c r="S238" i="508"/>
  <c r="R238" i="508"/>
  <c r="Q238" i="508"/>
  <c r="P238" i="508"/>
  <c r="O238" i="508"/>
  <c r="N238" i="508"/>
  <c r="I238" i="508"/>
  <c r="G238" i="508"/>
  <c r="I237" i="508"/>
  <c r="G237" i="508"/>
  <c r="AA236" i="508"/>
  <c r="Z236" i="508"/>
  <c r="Y236" i="508"/>
  <c r="X236" i="508"/>
  <c r="U236" i="508"/>
  <c r="T236" i="508"/>
  <c r="S236" i="508"/>
  <c r="R236" i="508"/>
  <c r="Q236" i="508"/>
  <c r="P236" i="508"/>
  <c r="O236" i="508"/>
  <c r="I236" i="508"/>
  <c r="G236" i="508"/>
  <c r="AA235" i="508"/>
  <c r="Z235" i="508"/>
  <c r="Y235" i="508"/>
  <c r="X235" i="508"/>
  <c r="U235" i="508"/>
  <c r="T235" i="508"/>
  <c r="S235" i="508"/>
  <c r="R235" i="508"/>
  <c r="Q235" i="508"/>
  <c r="P235" i="508"/>
  <c r="O235" i="508"/>
  <c r="I235" i="508"/>
  <c r="G235" i="508"/>
  <c r="AA234" i="508"/>
  <c r="Z234" i="508"/>
  <c r="Y234" i="508"/>
  <c r="X234" i="508"/>
  <c r="U234" i="508"/>
  <c r="T234" i="508"/>
  <c r="S234" i="508"/>
  <c r="R234" i="508"/>
  <c r="Q234" i="508"/>
  <c r="P234" i="508"/>
  <c r="O234" i="508"/>
  <c r="I234" i="508"/>
  <c r="G234" i="508"/>
  <c r="AA233" i="508"/>
  <c r="Z233" i="508"/>
  <c r="Y233" i="508"/>
  <c r="X233" i="508"/>
  <c r="U233" i="508"/>
  <c r="T233" i="508"/>
  <c r="S233" i="508"/>
  <c r="R233" i="508"/>
  <c r="Q233" i="508"/>
  <c r="P233" i="508"/>
  <c r="O233" i="508"/>
  <c r="I233" i="508"/>
  <c r="G233" i="508"/>
  <c r="AA232" i="508"/>
  <c r="Z232" i="508"/>
  <c r="Y232" i="508"/>
  <c r="X232" i="508"/>
  <c r="U232" i="508"/>
  <c r="T232" i="508"/>
  <c r="S232" i="508"/>
  <c r="R232" i="508"/>
  <c r="Q232" i="508"/>
  <c r="P232" i="508"/>
  <c r="O232" i="508"/>
  <c r="I232" i="508"/>
  <c r="G232" i="508"/>
  <c r="AA231" i="508"/>
  <c r="Z231" i="508"/>
  <c r="Y231" i="508"/>
  <c r="X231" i="508"/>
  <c r="U231" i="508"/>
  <c r="T231" i="508"/>
  <c r="S231" i="508"/>
  <c r="R231" i="508"/>
  <c r="Q231" i="508"/>
  <c r="P231" i="508"/>
  <c r="O231" i="508"/>
  <c r="I231" i="508"/>
  <c r="G231" i="508"/>
  <c r="AA230" i="508"/>
  <c r="Z230" i="508"/>
  <c r="Y230" i="508"/>
  <c r="X230" i="508"/>
  <c r="U230" i="508"/>
  <c r="T230" i="508"/>
  <c r="S230" i="508"/>
  <c r="R230" i="508"/>
  <c r="Q230" i="508"/>
  <c r="P230" i="508"/>
  <c r="O230" i="508"/>
  <c r="I230" i="508"/>
  <c r="G230" i="508"/>
  <c r="AA229" i="508"/>
  <c r="Z229" i="508"/>
  <c r="Y229" i="508"/>
  <c r="X229" i="508"/>
  <c r="U229" i="508"/>
  <c r="T229" i="508"/>
  <c r="S229" i="508"/>
  <c r="R229" i="508"/>
  <c r="Q229" i="508"/>
  <c r="P229" i="508"/>
  <c r="O229" i="508"/>
  <c r="I229" i="508"/>
  <c r="G229" i="508"/>
  <c r="AA228" i="508"/>
  <c r="Z228" i="508"/>
  <c r="Y228" i="508"/>
  <c r="X228" i="508"/>
  <c r="U228" i="508"/>
  <c r="T228" i="508"/>
  <c r="S228" i="508"/>
  <c r="R228" i="508"/>
  <c r="Q228" i="508"/>
  <c r="P228" i="508"/>
  <c r="O228" i="508"/>
  <c r="I228" i="508"/>
  <c r="G228" i="508"/>
  <c r="AA227" i="508"/>
  <c r="Z227" i="508"/>
  <c r="Y227" i="508"/>
  <c r="X227" i="508"/>
  <c r="U227" i="508"/>
  <c r="T227" i="508"/>
  <c r="S227" i="508"/>
  <c r="R227" i="508"/>
  <c r="Q227" i="508"/>
  <c r="P227" i="508"/>
  <c r="O227" i="508"/>
  <c r="I227" i="508"/>
  <c r="G227" i="508"/>
  <c r="AA226" i="508"/>
  <c r="Z226" i="508"/>
  <c r="Y226" i="508"/>
  <c r="X226" i="508"/>
  <c r="U226" i="508"/>
  <c r="T226" i="508"/>
  <c r="S226" i="508"/>
  <c r="R226" i="508"/>
  <c r="Q226" i="508"/>
  <c r="P226" i="508"/>
  <c r="O226" i="508"/>
  <c r="I226" i="508"/>
  <c r="G226" i="508"/>
  <c r="AA225" i="508"/>
  <c r="Z225" i="508"/>
  <c r="Y225" i="508"/>
  <c r="X225" i="508"/>
  <c r="U225" i="508"/>
  <c r="T225" i="508"/>
  <c r="S225" i="508"/>
  <c r="R225" i="508"/>
  <c r="Q225" i="508"/>
  <c r="P225" i="508"/>
  <c r="O225" i="508"/>
  <c r="I225" i="508"/>
  <c r="G225" i="508"/>
  <c r="AA224" i="508"/>
  <c r="Z224" i="508"/>
  <c r="Y224" i="508"/>
  <c r="X224" i="508"/>
  <c r="U224" i="508"/>
  <c r="T224" i="508"/>
  <c r="S224" i="508"/>
  <c r="R224" i="508"/>
  <c r="Q224" i="508"/>
  <c r="P224" i="508"/>
  <c r="O224" i="508"/>
  <c r="I224" i="508"/>
  <c r="G224" i="508"/>
  <c r="AA223" i="508"/>
  <c r="Z223" i="508"/>
  <c r="Y223" i="508"/>
  <c r="X223" i="508"/>
  <c r="U223" i="508"/>
  <c r="T223" i="508"/>
  <c r="S223" i="508"/>
  <c r="R223" i="508"/>
  <c r="Q223" i="508"/>
  <c r="P223" i="508"/>
  <c r="O223" i="508"/>
  <c r="I223" i="508"/>
  <c r="G223" i="508"/>
  <c r="AA222" i="508"/>
  <c r="Z222" i="508"/>
  <c r="Y222" i="508"/>
  <c r="X222" i="508"/>
  <c r="U222" i="508"/>
  <c r="T222" i="508"/>
  <c r="S222" i="508"/>
  <c r="R222" i="508"/>
  <c r="Q222" i="508"/>
  <c r="P222" i="508"/>
  <c r="O222" i="508"/>
  <c r="I222" i="508"/>
  <c r="G222" i="508"/>
  <c r="AA221" i="508"/>
  <c r="Z221" i="508"/>
  <c r="Y221" i="508"/>
  <c r="X221" i="508"/>
  <c r="U221" i="508"/>
  <c r="T221" i="508"/>
  <c r="S221" i="508"/>
  <c r="R221" i="508"/>
  <c r="Q221" i="508"/>
  <c r="P221" i="508"/>
  <c r="O221" i="508"/>
  <c r="I221" i="508"/>
  <c r="G221" i="508"/>
  <c r="AA220" i="508"/>
  <c r="Z220" i="508"/>
  <c r="Y220" i="508"/>
  <c r="X220" i="508"/>
  <c r="U220" i="508"/>
  <c r="T220" i="508"/>
  <c r="S220" i="508"/>
  <c r="R220" i="508"/>
  <c r="Q220" i="508"/>
  <c r="P220" i="508"/>
  <c r="O220" i="508"/>
  <c r="I220" i="508"/>
  <c r="G220" i="508"/>
  <c r="AA219" i="508"/>
  <c r="Z219" i="508"/>
  <c r="Y219" i="508"/>
  <c r="X219" i="508"/>
  <c r="U219" i="508"/>
  <c r="T219" i="508"/>
  <c r="S219" i="508"/>
  <c r="R219" i="508"/>
  <c r="Q219" i="508"/>
  <c r="P219" i="508"/>
  <c r="O219" i="508"/>
  <c r="I219" i="508"/>
  <c r="G219" i="508"/>
  <c r="AA218" i="508"/>
  <c r="Z218" i="508"/>
  <c r="Y218" i="508"/>
  <c r="X218" i="508"/>
  <c r="U218" i="508"/>
  <c r="T218" i="508"/>
  <c r="S218" i="508"/>
  <c r="R218" i="508"/>
  <c r="Q218" i="508"/>
  <c r="P218" i="508"/>
  <c r="O218" i="508"/>
  <c r="I218" i="508"/>
  <c r="G218" i="508"/>
  <c r="AA217" i="508"/>
  <c r="Z217" i="508"/>
  <c r="Y217" i="508"/>
  <c r="X217" i="508"/>
  <c r="U217" i="508"/>
  <c r="T217" i="508"/>
  <c r="S217" i="508"/>
  <c r="R217" i="508"/>
  <c r="Q217" i="508"/>
  <c r="P217" i="508"/>
  <c r="O217" i="508"/>
  <c r="I217" i="508"/>
  <c r="G217" i="508"/>
  <c r="AA216" i="508"/>
  <c r="Z216" i="508"/>
  <c r="Y216" i="508"/>
  <c r="X216" i="508"/>
  <c r="U216" i="508"/>
  <c r="T216" i="508"/>
  <c r="S216" i="508"/>
  <c r="R216" i="508"/>
  <c r="Q216" i="508"/>
  <c r="P216" i="508"/>
  <c r="O216" i="508"/>
  <c r="N216" i="508"/>
  <c r="I216" i="508"/>
  <c r="G216" i="508"/>
  <c r="AA215" i="508"/>
  <c r="Z215" i="508"/>
  <c r="Y215" i="508"/>
  <c r="X215" i="508"/>
  <c r="U215" i="508"/>
  <c r="T215" i="508"/>
  <c r="S215" i="508"/>
  <c r="R215" i="508"/>
  <c r="Q215" i="508"/>
  <c r="P215" i="508"/>
  <c r="O215" i="508"/>
  <c r="I215" i="508"/>
  <c r="G215" i="508"/>
  <c r="AA214" i="508"/>
  <c r="Z214" i="508"/>
  <c r="Y214" i="508"/>
  <c r="X214" i="508"/>
  <c r="U214" i="508"/>
  <c r="T214" i="508"/>
  <c r="S214" i="508"/>
  <c r="R214" i="508"/>
  <c r="Q214" i="508"/>
  <c r="P214" i="508"/>
  <c r="O214" i="508"/>
  <c r="I214" i="508"/>
  <c r="G214" i="508"/>
  <c r="AA213" i="508"/>
  <c r="Z213" i="508"/>
  <c r="Y213" i="508"/>
  <c r="X213" i="508"/>
  <c r="U213" i="508"/>
  <c r="T213" i="508"/>
  <c r="S213" i="508"/>
  <c r="R213" i="508"/>
  <c r="Q213" i="508"/>
  <c r="P213" i="508"/>
  <c r="O213" i="508"/>
  <c r="I213" i="508"/>
  <c r="G213" i="508"/>
  <c r="AA212" i="508"/>
  <c r="Z212" i="508"/>
  <c r="Y212" i="508"/>
  <c r="X212" i="508"/>
  <c r="U212" i="508"/>
  <c r="T212" i="508"/>
  <c r="S212" i="508"/>
  <c r="R212" i="508"/>
  <c r="Q212" i="508"/>
  <c r="P212" i="508"/>
  <c r="O212" i="508"/>
  <c r="I212" i="508"/>
  <c r="G212" i="508"/>
  <c r="AA211" i="508"/>
  <c r="Z211" i="508"/>
  <c r="Y211" i="508"/>
  <c r="X211" i="508"/>
  <c r="U211" i="508"/>
  <c r="T211" i="508"/>
  <c r="S211" i="508"/>
  <c r="R211" i="508"/>
  <c r="Q211" i="508"/>
  <c r="P211" i="508"/>
  <c r="O211" i="508"/>
  <c r="I211" i="508"/>
  <c r="G211" i="508"/>
  <c r="AA210" i="508"/>
  <c r="Z210" i="508"/>
  <c r="Y210" i="508"/>
  <c r="X210" i="508"/>
  <c r="U210" i="508"/>
  <c r="T210" i="508"/>
  <c r="S210" i="508"/>
  <c r="R210" i="508"/>
  <c r="Q210" i="508"/>
  <c r="P210" i="508"/>
  <c r="O210" i="508"/>
  <c r="I210" i="508"/>
  <c r="G210" i="508"/>
  <c r="AA209" i="508"/>
  <c r="Z209" i="508"/>
  <c r="Y209" i="508"/>
  <c r="X209" i="508"/>
  <c r="U209" i="508"/>
  <c r="T209" i="508"/>
  <c r="S209" i="508"/>
  <c r="R209" i="508"/>
  <c r="Q209" i="508"/>
  <c r="P209" i="508"/>
  <c r="O209" i="508"/>
  <c r="I209" i="508"/>
  <c r="G209" i="508"/>
  <c r="AA208" i="508"/>
  <c r="Z208" i="508"/>
  <c r="Y208" i="508"/>
  <c r="X208" i="508"/>
  <c r="U208" i="508"/>
  <c r="T208" i="508"/>
  <c r="S208" i="508"/>
  <c r="R208" i="508"/>
  <c r="Q208" i="508"/>
  <c r="P208" i="508"/>
  <c r="O208" i="508"/>
  <c r="I208" i="508"/>
  <c r="G208" i="508"/>
  <c r="AA207" i="508"/>
  <c r="Z207" i="508"/>
  <c r="Y207" i="508"/>
  <c r="X207" i="508"/>
  <c r="U207" i="508"/>
  <c r="T207" i="508"/>
  <c r="S207" i="508"/>
  <c r="R207" i="508"/>
  <c r="Q207" i="508"/>
  <c r="P207" i="508"/>
  <c r="O207" i="508"/>
  <c r="I207" i="508"/>
  <c r="G207" i="508"/>
  <c r="I206" i="508"/>
  <c r="G206" i="508"/>
  <c r="I205" i="508"/>
  <c r="G205" i="508"/>
  <c r="I204" i="508"/>
  <c r="G204" i="508"/>
  <c r="AA203" i="508"/>
  <c r="Z203" i="508"/>
  <c r="Y203" i="508"/>
  <c r="X203" i="508"/>
  <c r="U203" i="508"/>
  <c r="T203" i="508"/>
  <c r="S203" i="508"/>
  <c r="R203" i="508"/>
  <c r="Q203" i="508"/>
  <c r="P203" i="508"/>
  <c r="O203" i="508"/>
  <c r="I203" i="508"/>
  <c r="G203" i="508"/>
  <c r="AA202" i="508"/>
  <c r="Z202" i="508"/>
  <c r="Y202" i="508"/>
  <c r="X202" i="508"/>
  <c r="U202" i="508"/>
  <c r="T202" i="508"/>
  <c r="S202" i="508"/>
  <c r="R202" i="508"/>
  <c r="Q202" i="508"/>
  <c r="P202" i="508"/>
  <c r="O202" i="508"/>
  <c r="I202" i="508"/>
  <c r="G202" i="508"/>
  <c r="AA201" i="508"/>
  <c r="Z201" i="508"/>
  <c r="Y201" i="508"/>
  <c r="X201" i="508"/>
  <c r="U201" i="508"/>
  <c r="T201" i="508"/>
  <c r="S201" i="508"/>
  <c r="R201" i="508"/>
  <c r="Q201" i="508"/>
  <c r="P201" i="508"/>
  <c r="O201" i="508"/>
  <c r="I201" i="508"/>
  <c r="G201" i="508"/>
  <c r="I200" i="508"/>
  <c r="G200" i="508"/>
  <c r="AA199" i="508"/>
  <c r="Z199" i="508"/>
  <c r="Y199" i="508"/>
  <c r="X199" i="508"/>
  <c r="U199" i="508"/>
  <c r="T199" i="508"/>
  <c r="S199" i="508"/>
  <c r="R199" i="508"/>
  <c r="Q199" i="508"/>
  <c r="P199" i="508"/>
  <c r="O199" i="508"/>
  <c r="I199" i="508"/>
  <c r="G199" i="508"/>
  <c r="AA197" i="508"/>
  <c r="Z197" i="508"/>
  <c r="Y197" i="508"/>
  <c r="X197" i="508"/>
  <c r="U197" i="508"/>
  <c r="T197" i="508"/>
  <c r="S197" i="508"/>
  <c r="R197" i="508"/>
  <c r="Q197" i="508"/>
  <c r="P197" i="508"/>
  <c r="O197" i="508"/>
  <c r="I197" i="508"/>
  <c r="G197" i="508"/>
  <c r="AA196" i="508"/>
  <c r="Z196" i="508"/>
  <c r="Y196" i="508"/>
  <c r="X196" i="508"/>
  <c r="U196" i="508"/>
  <c r="T196" i="508"/>
  <c r="S196" i="508"/>
  <c r="R196" i="508"/>
  <c r="Q196" i="508"/>
  <c r="P196" i="508"/>
  <c r="O196" i="508"/>
  <c r="I196" i="508"/>
  <c r="G196" i="508"/>
  <c r="AA195" i="508"/>
  <c r="Z195" i="508"/>
  <c r="Y195" i="508"/>
  <c r="X195" i="508"/>
  <c r="U195" i="508"/>
  <c r="T195" i="508"/>
  <c r="S195" i="508"/>
  <c r="R195" i="508"/>
  <c r="Q195" i="508"/>
  <c r="P195" i="508"/>
  <c r="O195" i="508"/>
  <c r="N195" i="508"/>
  <c r="I195" i="508"/>
  <c r="G195" i="508"/>
  <c r="AA194" i="508"/>
  <c r="Z194" i="508"/>
  <c r="Y194" i="508"/>
  <c r="X194" i="508"/>
  <c r="U194" i="508"/>
  <c r="T194" i="508"/>
  <c r="S194" i="508"/>
  <c r="R194" i="508"/>
  <c r="Q194" i="508"/>
  <c r="P194" i="508"/>
  <c r="O194" i="508"/>
  <c r="N194" i="508"/>
  <c r="I194" i="508"/>
  <c r="G194" i="508"/>
  <c r="AA193" i="508"/>
  <c r="Z193" i="508"/>
  <c r="Y193" i="508"/>
  <c r="X193" i="508"/>
  <c r="U193" i="508"/>
  <c r="T193" i="508"/>
  <c r="S193" i="508"/>
  <c r="R193" i="508"/>
  <c r="Q193" i="508"/>
  <c r="P193" i="508"/>
  <c r="O193" i="508"/>
  <c r="N193" i="508"/>
  <c r="I193" i="508"/>
  <c r="G193" i="508"/>
  <c r="AA192" i="508"/>
  <c r="Z192" i="508"/>
  <c r="Y192" i="508"/>
  <c r="X192" i="508"/>
  <c r="U192" i="508"/>
  <c r="T192" i="508"/>
  <c r="S192" i="508"/>
  <c r="R192" i="508"/>
  <c r="Q192" i="508"/>
  <c r="P192" i="508"/>
  <c r="O192" i="508"/>
  <c r="N192" i="508"/>
  <c r="I192" i="508"/>
  <c r="G192" i="508"/>
  <c r="AA191" i="508"/>
  <c r="Z191" i="508"/>
  <c r="Y191" i="508"/>
  <c r="X191" i="508"/>
  <c r="U191" i="508"/>
  <c r="T191" i="508"/>
  <c r="S191" i="508"/>
  <c r="R191" i="508"/>
  <c r="Q191" i="508"/>
  <c r="P191" i="508"/>
  <c r="O191" i="508"/>
  <c r="N191" i="508"/>
  <c r="I191" i="508"/>
  <c r="G191" i="508"/>
  <c r="AA190" i="508"/>
  <c r="Z190" i="508"/>
  <c r="Y190" i="508"/>
  <c r="X190" i="508"/>
  <c r="U190" i="508"/>
  <c r="T190" i="508"/>
  <c r="S190" i="508"/>
  <c r="R190" i="508"/>
  <c r="Q190" i="508"/>
  <c r="P190" i="508"/>
  <c r="O190" i="508"/>
  <c r="I190" i="508"/>
  <c r="G190" i="508"/>
  <c r="AA189" i="508"/>
  <c r="Z189" i="508"/>
  <c r="Y189" i="508"/>
  <c r="X189" i="508"/>
  <c r="U189" i="508"/>
  <c r="T189" i="508"/>
  <c r="S189" i="508"/>
  <c r="R189" i="508"/>
  <c r="Q189" i="508"/>
  <c r="P189" i="508"/>
  <c r="O189" i="508"/>
  <c r="N189" i="508"/>
  <c r="I189" i="508"/>
  <c r="G189" i="508"/>
  <c r="AA188" i="508"/>
  <c r="Z188" i="508"/>
  <c r="Y188" i="508"/>
  <c r="X188" i="508"/>
  <c r="U188" i="508"/>
  <c r="T188" i="508"/>
  <c r="S188" i="508"/>
  <c r="R188" i="508"/>
  <c r="Q188" i="508"/>
  <c r="P188" i="508"/>
  <c r="O188" i="508"/>
  <c r="I188" i="508"/>
  <c r="G188" i="508"/>
  <c r="AA187" i="508"/>
  <c r="Z187" i="508"/>
  <c r="Y187" i="508"/>
  <c r="X187" i="508"/>
  <c r="U187" i="508"/>
  <c r="T187" i="508"/>
  <c r="S187" i="508"/>
  <c r="R187" i="508"/>
  <c r="Q187" i="508"/>
  <c r="P187" i="508"/>
  <c r="O187" i="508"/>
  <c r="I187" i="508"/>
  <c r="G187" i="508"/>
  <c r="AA186" i="508"/>
  <c r="Z186" i="508"/>
  <c r="Y186" i="508"/>
  <c r="X186" i="508"/>
  <c r="U186" i="508"/>
  <c r="T186" i="508"/>
  <c r="S186" i="508"/>
  <c r="R186" i="508"/>
  <c r="Q186" i="508"/>
  <c r="P186" i="508"/>
  <c r="O186" i="508"/>
  <c r="I186" i="508"/>
  <c r="G186" i="508"/>
  <c r="AA185" i="508"/>
  <c r="Z185" i="508"/>
  <c r="Y185" i="508"/>
  <c r="X185" i="508"/>
  <c r="U185" i="508"/>
  <c r="T185" i="508"/>
  <c r="S185" i="508"/>
  <c r="R185" i="508"/>
  <c r="Q185" i="508"/>
  <c r="P185" i="508"/>
  <c r="O185" i="508"/>
  <c r="I185" i="508"/>
  <c r="G185" i="508"/>
  <c r="AA184" i="508"/>
  <c r="Z184" i="508"/>
  <c r="Y184" i="508"/>
  <c r="X184" i="508"/>
  <c r="U184" i="508"/>
  <c r="T184" i="508"/>
  <c r="S184" i="508"/>
  <c r="R184" i="508"/>
  <c r="Q184" i="508"/>
  <c r="P184" i="508"/>
  <c r="O184" i="508"/>
  <c r="I184" i="508"/>
  <c r="G184" i="508"/>
  <c r="AA183" i="508"/>
  <c r="Z183" i="508"/>
  <c r="Y183" i="508"/>
  <c r="X183" i="508"/>
  <c r="U183" i="508"/>
  <c r="T183" i="508"/>
  <c r="S183" i="508"/>
  <c r="R183" i="508"/>
  <c r="Q183" i="508"/>
  <c r="P183" i="508"/>
  <c r="O183" i="508"/>
  <c r="I183" i="508"/>
  <c r="G183" i="508"/>
  <c r="AA182" i="508"/>
  <c r="Z182" i="508"/>
  <c r="Y182" i="508"/>
  <c r="X182" i="508"/>
  <c r="U182" i="508"/>
  <c r="T182" i="508"/>
  <c r="S182" i="508"/>
  <c r="R182" i="508"/>
  <c r="Q182" i="508"/>
  <c r="P182" i="508"/>
  <c r="O182" i="508"/>
  <c r="I182" i="508"/>
  <c r="G182" i="508"/>
  <c r="AA181" i="508"/>
  <c r="Z181" i="508"/>
  <c r="Y181" i="508"/>
  <c r="X181" i="508"/>
  <c r="U181" i="508"/>
  <c r="T181" i="508"/>
  <c r="S181" i="508"/>
  <c r="R181" i="508"/>
  <c r="Q181" i="508"/>
  <c r="P181" i="508"/>
  <c r="O181" i="508"/>
  <c r="N181" i="508"/>
  <c r="I181" i="508"/>
  <c r="G181" i="508"/>
  <c r="AA180" i="508"/>
  <c r="Z180" i="508"/>
  <c r="Y180" i="508"/>
  <c r="X180" i="508"/>
  <c r="U180" i="508"/>
  <c r="T180" i="508"/>
  <c r="S180" i="508"/>
  <c r="R180" i="508"/>
  <c r="Q180" i="508"/>
  <c r="P180" i="508"/>
  <c r="O180" i="508"/>
  <c r="N180" i="508"/>
  <c r="I180" i="508"/>
  <c r="G180" i="508"/>
  <c r="AA179" i="508"/>
  <c r="Z179" i="508"/>
  <c r="Y179" i="508"/>
  <c r="X179" i="508"/>
  <c r="U179" i="508"/>
  <c r="T179" i="508"/>
  <c r="S179" i="508"/>
  <c r="R179" i="508"/>
  <c r="Q179" i="508"/>
  <c r="P179" i="508"/>
  <c r="O179" i="508"/>
  <c r="I179" i="508"/>
  <c r="G179" i="508"/>
  <c r="AA178" i="508"/>
  <c r="Z178" i="508"/>
  <c r="Y178" i="508"/>
  <c r="X178" i="508"/>
  <c r="U178" i="508"/>
  <c r="T178" i="508"/>
  <c r="S178" i="508"/>
  <c r="R178" i="508"/>
  <c r="Q178" i="508"/>
  <c r="P178" i="508"/>
  <c r="O178" i="508"/>
  <c r="I178" i="508"/>
  <c r="G178" i="508"/>
  <c r="AA177" i="508"/>
  <c r="Z177" i="508"/>
  <c r="Y177" i="508"/>
  <c r="X177" i="508"/>
  <c r="U177" i="508"/>
  <c r="T177" i="508"/>
  <c r="S177" i="508"/>
  <c r="R177" i="508"/>
  <c r="Q177" i="508"/>
  <c r="P177" i="508"/>
  <c r="O177" i="508"/>
  <c r="I177" i="508"/>
  <c r="G177" i="508"/>
  <c r="G168" i="508"/>
  <c r="C168" i="508"/>
  <c r="G167" i="508"/>
  <c r="C167" i="508"/>
  <c r="G166" i="508"/>
  <c r="C166" i="508"/>
  <c r="G165" i="508"/>
  <c r="C165" i="508"/>
  <c r="I161" i="508"/>
  <c r="G161" i="508"/>
  <c r="AA160" i="508"/>
  <c r="Z160" i="508"/>
  <c r="Y160" i="508"/>
  <c r="X160" i="508"/>
  <c r="U160" i="508"/>
  <c r="T160" i="508"/>
  <c r="S160" i="508"/>
  <c r="R160" i="508"/>
  <c r="Q160" i="508"/>
  <c r="P160" i="508"/>
  <c r="O160" i="508"/>
  <c r="N160" i="508"/>
  <c r="I160" i="508"/>
  <c r="G160" i="508"/>
  <c r="AA159" i="508"/>
  <c r="Z159" i="508"/>
  <c r="Y159" i="508"/>
  <c r="X159" i="508"/>
  <c r="U159" i="508"/>
  <c r="T159" i="508"/>
  <c r="S159" i="508"/>
  <c r="R159" i="508"/>
  <c r="Q159" i="508"/>
  <c r="P159" i="508"/>
  <c r="O159" i="508"/>
  <c r="N159" i="508"/>
  <c r="I159" i="508"/>
  <c r="G159" i="508"/>
  <c r="AA158" i="508"/>
  <c r="Z158" i="508"/>
  <c r="Y158" i="508"/>
  <c r="X158" i="508"/>
  <c r="U158" i="508"/>
  <c r="T158" i="508"/>
  <c r="S158" i="508"/>
  <c r="R158" i="508"/>
  <c r="Q158" i="508"/>
  <c r="P158" i="508"/>
  <c r="O158" i="508"/>
  <c r="I158" i="508"/>
  <c r="G158" i="508"/>
  <c r="AA157" i="508"/>
  <c r="Z157" i="508"/>
  <c r="Y157" i="508"/>
  <c r="X157" i="508"/>
  <c r="U157" i="508"/>
  <c r="T157" i="508"/>
  <c r="S157" i="508"/>
  <c r="R157" i="508"/>
  <c r="Q157" i="508"/>
  <c r="P157" i="508"/>
  <c r="O157" i="508"/>
  <c r="I157" i="508"/>
  <c r="G157" i="508"/>
  <c r="G156" i="508"/>
  <c r="I155" i="508"/>
  <c r="G155" i="508"/>
  <c r="AA154" i="508"/>
  <c r="Z154" i="508"/>
  <c r="Y154" i="508"/>
  <c r="X154" i="508"/>
  <c r="U154" i="508"/>
  <c r="T154" i="508"/>
  <c r="S154" i="508"/>
  <c r="R154" i="508"/>
  <c r="Q154" i="508"/>
  <c r="P154" i="508"/>
  <c r="O154" i="508"/>
  <c r="I154" i="508"/>
  <c r="G154" i="508"/>
  <c r="AA153" i="508"/>
  <c r="Z153" i="508"/>
  <c r="Y153" i="508"/>
  <c r="X153" i="508"/>
  <c r="U153" i="508"/>
  <c r="T153" i="508"/>
  <c r="S153" i="508"/>
  <c r="R153" i="508"/>
  <c r="Q153" i="508"/>
  <c r="P153" i="508"/>
  <c r="O153" i="508"/>
  <c r="I153" i="508"/>
  <c r="G153" i="508"/>
  <c r="AA152" i="508"/>
  <c r="Z152" i="508"/>
  <c r="Y152" i="508"/>
  <c r="X152" i="508"/>
  <c r="U152" i="508"/>
  <c r="T152" i="508"/>
  <c r="S152" i="508"/>
  <c r="R152" i="508"/>
  <c r="Q152" i="508"/>
  <c r="P152" i="508"/>
  <c r="O152" i="508"/>
  <c r="N152" i="508"/>
  <c r="I152" i="508"/>
  <c r="G152" i="508"/>
  <c r="AA151" i="508"/>
  <c r="Z151" i="508"/>
  <c r="Y151" i="508"/>
  <c r="X151" i="508"/>
  <c r="U151" i="508"/>
  <c r="T151" i="508"/>
  <c r="S151" i="508"/>
  <c r="R151" i="508"/>
  <c r="Q151" i="508"/>
  <c r="P151" i="508"/>
  <c r="O151" i="508"/>
  <c r="I151" i="508"/>
  <c r="G151" i="508"/>
  <c r="AA150" i="508"/>
  <c r="Z150" i="508"/>
  <c r="Y150" i="508"/>
  <c r="X150" i="508"/>
  <c r="U150" i="508"/>
  <c r="T150" i="508"/>
  <c r="S150" i="508"/>
  <c r="R150" i="508"/>
  <c r="Q150" i="508"/>
  <c r="P150" i="508"/>
  <c r="O150" i="508"/>
  <c r="I150" i="508"/>
  <c r="G150" i="508"/>
  <c r="AA149" i="508"/>
  <c r="Z149" i="508"/>
  <c r="Y149" i="508"/>
  <c r="X149" i="508"/>
  <c r="U149" i="508"/>
  <c r="T149" i="508"/>
  <c r="S149" i="508"/>
  <c r="R149" i="508"/>
  <c r="Q149" i="508"/>
  <c r="P149" i="508"/>
  <c r="O149" i="508"/>
  <c r="I149" i="508"/>
  <c r="G149" i="508"/>
  <c r="AA148" i="508"/>
  <c r="Z148" i="508"/>
  <c r="Y148" i="508"/>
  <c r="X148" i="508"/>
  <c r="U148" i="508"/>
  <c r="T148" i="508"/>
  <c r="S148" i="508"/>
  <c r="R148" i="508"/>
  <c r="Q148" i="508"/>
  <c r="P148" i="508"/>
  <c r="O148" i="508"/>
  <c r="I148" i="508"/>
  <c r="G148" i="508"/>
  <c r="AA146" i="508"/>
  <c r="Z146" i="508"/>
  <c r="Y146" i="508"/>
  <c r="X146" i="508"/>
  <c r="U146" i="508"/>
  <c r="T146" i="508"/>
  <c r="S146" i="508"/>
  <c r="R146" i="508"/>
  <c r="Q146" i="508"/>
  <c r="P146" i="508"/>
  <c r="O146" i="508"/>
  <c r="I146" i="508"/>
  <c r="G146" i="508"/>
  <c r="I143" i="508"/>
  <c r="G143" i="508"/>
  <c r="AA142" i="508"/>
  <c r="Z142" i="508"/>
  <c r="Y142" i="508"/>
  <c r="X142" i="508"/>
  <c r="U142" i="508"/>
  <c r="T142" i="508"/>
  <c r="S142" i="508"/>
  <c r="R142" i="508"/>
  <c r="Q142" i="508"/>
  <c r="P142" i="508"/>
  <c r="O142" i="508"/>
  <c r="I142" i="508"/>
  <c r="G142" i="508"/>
  <c r="AA141" i="508"/>
  <c r="Z141" i="508"/>
  <c r="Y141" i="508"/>
  <c r="X141" i="508"/>
  <c r="U141" i="508"/>
  <c r="T141" i="508"/>
  <c r="S141" i="508"/>
  <c r="R141" i="508"/>
  <c r="Q141" i="508"/>
  <c r="P141" i="508"/>
  <c r="O141" i="508"/>
  <c r="I141" i="508"/>
  <c r="G141" i="508"/>
  <c r="AA140" i="508"/>
  <c r="Z140" i="508"/>
  <c r="Y140" i="508"/>
  <c r="X140" i="508"/>
  <c r="U140" i="508"/>
  <c r="T140" i="508"/>
  <c r="S140" i="508"/>
  <c r="R140" i="508"/>
  <c r="Q140" i="508"/>
  <c r="P140" i="508"/>
  <c r="O140" i="508"/>
  <c r="I140" i="508"/>
  <c r="G140" i="508"/>
  <c r="AA139" i="508"/>
  <c r="Z139" i="508"/>
  <c r="Y139" i="508"/>
  <c r="X139" i="508"/>
  <c r="U139" i="508"/>
  <c r="T139" i="508"/>
  <c r="S139" i="508"/>
  <c r="R139" i="508"/>
  <c r="Q139" i="508"/>
  <c r="P139" i="508"/>
  <c r="O139" i="508"/>
  <c r="I139" i="508"/>
  <c r="G139" i="508"/>
  <c r="AA138" i="508"/>
  <c r="Z138" i="508"/>
  <c r="Y138" i="508"/>
  <c r="X138" i="508"/>
  <c r="U138" i="508"/>
  <c r="T138" i="508"/>
  <c r="S138" i="508"/>
  <c r="R138" i="508"/>
  <c r="Q138" i="508"/>
  <c r="P138" i="508"/>
  <c r="O138" i="508"/>
  <c r="I138" i="508"/>
  <c r="G138" i="508"/>
  <c r="R137" i="508"/>
  <c r="AA136" i="508"/>
  <c r="Z136" i="508"/>
  <c r="Y136" i="508"/>
  <c r="X136" i="508"/>
  <c r="U136" i="508"/>
  <c r="T136" i="508"/>
  <c r="S136" i="508"/>
  <c r="R136" i="508"/>
  <c r="Q136" i="508"/>
  <c r="P136" i="508"/>
  <c r="O136" i="508"/>
  <c r="I136" i="508"/>
  <c r="G136" i="508"/>
  <c r="AA135" i="508"/>
  <c r="Z135" i="508"/>
  <c r="Y135" i="508"/>
  <c r="X135" i="508"/>
  <c r="U135" i="508"/>
  <c r="T135" i="508"/>
  <c r="S135" i="508"/>
  <c r="R135" i="508"/>
  <c r="Q135" i="508"/>
  <c r="P135" i="508"/>
  <c r="O135" i="508"/>
  <c r="I135" i="508"/>
  <c r="G135" i="508"/>
  <c r="AA134" i="508"/>
  <c r="Z134" i="508"/>
  <c r="Y134" i="508"/>
  <c r="X134" i="508"/>
  <c r="U134" i="508"/>
  <c r="T134" i="508"/>
  <c r="S134" i="508"/>
  <c r="R134" i="508"/>
  <c r="Q134" i="508"/>
  <c r="P134" i="508"/>
  <c r="O134" i="508"/>
  <c r="I134" i="508"/>
  <c r="G134" i="508"/>
  <c r="AA133" i="508"/>
  <c r="Z133" i="508"/>
  <c r="Y133" i="508"/>
  <c r="X133" i="508"/>
  <c r="U133" i="508"/>
  <c r="T133" i="508"/>
  <c r="S133" i="508"/>
  <c r="R133" i="508"/>
  <c r="Q133" i="508"/>
  <c r="P133" i="508"/>
  <c r="O133" i="508"/>
  <c r="I133" i="508"/>
  <c r="G133" i="508"/>
  <c r="AA132" i="508"/>
  <c r="Z132" i="508"/>
  <c r="Y132" i="508"/>
  <c r="X132" i="508"/>
  <c r="U132" i="508"/>
  <c r="T132" i="508"/>
  <c r="S132" i="508"/>
  <c r="R132" i="508"/>
  <c r="Q132" i="508"/>
  <c r="P132" i="508"/>
  <c r="O132" i="508"/>
  <c r="I132" i="508"/>
  <c r="G132" i="508"/>
  <c r="AA131" i="508"/>
  <c r="Z131" i="508"/>
  <c r="Y131" i="508"/>
  <c r="X131" i="508"/>
  <c r="U131" i="508"/>
  <c r="T131" i="508"/>
  <c r="S131" i="508"/>
  <c r="R131" i="508"/>
  <c r="Q131" i="508"/>
  <c r="P131" i="508"/>
  <c r="O131" i="508"/>
  <c r="I131" i="508"/>
  <c r="G131" i="508"/>
  <c r="AA130" i="508"/>
  <c r="Z130" i="508"/>
  <c r="Y130" i="508"/>
  <c r="X130" i="508"/>
  <c r="U130" i="508"/>
  <c r="T130" i="508"/>
  <c r="S130" i="508"/>
  <c r="R130" i="508"/>
  <c r="Q130" i="508"/>
  <c r="P130" i="508"/>
  <c r="O130" i="508"/>
  <c r="I130" i="508"/>
  <c r="G130" i="508"/>
  <c r="AA129" i="508"/>
  <c r="Z129" i="508"/>
  <c r="Y129" i="508"/>
  <c r="X129" i="508"/>
  <c r="U129" i="508"/>
  <c r="T129" i="508"/>
  <c r="S129" i="508"/>
  <c r="R129" i="508"/>
  <c r="Q129" i="508"/>
  <c r="P129" i="508"/>
  <c r="O129" i="508"/>
  <c r="I129" i="508"/>
  <c r="G129" i="508"/>
  <c r="AA128" i="508"/>
  <c r="Z128" i="508"/>
  <c r="Y128" i="508"/>
  <c r="X128" i="508"/>
  <c r="U128" i="508"/>
  <c r="T128" i="508"/>
  <c r="S128" i="508"/>
  <c r="R128" i="508"/>
  <c r="Q128" i="508"/>
  <c r="P128" i="508"/>
  <c r="O128" i="508"/>
  <c r="I128" i="508"/>
  <c r="G128" i="508"/>
  <c r="AA127" i="508"/>
  <c r="Z127" i="508"/>
  <c r="Y127" i="508"/>
  <c r="X127" i="508"/>
  <c r="U127" i="508"/>
  <c r="T127" i="508"/>
  <c r="S127" i="508"/>
  <c r="R127" i="508"/>
  <c r="Q127" i="508"/>
  <c r="P127" i="508"/>
  <c r="O127" i="508"/>
  <c r="I127" i="508"/>
  <c r="G127" i="508"/>
  <c r="AA126" i="508"/>
  <c r="Z126" i="508"/>
  <c r="Y126" i="508"/>
  <c r="X126" i="508"/>
  <c r="U126" i="508"/>
  <c r="T126" i="508"/>
  <c r="S126" i="508"/>
  <c r="R126" i="508"/>
  <c r="Q126" i="508"/>
  <c r="P126" i="508"/>
  <c r="O126" i="508"/>
  <c r="I126" i="508"/>
  <c r="G126" i="508"/>
  <c r="AA125" i="508"/>
  <c r="Z125" i="508"/>
  <c r="Y125" i="508"/>
  <c r="X125" i="508"/>
  <c r="U125" i="508"/>
  <c r="T125" i="508"/>
  <c r="S125" i="508"/>
  <c r="R125" i="508"/>
  <c r="Q125" i="508"/>
  <c r="P125" i="508"/>
  <c r="O125" i="508"/>
  <c r="I125" i="508"/>
  <c r="G125" i="508"/>
  <c r="AA124" i="508"/>
  <c r="Z124" i="508"/>
  <c r="Y124" i="508"/>
  <c r="X124" i="508"/>
  <c r="U124" i="508"/>
  <c r="T124" i="508"/>
  <c r="S124" i="508"/>
  <c r="R124" i="508"/>
  <c r="Q124" i="508"/>
  <c r="P124" i="508"/>
  <c r="O124" i="508"/>
  <c r="I124" i="508"/>
  <c r="G124" i="508"/>
  <c r="AA123" i="508"/>
  <c r="Z123" i="508"/>
  <c r="Y123" i="508"/>
  <c r="X123" i="508"/>
  <c r="U123" i="508"/>
  <c r="T123" i="508"/>
  <c r="S123" i="508"/>
  <c r="R123" i="508"/>
  <c r="Q123" i="508"/>
  <c r="P123" i="508"/>
  <c r="O123" i="508"/>
  <c r="I123" i="508"/>
  <c r="G123" i="508"/>
  <c r="AA122" i="508"/>
  <c r="Z122" i="508"/>
  <c r="Y122" i="508"/>
  <c r="X122" i="508"/>
  <c r="U122" i="508"/>
  <c r="T122" i="508"/>
  <c r="S122" i="508"/>
  <c r="R122" i="508"/>
  <c r="Q122" i="508"/>
  <c r="P122" i="508"/>
  <c r="O122" i="508"/>
  <c r="I122" i="508"/>
  <c r="G122" i="508"/>
  <c r="AA120" i="508"/>
  <c r="Z120" i="508"/>
  <c r="Y120" i="508"/>
  <c r="X120" i="508"/>
  <c r="U120" i="508"/>
  <c r="T120" i="508"/>
  <c r="S120" i="508"/>
  <c r="R120" i="508"/>
  <c r="Q120" i="508"/>
  <c r="P120" i="508"/>
  <c r="O120" i="508"/>
  <c r="I120" i="508"/>
  <c r="G120" i="508"/>
  <c r="AA119" i="508"/>
  <c r="Z119" i="508"/>
  <c r="Y119" i="508"/>
  <c r="X119" i="508"/>
  <c r="U119" i="508"/>
  <c r="T119" i="508"/>
  <c r="S119" i="508"/>
  <c r="R119" i="508"/>
  <c r="Q119" i="508"/>
  <c r="P119" i="508"/>
  <c r="O119" i="508"/>
  <c r="I119" i="508"/>
  <c r="G119" i="508"/>
  <c r="AA118" i="508"/>
  <c r="Z118" i="508"/>
  <c r="Y118" i="508"/>
  <c r="X118" i="508"/>
  <c r="U118" i="508"/>
  <c r="T118" i="508"/>
  <c r="S118" i="508"/>
  <c r="R118" i="508"/>
  <c r="Q118" i="508"/>
  <c r="P118" i="508"/>
  <c r="O118" i="508"/>
  <c r="I118" i="508"/>
  <c r="G118" i="508"/>
  <c r="I117" i="508"/>
  <c r="G117" i="508"/>
  <c r="I116" i="508"/>
  <c r="G116" i="508"/>
  <c r="I115" i="508"/>
  <c r="G115" i="508"/>
  <c r="AA114" i="508"/>
  <c r="Z114" i="508"/>
  <c r="Y114" i="508"/>
  <c r="X114" i="508"/>
  <c r="U114" i="508"/>
  <c r="T114" i="508"/>
  <c r="S114" i="508"/>
  <c r="R114" i="508"/>
  <c r="Q114" i="508"/>
  <c r="P114" i="508"/>
  <c r="O114" i="508"/>
  <c r="I114" i="508"/>
  <c r="G114" i="508"/>
  <c r="AA113" i="508"/>
  <c r="Z113" i="508"/>
  <c r="Y113" i="508"/>
  <c r="X113" i="508"/>
  <c r="U113" i="508"/>
  <c r="T113" i="508"/>
  <c r="S113" i="508"/>
  <c r="R113" i="508"/>
  <c r="Q113" i="508"/>
  <c r="P113" i="508"/>
  <c r="O113" i="508"/>
  <c r="I113" i="508"/>
  <c r="G113" i="508"/>
  <c r="AA112" i="508"/>
  <c r="Z112" i="508"/>
  <c r="Y112" i="508"/>
  <c r="X112" i="508"/>
  <c r="U112" i="508"/>
  <c r="T112" i="508"/>
  <c r="S112" i="508"/>
  <c r="R112" i="508"/>
  <c r="Q112" i="508"/>
  <c r="P112" i="508"/>
  <c r="O112" i="508"/>
  <c r="I112" i="508"/>
  <c r="G112" i="508"/>
  <c r="AA111" i="508"/>
  <c r="Z111" i="508"/>
  <c r="Y111" i="508"/>
  <c r="X111" i="508"/>
  <c r="U111" i="508"/>
  <c r="T111" i="508"/>
  <c r="S111" i="508"/>
  <c r="R111" i="508"/>
  <c r="Q111" i="508"/>
  <c r="P111" i="508"/>
  <c r="O111" i="508"/>
  <c r="I111" i="508"/>
  <c r="G111" i="508"/>
  <c r="AA110" i="508"/>
  <c r="Z110" i="508"/>
  <c r="Y110" i="508"/>
  <c r="X110" i="508"/>
  <c r="U110" i="508"/>
  <c r="T110" i="508"/>
  <c r="S110" i="508"/>
  <c r="R110" i="508"/>
  <c r="Q110" i="508"/>
  <c r="P110" i="508"/>
  <c r="O110" i="508"/>
  <c r="I110" i="508"/>
  <c r="G110" i="508"/>
  <c r="AA109" i="508"/>
  <c r="Z109" i="508"/>
  <c r="Y109" i="508"/>
  <c r="X109" i="508"/>
  <c r="U109" i="508"/>
  <c r="T109" i="508"/>
  <c r="S109" i="508"/>
  <c r="R109" i="508"/>
  <c r="Q109" i="508"/>
  <c r="P109" i="508"/>
  <c r="O109" i="508"/>
  <c r="I109" i="508"/>
  <c r="G109" i="508"/>
  <c r="AA108" i="508"/>
  <c r="Z108" i="508"/>
  <c r="Y108" i="508"/>
  <c r="X108" i="508"/>
  <c r="U108" i="508"/>
  <c r="T108" i="508"/>
  <c r="S108" i="508"/>
  <c r="R108" i="508"/>
  <c r="Q108" i="508"/>
  <c r="P108" i="508"/>
  <c r="O108" i="508"/>
  <c r="I108" i="508"/>
  <c r="G108" i="508"/>
  <c r="AA107" i="508"/>
  <c r="Z107" i="508"/>
  <c r="Y107" i="508"/>
  <c r="X107" i="508"/>
  <c r="U107" i="508"/>
  <c r="T107" i="508"/>
  <c r="S107" i="508"/>
  <c r="R107" i="508"/>
  <c r="Q107" i="508"/>
  <c r="P107" i="508"/>
  <c r="O107" i="508"/>
  <c r="I107" i="508"/>
  <c r="G107" i="508"/>
  <c r="AA106" i="508"/>
  <c r="Z106" i="508"/>
  <c r="Y106" i="508"/>
  <c r="X106" i="508"/>
  <c r="U106" i="508"/>
  <c r="T106" i="508"/>
  <c r="S106" i="508"/>
  <c r="R106" i="508"/>
  <c r="Q106" i="508"/>
  <c r="P106" i="508"/>
  <c r="O106" i="508"/>
  <c r="I106" i="508"/>
  <c r="G106" i="508"/>
  <c r="AA105" i="508"/>
  <c r="Z105" i="508"/>
  <c r="Y105" i="508"/>
  <c r="X105" i="508"/>
  <c r="U105" i="508"/>
  <c r="T105" i="508"/>
  <c r="S105" i="508"/>
  <c r="R105" i="508"/>
  <c r="Q105" i="508"/>
  <c r="P105" i="508"/>
  <c r="O105" i="508"/>
  <c r="I105" i="508"/>
  <c r="G105" i="508"/>
  <c r="AA104" i="508"/>
  <c r="Z104" i="508"/>
  <c r="Y104" i="508"/>
  <c r="X104" i="508"/>
  <c r="U104" i="508"/>
  <c r="T104" i="508"/>
  <c r="S104" i="508"/>
  <c r="R104" i="508"/>
  <c r="Q104" i="508"/>
  <c r="P104" i="508"/>
  <c r="O104" i="508"/>
  <c r="I104" i="508"/>
  <c r="G104" i="508"/>
  <c r="AA103" i="508"/>
  <c r="Z103" i="508"/>
  <c r="Y103" i="508"/>
  <c r="X103" i="508"/>
  <c r="U103" i="508"/>
  <c r="T103" i="508"/>
  <c r="S103" i="508"/>
  <c r="R103" i="508"/>
  <c r="Q103" i="508"/>
  <c r="P103" i="508"/>
  <c r="O103" i="508"/>
  <c r="I103" i="508"/>
  <c r="G103" i="508"/>
  <c r="AA102" i="508"/>
  <c r="Z102" i="508"/>
  <c r="Y102" i="508"/>
  <c r="X102" i="508"/>
  <c r="U102" i="508"/>
  <c r="T102" i="508"/>
  <c r="S102" i="508"/>
  <c r="R102" i="508"/>
  <c r="Q102" i="508"/>
  <c r="P102" i="508"/>
  <c r="O102" i="508"/>
  <c r="I102" i="508"/>
  <c r="G102" i="508"/>
  <c r="AA101" i="508"/>
  <c r="Z101" i="508"/>
  <c r="Y101" i="508"/>
  <c r="X101" i="508"/>
  <c r="U101" i="508"/>
  <c r="T101" i="508"/>
  <c r="S101" i="508"/>
  <c r="R101" i="508"/>
  <c r="Q101" i="508"/>
  <c r="P101" i="508"/>
  <c r="O101" i="508"/>
  <c r="I101" i="508"/>
  <c r="G101" i="508"/>
  <c r="AA100" i="508"/>
  <c r="Z100" i="508"/>
  <c r="Y100" i="508"/>
  <c r="X100" i="508"/>
  <c r="U100" i="508"/>
  <c r="T100" i="508"/>
  <c r="S100" i="508"/>
  <c r="R100" i="508"/>
  <c r="Q100" i="508"/>
  <c r="P100" i="508"/>
  <c r="O100" i="508"/>
  <c r="I100" i="508"/>
  <c r="G100" i="508"/>
  <c r="AA99" i="508"/>
  <c r="Z99" i="508"/>
  <c r="Y99" i="508"/>
  <c r="X99" i="508"/>
  <c r="U99" i="508"/>
  <c r="T99" i="508"/>
  <c r="S99" i="508"/>
  <c r="R99" i="508"/>
  <c r="Q99" i="508"/>
  <c r="P99" i="508"/>
  <c r="O99" i="508"/>
  <c r="I99" i="508"/>
  <c r="G99" i="508"/>
  <c r="AA98" i="508"/>
  <c r="Z98" i="508"/>
  <c r="Y98" i="508"/>
  <c r="X98" i="508"/>
  <c r="U98" i="508"/>
  <c r="T98" i="508"/>
  <c r="S98" i="508"/>
  <c r="R98" i="508"/>
  <c r="Q98" i="508"/>
  <c r="P98" i="508"/>
  <c r="O98" i="508"/>
  <c r="I98" i="508"/>
  <c r="G98" i="508"/>
  <c r="AA97" i="508"/>
  <c r="Z97" i="508"/>
  <c r="Y97" i="508"/>
  <c r="X97" i="508"/>
  <c r="U97" i="508"/>
  <c r="T97" i="508"/>
  <c r="S97" i="508"/>
  <c r="R97" i="508"/>
  <c r="Q97" i="508"/>
  <c r="P97" i="508"/>
  <c r="O97" i="508"/>
  <c r="I97" i="508"/>
  <c r="G97" i="508"/>
  <c r="AA96" i="508"/>
  <c r="Z96" i="508"/>
  <c r="Y96" i="508"/>
  <c r="X96" i="508"/>
  <c r="U96" i="508"/>
  <c r="T96" i="508"/>
  <c r="S96" i="508"/>
  <c r="R96" i="508"/>
  <c r="Q96" i="508"/>
  <c r="P96" i="508"/>
  <c r="O96" i="508"/>
  <c r="I96" i="508"/>
  <c r="G96" i="508"/>
  <c r="AA95" i="508"/>
  <c r="Z95" i="508"/>
  <c r="Y95" i="508"/>
  <c r="X95" i="508"/>
  <c r="U95" i="508"/>
  <c r="T95" i="508"/>
  <c r="S95" i="508"/>
  <c r="R95" i="508"/>
  <c r="Q95" i="508"/>
  <c r="P95" i="508"/>
  <c r="O95" i="508"/>
  <c r="I95" i="508"/>
  <c r="G95" i="508"/>
  <c r="AA94" i="508"/>
  <c r="Z94" i="508"/>
  <c r="Y94" i="508"/>
  <c r="X94" i="508"/>
  <c r="U94" i="508"/>
  <c r="T94" i="508"/>
  <c r="S94" i="508"/>
  <c r="R94" i="508"/>
  <c r="Q94" i="508"/>
  <c r="P94" i="508"/>
  <c r="O94" i="508"/>
  <c r="N94" i="508"/>
  <c r="I94" i="508"/>
  <c r="G94" i="508"/>
  <c r="AA93" i="508"/>
  <c r="Z93" i="508"/>
  <c r="Y93" i="508"/>
  <c r="X93" i="508"/>
  <c r="U93" i="508"/>
  <c r="T93" i="508"/>
  <c r="S93" i="508"/>
  <c r="R93" i="508"/>
  <c r="Q93" i="508"/>
  <c r="P93" i="508"/>
  <c r="O93" i="508"/>
  <c r="I93" i="508"/>
  <c r="G93" i="508"/>
  <c r="AA92" i="508"/>
  <c r="Z92" i="508"/>
  <c r="Y92" i="508"/>
  <c r="X92" i="508"/>
  <c r="U92" i="508"/>
  <c r="T92" i="508"/>
  <c r="S92" i="508"/>
  <c r="R92" i="508"/>
  <c r="Q92" i="508"/>
  <c r="P92" i="508"/>
  <c r="O92" i="508"/>
  <c r="I92" i="508"/>
  <c r="G92" i="508"/>
  <c r="AA91" i="508"/>
  <c r="Z91" i="508"/>
  <c r="Y91" i="508"/>
  <c r="X91" i="508"/>
  <c r="U91" i="508"/>
  <c r="T91" i="508"/>
  <c r="S91" i="508"/>
  <c r="R91" i="508"/>
  <c r="Q91" i="508"/>
  <c r="P91" i="508"/>
  <c r="O91" i="508"/>
  <c r="I91" i="508"/>
  <c r="G91" i="508"/>
  <c r="AA90" i="508"/>
  <c r="Z90" i="508"/>
  <c r="Y90" i="508"/>
  <c r="X90" i="508"/>
  <c r="U90" i="508"/>
  <c r="T90" i="508"/>
  <c r="S90" i="508"/>
  <c r="R90" i="508"/>
  <c r="Q90" i="508"/>
  <c r="P90" i="508"/>
  <c r="O90" i="508"/>
  <c r="I90" i="508"/>
  <c r="G90" i="508"/>
  <c r="AA89" i="508"/>
  <c r="Z89" i="508"/>
  <c r="Y89" i="508"/>
  <c r="X89" i="508"/>
  <c r="U89" i="508"/>
  <c r="T89" i="508"/>
  <c r="S89" i="508"/>
  <c r="R89" i="508"/>
  <c r="Q89" i="508"/>
  <c r="P89" i="508"/>
  <c r="O89" i="508"/>
  <c r="I89" i="508"/>
  <c r="G89" i="508"/>
  <c r="AA88" i="508"/>
  <c r="Z88" i="508"/>
  <c r="Y88" i="508"/>
  <c r="X88" i="508"/>
  <c r="U88" i="508"/>
  <c r="T88" i="508"/>
  <c r="S88" i="508"/>
  <c r="R88" i="508"/>
  <c r="Q88" i="508"/>
  <c r="P88" i="508"/>
  <c r="O88" i="508"/>
  <c r="I88" i="508"/>
  <c r="G88" i="508"/>
  <c r="AA87" i="508"/>
  <c r="Z87" i="508"/>
  <c r="Y87" i="508"/>
  <c r="X87" i="508"/>
  <c r="U87" i="508"/>
  <c r="T87" i="508"/>
  <c r="S87" i="508"/>
  <c r="R87" i="508"/>
  <c r="Q87" i="508"/>
  <c r="P87" i="508"/>
  <c r="O87" i="508"/>
  <c r="I87" i="508"/>
  <c r="G87" i="508"/>
  <c r="AA85" i="508"/>
  <c r="Z85" i="508"/>
  <c r="Y85" i="508"/>
  <c r="X85" i="508"/>
  <c r="U85" i="508"/>
  <c r="T85" i="508"/>
  <c r="S85" i="508"/>
  <c r="R85" i="508"/>
  <c r="Q85" i="508"/>
  <c r="P85" i="508"/>
  <c r="O85" i="508"/>
  <c r="N85" i="508"/>
  <c r="I85" i="508"/>
  <c r="G85" i="508"/>
  <c r="AA84" i="508"/>
  <c r="Z84" i="508"/>
  <c r="Y84" i="508"/>
  <c r="X84" i="508"/>
  <c r="U84" i="508"/>
  <c r="T84" i="508"/>
  <c r="S84" i="508"/>
  <c r="R84" i="508"/>
  <c r="Q84" i="508"/>
  <c r="P84" i="508"/>
  <c r="O84" i="508"/>
  <c r="N84" i="508"/>
  <c r="I84" i="508"/>
  <c r="G84" i="508"/>
  <c r="AA83" i="508"/>
  <c r="Z83" i="508"/>
  <c r="Y83" i="508"/>
  <c r="X83" i="508"/>
  <c r="U83" i="508"/>
  <c r="T83" i="508"/>
  <c r="S83" i="508"/>
  <c r="R83" i="508"/>
  <c r="Q83" i="508"/>
  <c r="P83" i="508"/>
  <c r="O83" i="508"/>
  <c r="N83" i="508"/>
  <c r="I83" i="508"/>
  <c r="G83" i="508"/>
  <c r="N82" i="508"/>
  <c r="I82" i="508"/>
  <c r="G82" i="508"/>
  <c r="N81" i="508"/>
  <c r="I81" i="508"/>
  <c r="G81" i="508"/>
  <c r="N80" i="508"/>
  <c r="I80" i="508"/>
  <c r="G80" i="508"/>
  <c r="AA79" i="508"/>
  <c r="Z79" i="508"/>
  <c r="Y79" i="508"/>
  <c r="X79" i="508"/>
  <c r="U79" i="508"/>
  <c r="T79" i="508"/>
  <c r="S79" i="508"/>
  <c r="R79" i="508"/>
  <c r="Q79" i="508"/>
  <c r="P79" i="508"/>
  <c r="O79" i="508"/>
  <c r="N79" i="508"/>
  <c r="I79" i="508"/>
  <c r="G79" i="508"/>
  <c r="AA78" i="508"/>
  <c r="Z78" i="508"/>
  <c r="Y78" i="508"/>
  <c r="X78" i="508"/>
  <c r="U78" i="508"/>
  <c r="T78" i="508"/>
  <c r="S78" i="508"/>
  <c r="R78" i="508"/>
  <c r="Q78" i="508"/>
  <c r="P78" i="508"/>
  <c r="O78" i="508"/>
  <c r="N78" i="508"/>
  <c r="I78" i="508"/>
  <c r="G78" i="508"/>
  <c r="AA77" i="508"/>
  <c r="Z77" i="508"/>
  <c r="Y77" i="508"/>
  <c r="X77" i="508"/>
  <c r="U77" i="508"/>
  <c r="T77" i="508"/>
  <c r="S77" i="508"/>
  <c r="R77" i="508"/>
  <c r="Q77" i="508"/>
  <c r="P77" i="508"/>
  <c r="O77" i="508"/>
  <c r="N77" i="508"/>
  <c r="I77" i="508"/>
  <c r="G77" i="508"/>
  <c r="AA76" i="508"/>
  <c r="Z76" i="508"/>
  <c r="Y76" i="508"/>
  <c r="X76" i="508"/>
  <c r="U76" i="508"/>
  <c r="T76" i="508"/>
  <c r="S76" i="508"/>
  <c r="R76" i="508"/>
  <c r="Q76" i="508"/>
  <c r="P76" i="508"/>
  <c r="O76" i="508"/>
  <c r="N76" i="508"/>
  <c r="I76" i="508"/>
  <c r="G76" i="508"/>
  <c r="AA75" i="508"/>
  <c r="Z75" i="508"/>
  <c r="Y75" i="508"/>
  <c r="X75" i="508"/>
  <c r="U75" i="508"/>
  <c r="T75" i="508"/>
  <c r="S75" i="508"/>
  <c r="R75" i="508"/>
  <c r="Q75" i="508"/>
  <c r="P75" i="508"/>
  <c r="O75" i="508"/>
  <c r="I75" i="508"/>
  <c r="G75" i="508"/>
  <c r="AA74" i="508"/>
  <c r="Z74" i="508"/>
  <c r="Y74" i="508"/>
  <c r="X74" i="508"/>
  <c r="U74" i="508"/>
  <c r="T74" i="508"/>
  <c r="S74" i="508"/>
  <c r="R74" i="508"/>
  <c r="Q74" i="508"/>
  <c r="P74" i="508"/>
  <c r="O74" i="508"/>
  <c r="I74" i="508"/>
  <c r="G74" i="508"/>
  <c r="AA73" i="508"/>
  <c r="Z73" i="508"/>
  <c r="Y73" i="508"/>
  <c r="X73" i="508"/>
  <c r="U73" i="508"/>
  <c r="T73" i="508"/>
  <c r="S73" i="508"/>
  <c r="R73" i="508"/>
  <c r="Q73" i="508"/>
  <c r="P73" i="508"/>
  <c r="O73" i="508"/>
  <c r="I73" i="508"/>
  <c r="G73" i="508"/>
  <c r="AA72" i="508"/>
  <c r="Z72" i="508"/>
  <c r="Y72" i="508"/>
  <c r="X72" i="508"/>
  <c r="U72" i="508"/>
  <c r="T72" i="508"/>
  <c r="S72" i="508"/>
  <c r="R72" i="508"/>
  <c r="Q72" i="508"/>
  <c r="P72" i="508"/>
  <c r="O72" i="508"/>
  <c r="I72" i="508"/>
  <c r="G72" i="508"/>
  <c r="AA71" i="508"/>
  <c r="Z71" i="508"/>
  <c r="Y71" i="508"/>
  <c r="X71" i="508"/>
  <c r="U71" i="508"/>
  <c r="T71" i="508"/>
  <c r="S71" i="508"/>
  <c r="R71" i="508"/>
  <c r="Q71" i="508"/>
  <c r="P71" i="508"/>
  <c r="O71" i="508"/>
  <c r="N71" i="508"/>
  <c r="I71" i="508"/>
  <c r="G71" i="508"/>
  <c r="AA70" i="508"/>
  <c r="Z70" i="508"/>
  <c r="Y70" i="508"/>
  <c r="X70" i="508"/>
  <c r="U70" i="508"/>
  <c r="T70" i="508"/>
  <c r="S70" i="508"/>
  <c r="R70" i="508"/>
  <c r="Q70" i="508"/>
  <c r="P70" i="508"/>
  <c r="O70" i="508"/>
  <c r="I70" i="508"/>
  <c r="G70" i="508"/>
  <c r="AA69" i="508"/>
  <c r="Z69" i="508"/>
  <c r="Y69" i="508"/>
  <c r="X69" i="508"/>
  <c r="U69" i="508"/>
  <c r="T69" i="508"/>
  <c r="S69" i="508"/>
  <c r="R69" i="508"/>
  <c r="Q69" i="508"/>
  <c r="P69" i="508"/>
  <c r="O69" i="508"/>
  <c r="I69" i="508"/>
  <c r="G69" i="508"/>
  <c r="AA68" i="508"/>
  <c r="Z68" i="508"/>
  <c r="Y68" i="508"/>
  <c r="X68" i="508"/>
  <c r="U68" i="508"/>
  <c r="T68" i="508"/>
  <c r="S68" i="508"/>
  <c r="R68" i="508"/>
  <c r="Q68" i="508"/>
  <c r="P68" i="508"/>
  <c r="O68" i="508"/>
  <c r="N68" i="508"/>
  <c r="I68" i="508"/>
  <c r="G68" i="508"/>
  <c r="I67" i="508"/>
  <c r="G67" i="508"/>
  <c r="AA66" i="508"/>
  <c r="Z66" i="508"/>
  <c r="Y66" i="508"/>
  <c r="X66" i="508"/>
  <c r="U66" i="508"/>
  <c r="T66" i="508"/>
  <c r="S66" i="508"/>
  <c r="R66" i="508"/>
  <c r="Q66" i="508"/>
  <c r="P66" i="508"/>
  <c r="O66" i="508"/>
  <c r="I66" i="508"/>
  <c r="G66" i="508"/>
  <c r="AA65" i="508"/>
  <c r="Z65" i="508"/>
  <c r="Y65" i="508"/>
  <c r="X65" i="508"/>
  <c r="U65" i="508"/>
  <c r="T65" i="508"/>
  <c r="S65" i="508"/>
  <c r="R65" i="508"/>
  <c r="Q65" i="508"/>
  <c r="P65" i="508"/>
  <c r="O65" i="508"/>
  <c r="I65" i="508"/>
  <c r="G65" i="508"/>
  <c r="AA64" i="508"/>
  <c r="Z64" i="508"/>
  <c r="Y64" i="508"/>
  <c r="X64" i="508"/>
  <c r="U64" i="508"/>
  <c r="T64" i="508"/>
  <c r="S64" i="508"/>
  <c r="R64" i="508"/>
  <c r="Q64" i="508"/>
  <c r="P64" i="508"/>
  <c r="O64" i="508"/>
  <c r="I64" i="508"/>
  <c r="G64" i="508"/>
  <c r="AA63" i="508"/>
  <c r="Z63" i="508"/>
  <c r="Y63" i="508"/>
  <c r="X63" i="508"/>
  <c r="U63" i="508"/>
  <c r="T63" i="508"/>
  <c r="S63" i="508"/>
  <c r="R63" i="508"/>
  <c r="Q63" i="508"/>
  <c r="P63" i="508"/>
  <c r="O63" i="508"/>
  <c r="I63" i="508"/>
  <c r="G63" i="508"/>
  <c r="AA62" i="508"/>
  <c r="Z62" i="508"/>
  <c r="Y62" i="508"/>
  <c r="X62" i="508"/>
  <c r="U62" i="508"/>
  <c r="T62" i="508"/>
  <c r="S62" i="508"/>
  <c r="R62" i="508"/>
  <c r="Q62" i="508"/>
  <c r="P62" i="508"/>
  <c r="O62" i="508"/>
  <c r="I62" i="508"/>
  <c r="G62" i="508"/>
  <c r="AA61" i="508"/>
  <c r="Z61" i="508"/>
  <c r="Y61" i="508"/>
  <c r="X61" i="508"/>
  <c r="U61" i="508"/>
  <c r="T61" i="508"/>
  <c r="S61" i="508"/>
  <c r="R61" i="508"/>
  <c r="Q61" i="508"/>
  <c r="P61" i="508"/>
  <c r="O61" i="508"/>
  <c r="I61" i="508"/>
  <c r="G61" i="508"/>
  <c r="AA60" i="508"/>
  <c r="Z60" i="508"/>
  <c r="Y60" i="508"/>
  <c r="X60" i="508"/>
  <c r="U60" i="508"/>
  <c r="T60" i="508"/>
  <c r="S60" i="508"/>
  <c r="R60" i="508"/>
  <c r="Q60" i="508"/>
  <c r="P60" i="508"/>
  <c r="O60" i="508"/>
  <c r="I60" i="508"/>
  <c r="G60" i="508"/>
  <c r="AA59" i="508"/>
  <c r="Z59" i="508"/>
  <c r="Y59" i="508"/>
  <c r="X59" i="508"/>
  <c r="U59" i="508"/>
  <c r="T59" i="508"/>
  <c r="S59" i="508"/>
  <c r="R59" i="508"/>
  <c r="Q59" i="508"/>
  <c r="P59" i="508"/>
  <c r="O59" i="508"/>
  <c r="I59" i="508"/>
  <c r="G59" i="508"/>
  <c r="AA58" i="508"/>
  <c r="Z58" i="508"/>
  <c r="Y58" i="508"/>
  <c r="X58" i="508"/>
  <c r="U58" i="508"/>
  <c r="T58" i="508"/>
  <c r="S58" i="508"/>
  <c r="R58" i="508"/>
  <c r="Q58" i="508"/>
  <c r="P58" i="508"/>
  <c r="O58" i="508"/>
  <c r="I58" i="508"/>
  <c r="G58" i="508"/>
  <c r="AA57" i="508"/>
  <c r="Z57" i="508"/>
  <c r="Y57" i="508"/>
  <c r="X57" i="508"/>
  <c r="U57" i="508"/>
  <c r="T57" i="508"/>
  <c r="S57" i="508"/>
  <c r="R57" i="508"/>
  <c r="Q57" i="508"/>
  <c r="P57" i="508"/>
  <c r="O57" i="508"/>
  <c r="I57" i="508"/>
  <c r="G57" i="508"/>
  <c r="AA56" i="508"/>
  <c r="Z56" i="508"/>
  <c r="Y56" i="508"/>
  <c r="X56" i="508"/>
  <c r="U56" i="508"/>
  <c r="T56" i="508"/>
  <c r="S56" i="508"/>
  <c r="R56" i="508"/>
  <c r="Q56" i="508"/>
  <c r="P56" i="508"/>
  <c r="O56" i="508"/>
  <c r="N56" i="508"/>
  <c r="I56" i="508"/>
  <c r="G56" i="508"/>
  <c r="AA55" i="508"/>
  <c r="Z55" i="508"/>
  <c r="Y55" i="508"/>
  <c r="X55" i="508"/>
  <c r="U55" i="508"/>
  <c r="T55" i="508"/>
  <c r="S55" i="508"/>
  <c r="R55" i="508"/>
  <c r="Q55" i="508"/>
  <c r="P55" i="508"/>
  <c r="O55" i="508"/>
  <c r="N55" i="508"/>
  <c r="I55" i="508"/>
  <c r="G55" i="508"/>
  <c r="AA54" i="508"/>
  <c r="Z54" i="508"/>
  <c r="Y54" i="508"/>
  <c r="X54" i="508"/>
  <c r="U54" i="508"/>
  <c r="T54" i="508"/>
  <c r="S54" i="508"/>
  <c r="R54" i="508"/>
  <c r="Q54" i="508"/>
  <c r="P54" i="508"/>
  <c r="O54" i="508"/>
  <c r="N54" i="508"/>
  <c r="I54" i="508"/>
  <c r="G54" i="508"/>
  <c r="AA53" i="508"/>
  <c r="Z53" i="508"/>
  <c r="Y53" i="508"/>
  <c r="X53" i="508"/>
  <c r="U53" i="508"/>
  <c r="T53" i="508"/>
  <c r="S53" i="508"/>
  <c r="R53" i="508"/>
  <c r="Q53" i="508"/>
  <c r="P53" i="508"/>
  <c r="O53" i="508"/>
  <c r="N53" i="508"/>
  <c r="I53" i="508"/>
  <c r="G53" i="508"/>
  <c r="AA52" i="508"/>
  <c r="Z52" i="508"/>
  <c r="Y52" i="508"/>
  <c r="X52" i="508"/>
  <c r="U52" i="508"/>
  <c r="T52" i="508"/>
  <c r="S52" i="508"/>
  <c r="R52" i="508"/>
  <c r="Q52" i="508"/>
  <c r="P52" i="508"/>
  <c r="O52" i="508"/>
  <c r="I52" i="508"/>
  <c r="G52" i="508"/>
  <c r="AA51" i="508"/>
  <c r="Z51" i="508"/>
  <c r="Y51" i="508"/>
  <c r="X51" i="508"/>
  <c r="U51" i="508"/>
  <c r="T51" i="508"/>
  <c r="S51" i="508"/>
  <c r="R51" i="508"/>
  <c r="Q51" i="508"/>
  <c r="P51" i="508"/>
  <c r="O51" i="508"/>
  <c r="I51" i="508"/>
  <c r="G51" i="508"/>
  <c r="AA50" i="508"/>
  <c r="Z50" i="508"/>
  <c r="Y50" i="508"/>
  <c r="X50" i="508"/>
  <c r="U50" i="508"/>
  <c r="T50" i="508"/>
  <c r="S50" i="508"/>
  <c r="R50" i="508"/>
  <c r="Q50" i="508"/>
  <c r="P50" i="508"/>
  <c r="O50" i="508"/>
  <c r="I50" i="508"/>
  <c r="G50" i="508"/>
  <c r="AA49" i="508"/>
  <c r="Z49" i="508"/>
  <c r="Y49" i="508"/>
  <c r="X49" i="508"/>
  <c r="U49" i="508"/>
  <c r="T49" i="508"/>
  <c r="S49" i="508"/>
  <c r="R49" i="508"/>
  <c r="Q49" i="508"/>
  <c r="P49" i="508"/>
  <c r="O49" i="508"/>
  <c r="I49" i="508"/>
  <c r="G49" i="508"/>
  <c r="AA48" i="508"/>
  <c r="Z48" i="508"/>
  <c r="Y48" i="508"/>
  <c r="X48" i="508"/>
  <c r="U48" i="508"/>
  <c r="T48" i="508"/>
  <c r="S48" i="508"/>
  <c r="R48" i="508"/>
  <c r="Q48" i="508"/>
  <c r="P48" i="508"/>
  <c r="O48" i="508"/>
  <c r="I48" i="508"/>
  <c r="G48" i="508"/>
  <c r="AA47" i="508"/>
  <c r="Z47" i="508"/>
  <c r="Y47" i="508"/>
  <c r="X47" i="508"/>
  <c r="U47" i="508"/>
  <c r="T47" i="508"/>
  <c r="S47" i="508"/>
  <c r="R47" i="508"/>
  <c r="Q47" i="508"/>
  <c r="P47" i="508"/>
  <c r="O47" i="508"/>
  <c r="I47" i="508"/>
  <c r="G47" i="508"/>
  <c r="AA46" i="508"/>
  <c r="Z46" i="508"/>
  <c r="Y46" i="508"/>
  <c r="X46" i="508"/>
  <c r="U46" i="508"/>
  <c r="T46" i="508"/>
  <c r="S46" i="508"/>
  <c r="R46" i="508"/>
  <c r="Q46" i="508"/>
  <c r="P46" i="508"/>
  <c r="O46" i="508"/>
  <c r="I46" i="508"/>
  <c r="G46" i="508"/>
  <c r="AA45" i="508"/>
  <c r="Z45" i="508"/>
  <c r="Y45" i="508"/>
  <c r="X45" i="508"/>
  <c r="U45" i="508"/>
  <c r="T45" i="508"/>
  <c r="S45" i="508"/>
  <c r="R45" i="508"/>
  <c r="Q45" i="508"/>
  <c r="P45" i="508"/>
  <c r="O45" i="508"/>
  <c r="I45" i="508"/>
  <c r="G45" i="508"/>
  <c r="AA44" i="508"/>
  <c r="Z44" i="508"/>
  <c r="Y44" i="508"/>
  <c r="X44" i="508"/>
  <c r="U44" i="508"/>
  <c r="T44" i="508"/>
  <c r="S44" i="508"/>
  <c r="R44" i="508"/>
  <c r="Q44" i="508"/>
  <c r="P44" i="508"/>
  <c r="O44" i="508"/>
  <c r="I44" i="508"/>
  <c r="G44" i="508"/>
  <c r="AA43" i="508"/>
  <c r="Z43" i="508"/>
  <c r="Y43" i="508"/>
  <c r="X43" i="508"/>
  <c r="U43" i="508"/>
  <c r="T43" i="508"/>
  <c r="S43" i="508"/>
  <c r="R43" i="508"/>
  <c r="Q43" i="508"/>
  <c r="P43" i="508"/>
  <c r="O43" i="508"/>
  <c r="I43" i="508"/>
  <c r="G43" i="508"/>
  <c r="AA42" i="508"/>
  <c r="Z42" i="508"/>
  <c r="Y42" i="508"/>
  <c r="X42" i="508"/>
  <c r="U42" i="508"/>
  <c r="T42" i="508"/>
  <c r="S42" i="508"/>
  <c r="R42" i="508"/>
  <c r="Q42" i="508"/>
  <c r="P42" i="508"/>
  <c r="O42" i="508"/>
  <c r="I42" i="508"/>
  <c r="G42" i="508"/>
  <c r="AA41" i="508"/>
  <c r="Z41" i="508"/>
  <c r="Y41" i="508"/>
  <c r="X41" i="508"/>
  <c r="U41" i="508"/>
  <c r="T41" i="508"/>
  <c r="S41" i="508"/>
  <c r="R41" i="508"/>
  <c r="Q41" i="508"/>
  <c r="P41" i="508"/>
  <c r="O41" i="508"/>
  <c r="I41" i="508"/>
  <c r="G41" i="508"/>
  <c r="AA40" i="508"/>
  <c r="Z40" i="508"/>
  <c r="Y40" i="508"/>
  <c r="X40" i="508"/>
  <c r="U40" i="508"/>
  <c r="T40" i="508"/>
  <c r="S40" i="508"/>
  <c r="R40" i="508"/>
  <c r="Q40" i="508"/>
  <c r="P40" i="508"/>
  <c r="O40" i="508"/>
  <c r="I40" i="508"/>
  <c r="G40" i="508"/>
  <c r="AA39" i="508"/>
  <c r="Z39" i="508"/>
  <c r="Y39" i="508"/>
  <c r="X39" i="508"/>
  <c r="U39" i="508"/>
  <c r="T39" i="508"/>
  <c r="S39" i="508"/>
  <c r="R39" i="508"/>
  <c r="Q39" i="508"/>
  <c r="P39" i="508"/>
  <c r="O39" i="508"/>
  <c r="I39" i="508"/>
  <c r="G39" i="508"/>
  <c r="AA38" i="508"/>
  <c r="Z38" i="508"/>
  <c r="Y38" i="508"/>
  <c r="X38" i="508"/>
  <c r="U38" i="508"/>
  <c r="T38" i="508"/>
  <c r="S38" i="508"/>
  <c r="R38" i="508"/>
  <c r="Q38" i="508"/>
  <c r="P38" i="508"/>
  <c r="O38" i="508"/>
  <c r="I38" i="508"/>
  <c r="G38" i="508"/>
  <c r="AA37" i="508"/>
  <c r="Z37" i="508"/>
  <c r="Y37" i="508"/>
  <c r="X37" i="508"/>
  <c r="U37" i="508"/>
  <c r="T37" i="508"/>
  <c r="S37" i="508"/>
  <c r="R37" i="508"/>
  <c r="Q37" i="508"/>
  <c r="P37" i="508"/>
  <c r="O37" i="508"/>
  <c r="I37" i="508"/>
  <c r="G37" i="508"/>
  <c r="I36" i="508"/>
  <c r="G36" i="508"/>
  <c r="I35" i="508"/>
  <c r="G35" i="508"/>
  <c r="I34" i="508"/>
  <c r="G34" i="508"/>
  <c r="AA33" i="508"/>
  <c r="Z33" i="508"/>
  <c r="Y33" i="508"/>
  <c r="X33" i="508"/>
  <c r="U33" i="508"/>
  <c r="T33" i="508"/>
  <c r="S33" i="508"/>
  <c r="R33" i="508"/>
  <c r="Q33" i="508"/>
  <c r="P33" i="508"/>
  <c r="O33" i="508"/>
  <c r="I33" i="508"/>
  <c r="G33" i="508"/>
  <c r="AA32" i="508"/>
  <c r="Z32" i="508"/>
  <c r="Y32" i="508"/>
  <c r="X32" i="508"/>
  <c r="U32" i="508"/>
  <c r="T32" i="508"/>
  <c r="S32" i="508"/>
  <c r="R32" i="508"/>
  <c r="Q32" i="508"/>
  <c r="P32" i="508"/>
  <c r="O32" i="508"/>
  <c r="I32" i="508"/>
  <c r="G32" i="508"/>
  <c r="AA31" i="508"/>
  <c r="Z31" i="508"/>
  <c r="Y31" i="508"/>
  <c r="X31" i="508"/>
  <c r="U31" i="508"/>
  <c r="T31" i="508"/>
  <c r="S31" i="508"/>
  <c r="R31" i="508"/>
  <c r="Q31" i="508"/>
  <c r="P31" i="508"/>
  <c r="O31" i="508"/>
  <c r="I31" i="508"/>
  <c r="G31" i="508"/>
  <c r="I30" i="508"/>
  <c r="G30" i="508"/>
  <c r="AA29" i="508"/>
  <c r="Z29" i="508"/>
  <c r="Y29" i="508"/>
  <c r="X29" i="508"/>
  <c r="U29" i="508"/>
  <c r="T29" i="508"/>
  <c r="S29" i="508"/>
  <c r="R29" i="508"/>
  <c r="Q29" i="508"/>
  <c r="P29" i="508"/>
  <c r="O29" i="508"/>
  <c r="I29" i="508"/>
  <c r="G29" i="508"/>
  <c r="AA27" i="508"/>
  <c r="Z27" i="508"/>
  <c r="Y27" i="508"/>
  <c r="X27" i="508"/>
  <c r="U27" i="508"/>
  <c r="T27" i="508"/>
  <c r="S27" i="508"/>
  <c r="R27" i="508"/>
  <c r="Q27" i="508"/>
  <c r="P27" i="508"/>
  <c r="O27" i="508"/>
  <c r="I27" i="508"/>
  <c r="G27" i="508"/>
  <c r="AA26" i="508"/>
  <c r="Z26" i="508"/>
  <c r="Y26" i="508"/>
  <c r="X26" i="508"/>
  <c r="U26" i="508"/>
  <c r="T26" i="508"/>
  <c r="S26" i="508"/>
  <c r="R26" i="508"/>
  <c r="Q26" i="508"/>
  <c r="P26" i="508"/>
  <c r="O26" i="508"/>
  <c r="I26" i="508"/>
  <c r="G26" i="508"/>
  <c r="AA25" i="508"/>
  <c r="Z25" i="508"/>
  <c r="Y25" i="508"/>
  <c r="X25" i="508"/>
  <c r="U25" i="508"/>
  <c r="T25" i="508"/>
  <c r="S25" i="508"/>
  <c r="R25" i="508"/>
  <c r="Q25" i="508"/>
  <c r="P25" i="508"/>
  <c r="O25" i="508"/>
  <c r="N25" i="508"/>
  <c r="I25" i="508"/>
  <c r="G25" i="508"/>
  <c r="AA24" i="508"/>
  <c r="Z24" i="508"/>
  <c r="Y24" i="508"/>
  <c r="X24" i="508"/>
  <c r="U24" i="508"/>
  <c r="T24" i="508"/>
  <c r="S24" i="508"/>
  <c r="R24" i="508"/>
  <c r="Q24" i="508"/>
  <c r="P24" i="508"/>
  <c r="O24" i="508"/>
  <c r="N24" i="508"/>
  <c r="I24" i="508"/>
  <c r="G24" i="508"/>
  <c r="AA23" i="508"/>
  <c r="Z23" i="508"/>
  <c r="Y23" i="508"/>
  <c r="X23" i="508"/>
  <c r="U23" i="508"/>
  <c r="T23" i="508"/>
  <c r="S23" i="508"/>
  <c r="R23" i="508"/>
  <c r="Q23" i="508"/>
  <c r="P23" i="508"/>
  <c r="O23" i="508"/>
  <c r="N23" i="508"/>
  <c r="I23" i="508"/>
  <c r="G23" i="508"/>
  <c r="AA22" i="508"/>
  <c r="Z22" i="508"/>
  <c r="Y22" i="508"/>
  <c r="X22" i="508"/>
  <c r="U22" i="508"/>
  <c r="T22" i="508"/>
  <c r="S22" i="508"/>
  <c r="R22" i="508"/>
  <c r="Q22" i="508"/>
  <c r="P22" i="508"/>
  <c r="O22" i="508"/>
  <c r="N22" i="508"/>
  <c r="I22" i="508"/>
  <c r="G22" i="508"/>
  <c r="AA21" i="508"/>
  <c r="Z21" i="508"/>
  <c r="Y21" i="508"/>
  <c r="X21" i="508"/>
  <c r="U21" i="508"/>
  <c r="T21" i="508"/>
  <c r="S21" i="508"/>
  <c r="R21" i="508"/>
  <c r="Q21" i="508"/>
  <c r="P21" i="508"/>
  <c r="O21" i="508"/>
  <c r="N21" i="508"/>
  <c r="I21" i="508"/>
  <c r="G21" i="508"/>
  <c r="AA20" i="508"/>
  <c r="Z20" i="508"/>
  <c r="Y20" i="508"/>
  <c r="X20" i="508"/>
  <c r="U20" i="508"/>
  <c r="T20" i="508"/>
  <c r="S20" i="508"/>
  <c r="R20" i="508"/>
  <c r="Q20" i="508"/>
  <c r="P20" i="508"/>
  <c r="O20" i="508"/>
  <c r="I20" i="508"/>
  <c r="G20" i="508"/>
  <c r="AA19" i="508"/>
  <c r="Z19" i="508"/>
  <c r="Y19" i="508"/>
  <c r="X19" i="508"/>
  <c r="U19" i="508"/>
  <c r="T19" i="508"/>
  <c r="S19" i="508"/>
  <c r="R19" i="508"/>
  <c r="Q19" i="508"/>
  <c r="P19" i="508"/>
  <c r="O19" i="508"/>
  <c r="I19" i="508"/>
  <c r="G19" i="508"/>
  <c r="AA18" i="508"/>
  <c r="Z18" i="508"/>
  <c r="Y18" i="508"/>
  <c r="X18" i="508"/>
  <c r="U18" i="508"/>
  <c r="T18" i="508"/>
  <c r="S18" i="508"/>
  <c r="R18" i="508"/>
  <c r="Q18" i="508"/>
  <c r="P18" i="508"/>
  <c r="O18" i="508"/>
  <c r="I18" i="508"/>
  <c r="G18" i="508"/>
  <c r="AA17" i="508"/>
  <c r="Z17" i="508"/>
  <c r="Y17" i="508"/>
  <c r="X17" i="508"/>
  <c r="U17" i="508"/>
  <c r="T17" i="508"/>
  <c r="S17" i="508"/>
  <c r="R17" i="508"/>
  <c r="Q17" i="508"/>
  <c r="P17" i="508"/>
  <c r="O17" i="508"/>
  <c r="I17" i="508"/>
  <c r="G17" i="508"/>
  <c r="AA16" i="508"/>
  <c r="Z16" i="508"/>
  <c r="Y16" i="508"/>
  <c r="X16" i="508"/>
  <c r="U16" i="508"/>
  <c r="T16" i="508"/>
  <c r="S16" i="508"/>
  <c r="R16" i="508"/>
  <c r="Q16" i="508"/>
  <c r="P16" i="508"/>
  <c r="O16" i="508"/>
  <c r="I16" i="508"/>
  <c r="G16" i="508"/>
  <c r="AA15" i="508"/>
  <c r="Z15" i="508"/>
  <c r="Y15" i="508"/>
  <c r="X15" i="508"/>
  <c r="U15" i="508"/>
  <c r="T15" i="508"/>
  <c r="S15" i="508"/>
  <c r="R15" i="508"/>
  <c r="Q15" i="508"/>
  <c r="P15" i="508"/>
  <c r="O15" i="508"/>
  <c r="I15" i="508"/>
  <c r="G15" i="508"/>
  <c r="AA14" i="508"/>
  <c r="Z14" i="508"/>
  <c r="Y14" i="508"/>
  <c r="X14" i="508"/>
  <c r="U14" i="508"/>
  <c r="T14" i="508"/>
  <c r="S14" i="508"/>
  <c r="R14" i="508"/>
  <c r="Q14" i="508"/>
  <c r="P14" i="508"/>
  <c r="O14" i="508"/>
  <c r="I14" i="508"/>
  <c r="G14" i="508"/>
  <c r="AA13" i="508"/>
  <c r="Z13" i="508"/>
  <c r="Y13" i="508"/>
  <c r="X13" i="508"/>
  <c r="U13" i="508"/>
  <c r="T13" i="508"/>
  <c r="S13" i="508"/>
  <c r="R13" i="508"/>
  <c r="Q13" i="508"/>
  <c r="P13" i="508"/>
  <c r="O13" i="508"/>
  <c r="I13" i="508"/>
  <c r="G13" i="508"/>
  <c r="AA12" i="508"/>
  <c r="Z12" i="508"/>
  <c r="Y12" i="508"/>
  <c r="X12" i="508"/>
  <c r="U12" i="508"/>
  <c r="T12" i="508"/>
  <c r="S12" i="508"/>
  <c r="R12" i="508"/>
  <c r="Q12" i="508"/>
  <c r="P12" i="508"/>
  <c r="O12" i="508"/>
  <c r="I12" i="508"/>
  <c r="G12" i="508"/>
  <c r="AA11" i="508"/>
  <c r="Z11" i="508"/>
  <c r="Y11" i="508"/>
  <c r="X11" i="508"/>
  <c r="U11" i="508"/>
  <c r="T11" i="508"/>
  <c r="S11" i="508"/>
  <c r="R11" i="508"/>
  <c r="Q11" i="508"/>
  <c r="P11" i="508"/>
  <c r="O11" i="508"/>
  <c r="I11" i="508"/>
  <c r="G11" i="508"/>
  <c r="AA10" i="508"/>
  <c r="Z10" i="508"/>
  <c r="Y10" i="508"/>
  <c r="X10" i="508"/>
  <c r="U10" i="508"/>
  <c r="T10" i="508"/>
  <c r="S10" i="508"/>
  <c r="R10" i="508"/>
  <c r="Q10" i="508"/>
  <c r="P10" i="508"/>
  <c r="O10" i="508"/>
  <c r="I10" i="508"/>
  <c r="G10" i="508"/>
  <c r="AA9" i="508"/>
  <c r="Z9" i="508"/>
  <c r="Y9" i="508"/>
  <c r="X9" i="508"/>
  <c r="U9" i="508"/>
  <c r="T9" i="508"/>
  <c r="S9" i="508"/>
  <c r="R9" i="508"/>
  <c r="Q9" i="508"/>
  <c r="P9" i="508"/>
  <c r="O9" i="508"/>
  <c r="I9" i="508"/>
  <c r="G9" i="508"/>
  <c r="AA8" i="508"/>
  <c r="Z8" i="508"/>
  <c r="Y8" i="508"/>
  <c r="X8" i="508"/>
  <c r="U8" i="508"/>
  <c r="T8" i="508"/>
  <c r="S8" i="508"/>
  <c r="R8" i="508"/>
  <c r="Q8" i="508"/>
  <c r="P8" i="508"/>
  <c r="O8" i="508"/>
  <c r="I8" i="508"/>
  <c r="G8" i="508"/>
  <c r="AA7" i="508"/>
  <c r="Z7" i="508"/>
  <c r="Y7" i="508"/>
  <c r="X7" i="508"/>
  <c r="U7" i="508"/>
  <c r="T7" i="508"/>
  <c r="S7" i="508"/>
  <c r="R7" i="508"/>
  <c r="Q7" i="508"/>
  <c r="P7" i="508"/>
  <c r="O7" i="508"/>
  <c r="I7" i="508"/>
  <c r="G7" i="508"/>
  <c r="P533" i="542"/>
  <c r="O533" i="542"/>
  <c r="N533" i="542"/>
  <c r="M533" i="542"/>
  <c r="L533" i="542"/>
  <c r="K533" i="542"/>
  <c r="I533" i="542"/>
  <c r="H533" i="542"/>
  <c r="G533" i="542"/>
  <c r="F533" i="542"/>
  <c r="E533" i="542"/>
  <c r="D533" i="542"/>
  <c r="C532" i="542"/>
  <c r="J532" i="542" s="1"/>
  <c r="Q532" i="542" s="1"/>
  <c r="C531" i="542"/>
  <c r="J531" i="542" s="1"/>
  <c r="Q531" i="542" s="1"/>
  <c r="C530" i="542"/>
  <c r="J530" i="542" s="1"/>
  <c r="G514" i="542"/>
  <c r="N514" i="542" s="1"/>
  <c r="X512" i="542"/>
  <c r="X511" i="542"/>
  <c r="X510" i="542"/>
  <c r="G510" i="542"/>
  <c r="C510" i="542"/>
  <c r="X509" i="542"/>
  <c r="I509" i="542"/>
  <c r="E509" i="542"/>
  <c r="K509" i="542" s="1"/>
  <c r="M509" i="542" s="1"/>
  <c r="X508" i="542"/>
  <c r="I508" i="542"/>
  <c r="E508" i="542"/>
  <c r="K508" i="542" s="1"/>
  <c r="M508" i="542" s="1"/>
  <c r="I507" i="542"/>
  <c r="E507" i="542"/>
  <c r="K507" i="542" s="1"/>
  <c r="M507" i="542" s="1"/>
  <c r="I506" i="542"/>
  <c r="I510" i="542" s="1"/>
  <c r="E506" i="542"/>
  <c r="K506" i="542" s="1"/>
  <c r="AA503" i="542"/>
  <c r="Z503" i="542"/>
  <c r="Y503" i="542"/>
  <c r="X503" i="542"/>
  <c r="U503" i="542"/>
  <c r="T503" i="542"/>
  <c r="S503" i="542"/>
  <c r="R503" i="542"/>
  <c r="Q503" i="542"/>
  <c r="P503" i="542"/>
  <c r="O503" i="542"/>
  <c r="R511" i="542" s="1"/>
  <c r="I503" i="542"/>
  <c r="G503" i="542"/>
  <c r="J503" i="542" s="1" a="1"/>
  <c r="J503" i="542" s="1"/>
  <c r="H502" i="542"/>
  <c r="H501" i="542"/>
  <c r="H500" i="542"/>
  <c r="D499" i="542"/>
  <c r="H499" i="542" s="1"/>
  <c r="V498" i="542"/>
  <c r="W498" i="542" s="1"/>
  <c r="N498" i="542"/>
  <c r="K498" i="542" a="1"/>
  <c r="K498" i="542" s="1"/>
  <c r="M498" i="542" s="1"/>
  <c r="J498" i="542" a="1"/>
  <c r="J498" i="542" s="1"/>
  <c r="H498" i="542"/>
  <c r="H497" i="542"/>
  <c r="H496" i="542"/>
  <c r="V495" i="542"/>
  <c r="W495" i="542" s="1"/>
  <c r="N495" i="542"/>
  <c r="K495" i="542"/>
  <c r="M495" i="542" s="1"/>
  <c r="K495" i="542" a="1"/>
  <c r="J495" i="542"/>
  <c r="J495" i="542" a="1"/>
  <c r="H495" i="542"/>
  <c r="V494" i="542"/>
  <c r="W494" i="542" s="1"/>
  <c r="N494" i="542"/>
  <c r="K494" i="542" a="1"/>
  <c r="K494" i="542" s="1"/>
  <c r="M494" i="542" s="1"/>
  <c r="J494" i="542" a="1"/>
  <c r="J494" i="542" s="1"/>
  <c r="H494" i="542"/>
  <c r="H493" i="542"/>
  <c r="H492" i="542"/>
  <c r="V491" i="542"/>
  <c r="W491" i="542" s="1"/>
  <c r="N491" i="542"/>
  <c r="K491" i="542" a="1"/>
  <c r="K491" i="542" s="1"/>
  <c r="M491" i="542" s="1"/>
  <c r="J491" i="542" a="1"/>
  <c r="J491" i="542" s="1"/>
  <c r="H491" i="542"/>
  <c r="V490" i="542"/>
  <c r="W490" i="542" s="1"/>
  <c r="N490" i="542"/>
  <c r="K490" i="542" a="1"/>
  <c r="K490" i="542" s="1"/>
  <c r="M490" i="542" s="1"/>
  <c r="J490" i="542" a="1"/>
  <c r="J490" i="542" s="1"/>
  <c r="H490" i="542"/>
  <c r="V489" i="542"/>
  <c r="W489" i="542" s="1"/>
  <c r="N489" i="542"/>
  <c r="K489" i="542"/>
  <c r="M489" i="542" s="1"/>
  <c r="K489" i="542" a="1"/>
  <c r="J489" i="542"/>
  <c r="J489" i="542" a="1"/>
  <c r="H489" i="542"/>
  <c r="V488" i="542"/>
  <c r="N488" i="542"/>
  <c r="N503" i="542" s="1"/>
  <c r="K488" i="542" a="1"/>
  <c r="K488" i="542" s="1"/>
  <c r="J488" i="542" a="1"/>
  <c r="J488" i="542" s="1"/>
  <c r="H488" i="542"/>
  <c r="H503" i="542" s="1"/>
  <c r="AA487" i="542"/>
  <c r="Z487" i="542"/>
  <c r="Y487" i="542"/>
  <c r="X487" i="542"/>
  <c r="U487" i="542"/>
  <c r="T487" i="542"/>
  <c r="S487" i="542"/>
  <c r="Q487" i="542"/>
  <c r="P487" i="542"/>
  <c r="O487" i="542"/>
  <c r="I487" i="542"/>
  <c r="G487" i="542"/>
  <c r="J487" i="542" s="1" a="1"/>
  <c r="J487" i="542" s="1"/>
  <c r="V486" i="542"/>
  <c r="W486" i="542" s="1"/>
  <c r="N486" i="542"/>
  <c r="K486" i="542"/>
  <c r="M486" i="542" s="1"/>
  <c r="K486" i="542" a="1"/>
  <c r="J486" i="542"/>
  <c r="J486" i="542" a="1"/>
  <c r="H486" i="542"/>
  <c r="H485" i="542"/>
  <c r="H484" i="542"/>
  <c r="H483" i="542"/>
  <c r="V482" i="542"/>
  <c r="W482" i="542" s="1"/>
  <c r="N482" i="542"/>
  <c r="K482" i="542" a="1"/>
  <c r="K482" i="542" s="1"/>
  <c r="M482" i="542" s="1"/>
  <c r="J482" i="542" a="1"/>
  <c r="J482" i="542" s="1"/>
  <c r="H482" i="542"/>
  <c r="V481" i="542"/>
  <c r="W481" i="542" s="1"/>
  <c r="N481" i="542"/>
  <c r="K481" i="542" a="1"/>
  <c r="K481" i="542" s="1"/>
  <c r="M481" i="542" s="1"/>
  <c r="J481" i="542" a="1"/>
  <c r="J481" i="542" s="1"/>
  <c r="H481" i="542"/>
  <c r="V480" i="542"/>
  <c r="W480" i="542" s="1"/>
  <c r="N480" i="542"/>
  <c r="K480" i="542"/>
  <c r="M480" i="542" s="1"/>
  <c r="K480" i="542" a="1"/>
  <c r="J480" i="542"/>
  <c r="J480" i="542" a="1"/>
  <c r="H480" i="542"/>
  <c r="V479" i="542"/>
  <c r="W479" i="542" s="1"/>
  <c r="N479" i="542"/>
  <c r="K479" i="542" a="1"/>
  <c r="K479" i="542" s="1"/>
  <c r="M479" i="542" s="1"/>
  <c r="J479" i="542" a="1"/>
  <c r="J479" i="542" s="1"/>
  <c r="H479" i="542"/>
  <c r="W478" i="542"/>
  <c r="V478" i="542"/>
  <c r="V487" i="542" s="1"/>
  <c r="W487" i="542" s="1"/>
  <c r="N478" i="542"/>
  <c r="N487" i="542" s="1"/>
  <c r="K478" i="542" a="1"/>
  <c r="K478" i="542" s="1"/>
  <c r="M478" i="542" s="1"/>
  <c r="J478" i="542" a="1"/>
  <c r="J478" i="542" s="1"/>
  <c r="H478" i="542"/>
  <c r="H487" i="542" s="1"/>
  <c r="AA477" i="542"/>
  <c r="Z477" i="542"/>
  <c r="Y477" i="542"/>
  <c r="X477" i="542"/>
  <c r="U477" i="542"/>
  <c r="T477" i="542"/>
  <c r="S477" i="542"/>
  <c r="Q477" i="542"/>
  <c r="P477" i="542"/>
  <c r="O477" i="542"/>
  <c r="I477" i="542"/>
  <c r="G477" i="542"/>
  <c r="J477" i="542" s="1" a="1"/>
  <c r="J477" i="542" s="1"/>
  <c r="V476" i="542"/>
  <c r="W476" i="542" s="1"/>
  <c r="N476" i="542"/>
  <c r="K476" i="542" a="1"/>
  <c r="K476" i="542" s="1"/>
  <c r="M476" i="542" s="1"/>
  <c r="J476" i="542" a="1"/>
  <c r="J476" i="542" s="1"/>
  <c r="H476" i="542"/>
  <c r="V475" i="542"/>
  <c r="W475" i="542" s="1"/>
  <c r="N475" i="542"/>
  <c r="K475" i="542"/>
  <c r="M475" i="542" s="1"/>
  <c r="K475" i="542" a="1"/>
  <c r="J475" i="542"/>
  <c r="J475" i="542" a="1"/>
  <c r="H475" i="542"/>
  <c r="V474" i="542"/>
  <c r="W474" i="542" s="1"/>
  <c r="N474" i="542"/>
  <c r="K474" i="542" a="1"/>
  <c r="K474" i="542" s="1"/>
  <c r="M474" i="542" s="1"/>
  <c r="J474" i="542" a="1"/>
  <c r="J474" i="542" s="1"/>
  <c r="H474" i="542"/>
  <c r="V473" i="542"/>
  <c r="W473" i="542" s="1"/>
  <c r="N473" i="542"/>
  <c r="K473" i="542"/>
  <c r="M473" i="542" s="1"/>
  <c r="K473" i="542" a="1"/>
  <c r="J473" i="542"/>
  <c r="J473" i="542" a="1"/>
  <c r="H473" i="542"/>
  <c r="V472" i="542"/>
  <c r="W472" i="542" s="1"/>
  <c r="N472" i="542"/>
  <c r="K472" i="542" a="1"/>
  <c r="K472" i="542" s="1"/>
  <c r="M472" i="542" s="1"/>
  <c r="J472" i="542" a="1"/>
  <c r="J472" i="542" s="1"/>
  <c r="H472" i="542"/>
  <c r="W471" i="542"/>
  <c r="V471" i="542"/>
  <c r="N471" i="542"/>
  <c r="K471" i="542" a="1"/>
  <c r="K471" i="542" s="1"/>
  <c r="M471" i="542" s="1"/>
  <c r="J471" i="542" a="1"/>
  <c r="J471" i="542" s="1"/>
  <c r="H471" i="542"/>
  <c r="V470" i="542"/>
  <c r="W470" i="542" s="1"/>
  <c r="N470" i="542"/>
  <c r="K470" i="542" a="1"/>
  <c r="K470" i="542" s="1"/>
  <c r="M470" i="542" s="1"/>
  <c r="J470" i="542" a="1"/>
  <c r="J470" i="542" s="1"/>
  <c r="H470" i="542"/>
  <c r="V469" i="542"/>
  <c r="W469" i="542" s="1"/>
  <c r="N469" i="542"/>
  <c r="K469" i="542"/>
  <c r="M469" i="542" s="1"/>
  <c r="K469" i="542" a="1"/>
  <c r="J469" i="542"/>
  <c r="J469" i="542" a="1"/>
  <c r="H469" i="542"/>
  <c r="V468" i="542"/>
  <c r="W468" i="542" s="1"/>
  <c r="N468" i="542"/>
  <c r="K468" i="542" a="1"/>
  <c r="K468" i="542" s="1"/>
  <c r="M468" i="542" s="1"/>
  <c r="J468" i="542" a="1"/>
  <c r="J468" i="542" s="1"/>
  <c r="H468" i="542"/>
  <c r="W467" i="542"/>
  <c r="V467" i="542"/>
  <c r="N467" i="542"/>
  <c r="K467" i="542" a="1"/>
  <c r="K467" i="542" s="1"/>
  <c r="M467" i="542" s="1"/>
  <c r="J467" i="542" a="1"/>
  <c r="J467" i="542" s="1"/>
  <c r="H467" i="542"/>
  <c r="V466" i="542"/>
  <c r="W466" i="542" s="1"/>
  <c r="N466" i="542"/>
  <c r="K466" i="542" a="1"/>
  <c r="K466" i="542" s="1"/>
  <c r="M466" i="542" s="1"/>
  <c r="J466" i="542" a="1"/>
  <c r="J466" i="542" s="1"/>
  <c r="H466" i="542"/>
  <c r="V465" i="542"/>
  <c r="W465" i="542" s="1"/>
  <c r="N465" i="542"/>
  <c r="K465" i="542"/>
  <c r="M465" i="542" s="1"/>
  <c r="K465" i="542" a="1"/>
  <c r="J465" i="542"/>
  <c r="J465" i="542" a="1"/>
  <c r="H465" i="542"/>
  <c r="V464" i="542"/>
  <c r="W464" i="542" s="1"/>
  <c r="N464" i="542"/>
  <c r="K464" i="542" a="1"/>
  <c r="K464" i="542" s="1"/>
  <c r="M464" i="542" s="1"/>
  <c r="J464" i="542" a="1"/>
  <c r="J464" i="542" s="1"/>
  <c r="H464" i="542"/>
  <c r="W463" i="542"/>
  <c r="V463" i="542"/>
  <c r="N463" i="542"/>
  <c r="K463" i="542" a="1"/>
  <c r="K463" i="542" s="1"/>
  <c r="M463" i="542" s="1"/>
  <c r="J463" i="542" a="1"/>
  <c r="J463" i="542" s="1"/>
  <c r="H463" i="542"/>
  <c r="V462" i="542"/>
  <c r="N462" i="542"/>
  <c r="K462" i="542" a="1"/>
  <c r="K462" i="542" s="1"/>
  <c r="J462" i="542" a="1"/>
  <c r="J462" i="542" s="1"/>
  <c r="H462" i="542"/>
  <c r="H477" i="542" s="1"/>
  <c r="AA461" i="542"/>
  <c r="Z461" i="542"/>
  <c r="Y461" i="542"/>
  <c r="X461" i="542"/>
  <c r="U461" i="542"/>
  <c r="T461" i="542"/>
  <c r="S461" i="542"/>
  <c r="R461" i="542"/>
  <c r="Q461" i="542"/>
  <c r="P461" i="542"/>
  <c r="O461" i="542"/>
  <c r="R508" i="542" s="1"/>
  <c r="I461" i="542"/>
  <c r="G461" i="542"/>
  <c r="V460" i="542"/>
  <c r="W460" i="542" s="1"/>
  <c r="N460" i="542"/>
  <c r="K460" i="542" a="1"/>
  <c r="K460" i="542" s="1"/>
  <c r="M460" i="542" s="1"/>
  <c r="J460" i="542" a="1"/>
  <c r="J460" i="542" s="1"/>
  <c r="H460" i="542"/>
  <c r="V459" i="542"/>
  <c r="W459" i="542" s="1"/>
  <c r="N459" i="542"/>
  <c r="K459" i="542" a="1"/>
  <c r="K459" i="542" s="1"/>
  <c r="M459" i="542" s="1"/>
  <c r="J459" i="542" a="1"/>
  <c r="J459" i="542" s="1"/>
  <c r="H459" i="542"/>
  <c r="V458" i="542"/>
  <c r="W458" i="542" s="1"/>
  <c r="N458" i="542"/>
  <c r="K458" i="542" a="1"/>
  <c r="K458" i="542" s="1"/>
  <c r="M458" i="542" s="1"/>
  <c r="J458" i="542" a="1"/>
  <c r="J458" i="542" s="1"/>
  <c r="H458" i="542"/>
  <c r="K457" i="542" a="1"/>
  <c r="K457" i="542" s="1"/>
  <c r="M457" i="542" s="1"/>
  <c r="H457" i="542"/>
  <c r="K456" i="542"/>
  <c r="M456" i="542" s="1"/>
  <c r="K456" i="542" a="1"/>
  <c r="H456" i="542"/>
  <c r="K455" i="542" a="1"/>
  <c r="K455" i="542" s="1"/>
  <c r="M455" i="542" s="1"/>
  <c r="H455" i="542"/>
  <c r="V454" i="542"/>
  <c r="W454" i="542" s="1"/>
  <c r="N454" i="542"/>
  <c r="K454" i="542" a="1"/>
  <c r="K454" i="542" s="1"/>
  <c r="M454" i="542" s="1"/>
  <c r="J454" i="542" a="1"/>
  <c r="J454" i="542" s="1"/>
  <c r="H454" i="542"/>
  <c r="V453" i="542"/>
  <c r="W453" i="542" s="1"/>
  <c r="N453" i="542"/>
  <c r="K453" i="542"/>
  <c r="M453" i="542" s="1"/>
  <c r="K453" i="542" a="1"/>
  <c r="J453" i="542"/>
  <c r="J453" i="542" a="1"/>
  <c r="H453" i="542"/>
  <c r="N452" i="542"/>
  <c r="K452" i="542" a="1"/>
  <c r="K452" i="542" s="1"/>
  <c r="M452" i="542" s="1"/>
  <c r="H452" i="542"/>
  <c r="N451" i="542"/>
  <c r="K451" i="542" a="1"/>
  <c r="K451" i="542" s="1"/>
  <c r="M451" i="542" s="1"/>
  <c r="H451" i="542"/>
  <c r="N450" i="542"/>
  <c r="K450" i="542" a="1"/>
  <c r="K450" i="542" s="1"/>
  <c r="M450" i="542" s="1"/>
  <c r="H450" i="542"/>
  <c r="N449" i="542"/>
  <c r="K449" i="542"/>
  <c r="M449" i="542" s="1"/>
  <c r="K449" i="542" a="1"/>
  <c r="H449" i="542"/>
  <c r="N448" i="542"/>
  <c r="K448" i="542" a="1"/>
  <c r="K448" i="542" s="1"/>
  <c r="M448" i="542" s="1"/>
  <c r="H448" i="542"/>
  <c r="N447" i="542"/>
  <c r="K447" i="542" a="1"/>
  <c r="K447" i="542" s="1"/>
  <c r="M447" i="542" s="1"/>
  <c r="H447" i="542"/>
  <c r="V446" i="542"/>
  <c r="W446" i="542" s="1"/>
  <c r="N446" i="542"/>
  <c r="K446" i="542" a="1"/>
  <c r="K446" i="542" s="1"/>
  <c r="M446" i="542" s="1"/>
  <c r="J446" i="542" a="1"/>
  <c r="J446" i="542" s="1"/>
  <c r="H446" i="542"/>
  <c r="V445" i="542"/>
  <c r="W445" i="542" s="1"/>
  <c r="N445" i="542"/>
  <c r="K445" i="542"/>
  <c r="M445" i="542" s="1"/>
  <c r="K445" i="542" a="1"/>
  <c r="J445" i="542"/>
  <c r="J445" i="542" a="1"/>
  <c r="H445" i="542"/>
  <c r="V444" i="542"/>
  <c r="W444" i="542" s="1"/>
  <c r="N444" i="542"/>
  <c r="K444" i="542" a="1"/>
  <c r="K444" i="542" s="1"/>
  <c r="M444" i="542" s="1"/>
  <c r="J444" i="542" a="1"/>
  <c r="J444" i="542" s="1"/>
  <c r="H444" i="542"/>
  <c r="W443" i="542"/>
  <c r="V443" i="542"/>
  <c r="N443" i="542"/>
  <c r="K443" i="542" a="1"/>
  <c r="K443" i="542" s="1"/>
  <c r="M443" i="542" s="1"/>
  <c r="J443" i="542" a="1"/>
  <c r="J443" i="542" s="1"/>
  <c r="H443" i="542"/>
  <c r="V442" i="542"/>
  <c r="W442" i="542" s="1"/>
  <c r="N442" i="542"/>
  <c r="K442" i="542" a="1"/>
  <c r="K442" i="542" s="1"/>
  <c r="M442" i="542" s="1"/>
  <c r="J442" i="542" a="1"/>
  <c r="J442" i="542" s="1"/>
  <c r="H442" i="542"/>
  <c r="V441" i="542"/>
  <c r="W441" i="542" s="1"/>
  <c r="N441" i="542"/>
  <c r="K441" i="542"/>
  <c r="M441" i="542" s="1"/>
  <c r="K441" i="542" a="1"/>
  <c r="J441" i="542"/>
  <c r="J441" i="542" a="1"/>
  <c r="H441" i="542"/>
  <c r="V440" i="542"/>
  <c r="W440" i="542" s="1"/>
  <c r="N440" i="542"/>
  <c r="K440" i="542" a="1"/>
  <c r="K440" i="542" s="1"/>
  <c r="M440" i="542" s="1"/>
  <c r="J440" i="542" a="1"/>
  <c r="J440" i="542" s="1"/>
  <c r="H440" i="542"/>
  <c r="W439" i="542"/>
  <c r="V439" i="542"/>
  <c r="N439" i="542"/>
  <c r="K439" i="542" a="1"/>
  <c r="K439" i="542" s="1"/>
  <c r="M439" i="542" s="1"/>
  <c r="J439" i="542" a="1"/>
  <c r="J439" i="542" s="1"/>
  <c r="H439" i="542"/>
  <c r="V438" i="542"/>
  <c r="W438" i="542" s="1"/>
  <c r="N438" i="542"/>
  <c r="K438" i="542" a="1"/>
  <c r="K438" i="542" s="1"/>
  <c r="M438" i="542" s="1"/>
  <c r="J438" i="542" a="1"/>
  <c r="J438" i="542" s="1"/>
  <c r="H438" i="542"/>
  <c r="V437" i="542"/>
  <c r="W437" i="542" s="1"/>
  <c r="N437" i="542"/>
  <c r="K437" i="542"/>
  <c r="M437" i="542" s="1"/>
  <c r="K437" i="542" a="1"/>
  <c r="J437" i="542"/>
  <c r="J437" i="542" a="1"/>
  <c r="H437" i="542"/>
  <c r="V436" i="542"/>
  <c r="W436" i="542" s="1"/>
  <c r="N436" i="542"/>
  <c r="K436" i="542" a="1"/>
  <c r="K436" i="542" s="1"/>
  <c r="M436" i="542" s="1"/>
  <c r="J436" i="542" a="1"/>
  <c r="J436" i="542" s="1"/>
  <c r="H436" i="542"/>
  <c r="W435" i="542"/>
  <c r="V435" i="542"/>
  <c r="N435" i="542"/>
  <c r="K435" i="542" a="1"/>
  <c r="K435" i="542" s="1"/>
  <c r="M435" i="542" s="1"/>
  <c r="J435" i="542" a="1"/>
  <c r="J435" i="542" s="1"/>
  <c r="H435" i="542"/>
  <c r="N434" i="542"/>
  <c r="K434" i="542" a="1"/>
  <c r="K434" i="542" s="1"/>
  <c r="M434" i="542" s="1"/>
  <c r="H434" i="542"/>
  <c r="V433" i="542"/>
  <c r="W433" i="542" s="1"/>
  <c r="N433" i="542"/>
  <c r="K433" i="542"/>
  <c r="M433" i="542" s="1"/>
  <c r="K433" i="542" a="1"/>
  <c r="J433" i="542"/>
  <c r="J433" i="542" a="1"/>
  <c r="H433" i="542"/>
  <c r="V432" i="542"/>
  <c r="W432" i="542" s="1"/>
  <c r="N432" i="542"/>
  <c r="K432" i="542" a="1"/>
  <c r="K432" i="542" s="1"/>
  <c r="M432" i="542" s="1"/>
  <c r="J432" i="542" a="1"/>
  <c r="J432" i="542" s="1"/>
  <c r="H432" i="542"/>
  <c r="W431" i="542"/>
  <c r="V431" i="542"/>
  <c r="N431" i="542"/>
  <c r="K431" i="542" a="1"/>
  <c r="K431" i="542" s="1"/>
  <c r="M431" i="542" s="1"/>
  <c r="J431" i="542" a="1"/>
  <c r="J431" i="542" s="1"/>
  <c r="H431" i="542"/>
  <c r="V430" i="542"/>
  <c r="W430" i="542" s="1"/>
  <c r="N430" i="542"/>
  <c r="K430" i="542" a="1"/>
  <c r="K430" i="542" s="1"/>
  <c r="M430" i="542" s="1"/>
  <c r="J430" i="542" a="1"/>
  <c r="J430" i="542" s="1"/>
  <c r="H430" i="542"/>
  <c r="V429" i="542"/>
  <c r="W429" i="542" s="1"/>
  <c r="N429" i="542"/>
  <c r="K429" i="542"/>
  <c r="M429" i="542" s="1"/>
  <c r="K429" i="542" a="1"/>
  <c r="J429" i="542"/>
  <c r="J429" i="542" a="1"/>
  <c r="H429" i="542"/>
  <c r="V428" i="542"/>
  <c r="W428" i="542" s="1"/>
  <c r="N428" i="542"/>
  <c r="K428" i="542" a="1"/>
  <c r="K428" i="542" s="1"/>
  <c r="M428" i="542" s="1"/>
  <c r="J428" i="542" a="1"/>
  <c r="J428" i="542" s="1"/>
  <c r="H428" i="542"/>
  <c r="W427" i="542"/>
  <c r="V427" i="542"/>
  <c r="N427" i="542"/>
  <c r="N461" i="542" s="1"/>
  <c r="K427" i="542" a="1"/>
  <c r="K427" i="542" s="1"/>
  <c r="M427" i="542" s="1"/>
  <c r="J427" i="542" a="1"/>
  <c r="J427" i="542" s="1"/>
  <c r="H427" i="542"/>
  <c r="AA426" i="542"/>
  <c r="Z426" i="542"/>
  <c r="Y426" i="542"/>
  <c r="X426" i="542"/>
  <c r="U426" i="542"/>
  <c r="T426" i="542"/>
  <c r="S426" i="542"/>
  <c r="R426" i="542"/>
  <c r="Q426" i="542"/>
  <c r="P426" i="542"/>
  <c r="O426" i="542"/>
  <c r="R507" i="542" s="1"/>
  <c r="I426" i="542"/>
  <c r="G426" i="542"/>
  <c r="J426" i="542" s="1" a="1"/>
  <c r="J426" i="542" s="1"/>
  <c r="K425" i="542" a="1"/>
  <c r="K425" i="542" s="1"/>
  <c r="M425" i="542" s="1"/>
  <c r="H425" i="542"/>
  <c r="K424" i="542" a="1"/>
  <c r="K424" i="542" s="1"/>
  <c r="M424" i="542" s="1"/>
  <c r="H424" i="542"/>
  <c r="K423" i="542" a="1"/>
  <c r="K423" i="542" s="1"/>
  <c r="M423" i="542" s="1"/>
  <c r="H423" i="542"/>
  <c r="K422" i="542" a="1"/>
  <c r="K422" i="542" s="1"/>
  <c r="M422" i="542" s="1"/>
  <c r="H422" i="542"/>
  <c r="K421" i="542" a="1"/>
  <c r="K421" i="542" s="1"/>
  <c r="M421" i="542" s="1"/>
  <c r="H421" i="542"/>
  <c r="K420" i="542" a="1"/>
  <c r="K420" i="542" s="1"/>
  <c r="M420" i="542" s="1"/>
  <c r="H420" i="542"/>
  <c r="K419" i="542" a="1"/>
  <c r="K419" i="542" s="1"/>
  <c r="M419" i="542" s="1"/>
  <c r="H419" i="542"/>
  <c r="K418" i="542" a="1"/>
  <c r="K418" i="542" s="1"/>
  <c r="M418" i="542" s="1"/>
  <c r="H418" i="542"/>
  <c r="K417" i="542" a="1"/>
  <c r="K417" i="542" s="1"/>
  <c r="M417" i="542" s="1"/>
  <c r="H417" i="542"/>
  <c r="K416" i="542" a="1"/>
  <c r="K416" i="542" s="1"/>
  <c r="M416" i="542" s="1"/>
  <c r="H416" i="542"/>
  <c r="W415" i="542"/>
  <c r="V415" i="542"/>
  <c r="N415" i="542"/>
  <c r="K415" i="542" a="1"/>
  <c r="K415" i="542" s="1"/>
  <c r="M415" i="542" s="1"/>
  <c r="J415" i="542" a="1"/>
  <c r="J415" i="542" s="1"/>
  <c r="H415" i="542"/>
  <c r="V414" i="542"/>
  <c r="W414" i="542" s="1"/>
  <c r="N414" i="542"/>
  <c r="K414" i="542" a="1"/>
  <c r="K414" i="542" s="1"/>
  <c r="M414" i="542" s="1"/>
  <c r="J414" i="542" a="1"/>
  <c r="J414" i="542" s="1"/>
  <c r="H414" i="542"/>
  <c r="V413" i="542"/>
  <c r="W413" i="542" s="1"/>
  <c r="N413" i="542"/>
  <c r="K413" i="542"/>
  <c r="M413" i="542" s="1"/>
  <c r="K413" i="542" a="1"/>
  <c r="J413" i="542"/>
  <c r="J413" i="542" a="1"/>
  <c r="H413" i="542"/>
  <c r="V412" i="542"/>
  <c r="W412" i="542" s="1"/>
  <c r="N412" i="542"/>
  <c r="K412" i="542" a="1"/>
  <c r="K412" i="542" s="1"/>
  <c r="M412" i="542" s="1"/>
  <c r="J412" i="542" a="1"/>
  <c r="J412" i="542" s="1"/>
  <c r="H412" i="542"/>
  <c r="H411" i="542"/>
  <c r="V410" i="542"/>
  <c r="W410" i="542" s="1"/>
  <c r="N410" i="542"/>
  <c r="K410" i="542" a="1"/>
  <c r="K410" i="542" s="1"/>
  <c r="M410" i="542" s="1"/>
  <c r="J410" i="542" a="1"/>
  <c r="J410" i="542" s="1"/>
  <c r="H410" i="542"/>
  <c r="W409" i="542"/>
  <c r="V409" i="542"/>
  <c r="N409" i="542"/>
  <c r="K409" i="542" a="1"/>
  <c r="K409" i="542" s="1"/>
  <c r="M409" i="542" s="1"/>
  <c r="J409" i="542" a="1"/>
  <c r="J409" i="542" s="1"/>
  <c r="H409" i="542"/>
  <c r="H408" i="542"/>
  <c r="K407" i="542" a="1"/>
  <c r="K407" i="542" s="1"/>
  <c r="H407" i="542"/>
  <c r="V406" i="542"/>
  <c r="W406" i="542" s="1"/>
  <c r="N406" i="542"/>
  <c r="K406" i="542" a="1"/>
  <c r="K406" i="542" s="1"/>
  <c r="M406" i="542" s="1"/>
  <c r="J406" i="542" a="1"/>
  <c r="J406" i="542" s="1"/>
  <c r="H406" i="542"/>
  <c r="V405" i="542"/>
  <c r="W405" i="542" s="1"/>
  <c r="N405" i="542"/>
  <c r="K405" i="542"/>
  <c r="M405" i="542" s="1"/>
  <c r="K405" i="542" a="1"/>
  <c r="J405" i="542"/>
  <c r="J405" i="542" a="1"/>
  <c r="H405" i="542"/>
  <c r="V404" i="542"/>
  <c r="W404" i="542" s="1"/>
  <c r="N404" i="542"/>
  <c r="K404" i="542" a="1"/>
  <c r="K404" i="542" s="1"/>
  <c r="M404" i="542" s="1"/>
  <c r="J404" i="542" a="1"/>
  <c r="J404" i="542" s="1"/>
  <c r="H404" i="542"/>
  <c r="W403" i="542"/>
  <c r="V403" i="542"/>
  <c r="N403" i="542"/>
  <c r="K403" i="542" a="1"/>
  <c r="K403" i="542" s="1"/>
  <c r="M403" i="542" s="1"/>
  <c r="J403" i="542" a="1"/>
  <c r="J403" i="542" s="1"/>
  <c r="H403" i="542"/>
  <c r="V402" i="542"/>
  <c r="W402" i="542" s="1"/>
  <c r="N402" i="542"/>
  <c r="K402" i="542" a="1"/>
  <c r="K402" i="542" s="1"/>
  <c r="M402" i="542" s="1"/>
  <c r="J402" i="542" a="1"/>
  <c r="J402" i="542" s="1"/>
  <c r="H402" i="542"/>
  <c r="V401" i="542"/>
  <c r="W401" i="542" s="1"/>
  <c r="N401" i="542"/>
  <c r="K401" i="542"/>
  <c r="M401" i="542" s="1"/>
  <c r="K401" i="542" a="1"/>
  <c r="J401" i="542"/>
  <c r="J401" i="542" a="1"/>
  <c r="H401" i="542"/>
  <c r="V400" i="542"/>
  <c r="W400" i="542" s="1"/>
  <c r="N400" i="542"/>
  <c r="K400" i="542" a="1"/>
  <c r="K400" i="542" s="1"/>
  <c r="M400" i="542" s="1"/>
  <c r="J400" i="542" a="1"/>
  <c r="J400" i="542" s="1"/>
  <c r="H400" i="542"/>
  <c r="W399" i="542"/>
  <c r="V399" i="542"/>
  <c r="N399" i="542"/>
  <c r="K399" i="542" a="1"/>
  <c r="K399" i="542" s="1"/>
  <c r="M399" i="542" s="1"/>
  <c r="J399" i="542" a="1"/>
  <c r="J399" i="542" s="1"/>
  <c r="H399" i="542"/>
  <c r="V398" i="542"/>
  <c r="W398" i="542" s="1"/>
  <c r="N398" i="542"/>
  <c r="K398" i="542" a="1"/>
  <c r="K398" i="542" s="1"/>
  <c r="M398" i="542" s="1"/>
  <c r="J398" i="542" a="1"/>
  <c r="J398" i="542" s="1"/>
  <c r="H398" i="542"/>
  <c r="V397" i="542"/>
  <c r="W397" i="542" s="1"/>
  <c r="N397" i="542"/>
  <c r="K397" i="542"/>
  <c r="M397" i="542" s="1"/>
  <c r="K397" i="542" a="1"/>
  <c r="J397" i="542"/>
  <c r="J397" i="542" a="1"/>
  <c r="H397" i="542"/>
  <c r="K396" i="542" a="1"/>
  <c r="K396" i="542" s="1"/>
  <c r="M396" i="542" s="1"/>
  <c r="H396" i="542"/>
  <c r="K395" i="542"/>
  <c r="M395" i="542" s="1"/>
  <c r="K395" i="542" a="1"/>
  <c r="H395" i="542"/>
  <c r="K394" i="542" a="1"/>
  <c r="K394" i="542" s="1"/>
  <c r="M394" i="542" s="1"/>
  <c r="H394" i="542"/>
  <c r="K393" i="542" a="1"/>
  <c r="K393" i="542" s="1"/>
  <c r="M393" i="542" s="1"/>
  <c r="H393" i="542"/>
  <c r="N392" i="542"/>
  <c r="K392" i="542"/>
  <c r="M392" i="542" s="1"/>
  <c r="K392" i="542" a="1"/>
  <c r="H392" i="542"/>
  <c r="N391" i="542"/>
  <c r="K391" i="542" a="1"/>
  <c r="K391" i="542" s="1"/>
  <c r="M391" i="542" s="1"/>
  <c r="H391" i="542"/>
  <c r="N390" i="542"/>
  <c r="K390" i="542" a="1"/>
  <c r="K390" i="542" s="1"/>
  <c r="M390" i="542" s="1"/>
  <c r="H390" i="542"/>
  <c r="N389" i="542"/>
  <c r="K389" i="542" a="1"/>
  <c r="K389" i="542" s="1"/>
  <c r="M389" i="542" s="1"/>
  <c r="H389" i="542"/>
  <c r="W388" i="542"/>
  <c r="V388" i="542"/>
  <c r="N388" i="542"/>
  <c r="K388" i="542" a="1"/>
  <c r="K388" i="542" s="1"/>
  <c r="M388" i="542" s="1"/>
  <c r="J388" i="542" a="1"/>
  <c r="J388" i="542" s="1"/>
  <c r="H388" i="542"/>
  <c r="V387" i="542"/>
  <c r="W387" i="542" s="1"/>
  <c r="N387" i="542"/>
  <c r="K387" i="542" a="1"/>
  <c r="K387" i="542" s="1"/>
  <c r="M387" i="542" s="1"/>
  <c r="J387" i="542" a="1"/>
  <c r="J387" i="542" s="1"/>
  <c r="H387" i="542"/>
  <c r="V386" i="542"/>
  <c r="W386" i="542" s="1"/>
  <c r="N386" i="542"/>
  <c r="K386" i="542"/>
  <c r="M386" i="542" s="1"/>
  <c r="K386" i="542" a="1"/>
  <c r="J386" i="542"/>
  <c r="J386" i="542" a="1"/>
  <c r="H386" i="542"/>
  <c r="V385" i="542"/>
  <c r="W385" i="542" s="1"/>
  <c r="N385" i="542"/>
  <c r="K385" i="542" a="1"/>
  <c r="K385" i="542" s="1"/>
  <c r="M385" i="542" s="1"/>
  <c r="J385" i="542" a="1"/>
  <c r="J385" i="542" s="1"/>
  <c r="H385" i="542"/>
  <c r="W384" i="542"/>
  <c r="V384" i="542"/>
  <c r="N384" i="542"/>
  <c r="K384" i="542" a="1"/>
  <c r="K384" i="542" s="1"/>
  <c r="M384" i="542" s="1"/>
  <c r="J384" i="542" a="1"/>
  <c r="J384" i="542" s="1"/>
  <c r="H384" i="542"/>
  <c r="V383" i="542"/>
  <c r="W383" i="542" s="1"/>
  <c r="N383" i="542"/>
  <c r="K383" i="542" a="1"/>
  <c r="K383" i="542" s="1"/>
  <c r="M383" i="542" s="1"/>
  <c r="J383" i="542" a="1"/>
  <c r="J383" i="542" s="1"/>
  <c r="H383" i="542"/>
  <c r="V382" i="542"/>
  <c r="W382" i="542" s="1"/>
  <c r="N382" i="542"/>
  <c r="K382" i="542"/>
  <c r="M382" i="542" s="1"/>
  <c r="K382" i="542" a="1"/>
  <c r="J382" i="542"/>
  <c r="J382" i="542" a="1"/>
  <c r="H382" i="542"/>
  <c r="V381" i="542"/>
  <c r="W381" i="542" s="1"/>
  <c r="N381" i="542"/>
  <c r="K381" i="542" a="1"/>
  <c r="K381" i="542" s="1"/>
  <c r="M381" i="542" s="1"/>
  <c r="J381" i="542" a="1"/>
  <c r="J381" i="542" s="1"/>
  <c r="H381" i="542"/>
  <c r="W380" i="542"/>
  <c r="V380" i="542"/>
  <c r="N380" i="542"/>
  <c r="K380" i="542" a="1"/>
  <c r="K380" i="542" s="1"/>
  <c r="M380" i="542" s="1"/>
  <c r="J380" i="542" a="1"/>
  <c r="J380" i="542" s="1"/>
  <c r="H380" i="542"/>
  <c r="V379" i="542"/>
  <c r="W379" i="542" s="1"/>
  <c r="N379" i="542"/>
  <c r="K379" i="542" a="1"/>
  <c r="K379" i="542" s="1"/>
  <c r="M379" i="542" s="1"/>
  <c r="J379" i="542" a="1"/>
  <c r="J379" i="542" s="1"/>
  <c r="H379" i="542"/>
  <c r="V378" i="542"/>
  <c r="W378" i="542" s="1"/>
  <c r="N378" i="542"/>
  <c r="K378" i="542"/>
  <c r="M378" i="542" s="1"/>
  <c r="K378" i="542" a="1"/>
  <c r="J378" i="542"/>
  <c r="J378" i="542" a="1"/>
  <c r="H378" i="542"/>
  <c r="V377" i="542"/>
  <c r="W377" i="542" s="1"/>
  <c r="N377" i="542"/>
  <c r="K377" i="542" a="1"/>
  <c r="K377" i="542" s="1"/>
  <c r="M377" i="542" s="1"/>
  <c r="J377" i="542" a="1"/>
  <c r="J377" i="542" s="1"/>
  <c r="H377" i="542"/>
  <c r="K376" i="542" a="1"/>
  <c r="K376" i="542" s="1"/>
  <c r="M376" i="542" s="1"/>
  <c r="H376" i="542"/>
  <c r="K375" i="542" a="1"/>
  <c r="K375" i="542" s="1"/>
  <c r="M375" i="542" s="1"/>
  <c r="H375" i="542"/>
  <c r="K374" i="542" a="1"/>
  <c r="K374" i="542" s="1"/>
  <c r="M374" i="542" s="1"/>
  <c r="H374" i="542"/>
  <c r="W373" i="542"/>
  <c r="V373" i="542"/>
  <c r="N373" i="542"/>
  <c r="K373" i="542" a="1"/>
  <c r="K373" i="542" s="1"/>
  <c r="M373" i="542" s="1"/>
  <c r="J373" i="542" a="1"/>
  <c r="J373" i="542" s="1"/>
  <c r="H373" i="542"/>
  <c r="V372" i="542"/>
  <c r="W372" i="542" s="1"/>
  <c r="N372" i="542"/>
  <c r="K372" i="542" a="1"/>
  <c r="K372" i="542" s="1"/>
  <c r="M372" i="542" s="1"/>
  <c r="J372" i="542" a="1"/>
  <c r="J372" i="542" s="1"/>
  <c r="H372" i="542"/>
  <c r="V371" i="542"/>
  <c r="W371" i="542" s="1"/>
  <c r="N371" i="542"/>
  <c r="K371" i="542"/>
  <c r="M371" i="542" s="1"/>
  <c r="K371" i="542" a="1"/>
  <c r="J371" i="542"/>
  <c r="J371" i="542" a="1"/>
  <c r="H371" i="542"/>
  <c r="K370" i="542" a="1"/>
  <c r="K370" i="542" s="1"/>
  <c r="H370" i="542"/>
  <c r="V369" i="542"/>
  <c r="V426" i="542" s="1"/>
  <c r="W426" i="542" s="1"/>
  <c r="N369" i="542"/>
  <c r="K369" i="542"/>
  <c r="K369" i="542" a="1"/>
  <c r="J369" i="542"/>
  <c r="J369" i="542" a="1"/>
  <c r="H369" i="542"/>
  <c r="H426" i="542" s="1"/>
  <c r="AA368" i="542"/>
  <c r="AA504" i="542" s="1"/>
  <c r="Z368" i="542"/>
  <c r="Z504" i="542" s="1"/>
  <c r="Y368" i="542"/>
  <c r="Y504" i="542" s="1"/>
  <c r="X368" i="542"/>
  <c r="X504" i="542" s="1"/>
  <c r="U368" i="542"/>
  <c r="U504" i="542" s="1"/>
  <c r="T368" i="542"/>
  <c r="T504" i="542" s="1"/>
  <c r="S368" i="542"/>
  <c r="S504" i="542" s="1"/>
  <c r="R368" i="542"/>
  <c r="R504" i="542" s="1"/>
  <c r="Q368" i="542"/>
  <c r="Q504" i="542" s="1"/>
  <c r="P368" i="542"/>
  <c r="P504" i="542" s="1"/>
  <c r="O368" i="542"/>
  <c r="I368" i="542"/>
  <c r="I504" i="542" s="1"/>
  <c r="B512" i="542" s="1"/>
  <c r="G368" i="542"/>
  <c r="G504" i="542" s="1"/>
  <c r="V367" i="542"/>
  <c r="W367" i="542" s="1"/>
  <c r="N367" i="542"/>
  <c r="K367" i="542" a="1"/>
  <c r="K367" i="542" s="1"/>
  <c r="M367" i="542" s="1"/>
  <c r="J367" i="542" a="1"/>
  <c r="J367" i="542" s="1"/>
  <c r="H367" i="542"/>
  <c r="V366" i="542"/>
  <c r="W366" i="542" s="1"/>
  <c r="N366" i="542"/>
  <c r="K366" i="542"/>
  <c r="M366" i="542" s="1"/>
  <c r="K366" i="542" a="1"/>
  <c r="J366" i="542"/>
  <c r="J366" i="542" a="1"/>
  <c r="H366" i="542"/>
  <c r="K365" i="542" a="1"/>
  <c r="K365" i="542" s="1"/>
  <c r="M365" i="542" s="1"/>
  <c r="H365" i="542"/>
  <c r="K364" i="542" a="1"/>
  <c r="K364" i="542" s="1"/>
  <c r="M364" i="542" s="1"/>
  <c r="H364" i="542"/>
  <c r="K363" i="542" a="1"/>
  <c r="K363" i="542" s="1"/>
  <c r="M363" i="542" s="1"/>
  <c r="H363" i="542"/>
  <c r="K362" i="542" a="1"/>
  <c r="K362" i="542" s="1"/>
  <c r="M362" i="542" s="1"/>
  <c r="H362" i="542"/>
  <c r="W361" i="542"/>
  <c r="V361" i="542"/>
  <c r="N361" i="542"/>
  <c r="K361" i="542" a="1"/>
  <c r="K361" i="542" s="1"/>
  <c r="M361" i="542" s="1"/>
  <c r="J361" i="542" a="1"/>
  <c r="J361" i="542" s="1"/>
  <c r="H361" i="542"/>
  <c r="V360" i="542"/>
  <c r="W360" i="542" s="1"/>
  <c r="N360" i="542"/>
  <c r="K360" i="542" a="1"/>
  <c r="K360" i="542" s="1"/>
  <c r="M360" i="542" s="1"/>
  <c r="J360" i="542" a="1"/>
  <c r="J360" i="542" s="1"/>
  <c r="H360" i="542"/>
  <c r="V359" i="542"/>
  <c r="W359" i="542" s="1"/>
  <c r="N359" i="542"/>
  <c r="K359" i="542"/>
  <c r="M359" i="542" s="1"/>
  <c r="K359" i="542" a="1"/>
  <c r="J359" i="542"/>
  <c r="J359" i="542" a="1"/>
  <c r="H359" i="542"/>
  <c r="H358" i="542"/>
  <c r="H357" i="542"/>
  <c r="V356" i="542"/>
  <c r="W356" i="542" s="1"/>
  <c r="N356" i="542"/>
  <c r="K356" i="542" a="1"/>
  <c r="K356" i="542" s="1"/>
  <c r="M356" i="542" s="1"/>
  <c r="J356" i="542" a="1"/>
  <c r="J356" i="542" s="1"/>
  <c r="H356" i="542"/>
  <c r="W355" i="542"/>
  <c r="V355" i="542"/>
  <c r="N355" i="542"/>
  <c r="K355" i="542" a="1"/>
  <c r="K355" i="542" s="1"/>
  <c r="M355" i="542" s="1"/>
  <c r="J355" i="542" a="1"/>
  <c r="J355" i="542" s="1"/>
  <c r="H355" i="542"/>
  <c r="K354" i="542"/>
  <c r="M354" i="542" s="1"/>
  <c r="K354" i="542" a="1"/>
  <c r="H354" i="542"/>
  <c r="K353" i="542" a="1"/>
  <c r="K353" i="542" s="1"/>
  <c r="M353" i="542" s="1"/>
  <c r="H353" i="542"/>
  <c r="V352" i="542"/>
  <c r="W352" i="542" s="1"/>
  <c r="N352" i="542"/>
  <c r="K352" i="542" a="1"/>
  <c r="K352" i="542" s="1"/>
  <c r="M352" i="542" s="1"/>
  <c r="J352" i="542" a="1"/>
  <c r="J352" i="542" s="1"/>
  <c r="H352" i="542"/>
  <c r="W351" i="542"/>
  <c r="V351" i="542"/>
  <c r="N351" i="542"/>
  <c r="K351" i="542" a="1"/>
  <c r="K351" i="542" s="1"/>
  <c r="M351" i="542" s="1"/>
  <c r="J351" i="542" a="1"/>
  <c r="J351" i="542" s="1"/>
  <c r="H351" i="542"/>
  <c r="V350" i="542"/>
  <c r="W350" i="542" s="1"/>
  <c r="N350" i="542"/>
  <c r="K350" i="542" a="1"/>
  <c r="K350" i="542" s="1"/>
  <c r="M350" i="542" s="1"/>
  <c r="J350" i="542" a="1"/>
  <c r="J350" i="542" s="1"/>
  <c r="H350" i="542"/>
  <c r="V349" i="542"/>
  <c r="W349" i="542" s="1"/>
  <c r="N349" i="542"/>
  <c r="K349" i="542"/>
  <c r="M349" i="542" s="1"/>
  <c r="K349" i="542" a="1"/>
  <c r="J349" i="542"/>
  <c r="J349" i="542" a="1"/>
  <c r="H349" i="542"/>
  <c r="V348" i="542"/>
  <c r="W348" i="542" s="1"/>
  <c r="N348" i="542"/>
  <c r="K348" i="542" a="1"/>
  <c r="K348" i="542" s="1"/>
  <c r="M348" i="542" s="1"/>
  <c r="J348" i="542" a="1"/>
  <c r="J348" i="542" s="1"/>
  <c r="H348" i="542"/>
  <c r="W347" i="542"/>
  <c r="V347" i="542"/>
  <c r="N347" i="542"/>
  <c r="N368" i="542" s="1"/>
  <c r="K347" i="542" a="1"/>
  <c r="K347" i="542" s="1"/>
  <c r="M347" i="542" s="1"/>
  <c r="J347" i="542" a="1"/>
  <c r="J347" i="542" s="1"/>
  <c r="H347" i="542"/>
  <c r="X341" i="542"/>
  <c r="X340" i="542"/>
  <c r="X339" i="542"/>
  <c r="G339" i="542"/>
  <c r="C339" i="542"/>
  <c r="X338" i="542"/>
  <c r="I338" i="542"/>
  <c r="E338" i="542"/>
  <c r="K338" i="542" s="1"/>
  <c r="M338" i="542" s="1"/>
  <c r="I337" i="542"/>
  <c r="E337" i="542"/>
  <c r="K337" i="542" s="1"/>
  <c r="M337" i="542" s="1"/>
  <c r="I336" i="542"/>
  <c r="E336" i="542"/>
  <c r="K336" i="542" s="1"/>
  <c r="M336" i="542" s="1"/>
  <c r="X335" i="542"/>
  <c r="I335" i="542"/>
  <c r="I339" i="542" s="1"/>
  <c r="E335" i="542"/>
  <c r="E339" i="542" s="1"/>
  <c r="AA332" i="542"/>
  <c r="Z332" i="542"/>
  <c r="Y332" i="542"/>
  <c r="X332" i="542"/>
  <c r="U332" i="542"/>
  <c r="T332" i="542"/>
  <c r="S332" i="542"/>
  <c r="R332" i="542"/>
  <c r="Q332" i="542"/>
  <c r="P332" i="542"/>
  <c r="O332" i="542"/>
  <c r="I332" i="542"/>
  <c r="G332" i="542"/>
  <c r="K331" i="542" a="1"/>
  <c r="K331" i="542" s="1"/>
  <c r="H331" i="542"/>
  <c r="K330" i="542"/>
  <c r="K330" i="542" a="1"/>
  <c r="H330" i="542"/>
  <c r="K329" i="542" a="1"/>
  <c r="K329" i="542" s="1"/>
  <c r="H329" i="542"/>
  <c r="V328" i="542"/>
  <c r="W328" i="542" s="1"/>
  <c r="N328" i="542"/>
  <c r="K328" i="542" a="1"/>
  <c r="K328" i="542" s="1"/>
  <c r="D328" i="542"/>
  <c r="H328" i="542" s="1"/>
  <c r="H327" i="542"/>
  <c r="K326" i="542" a="1"/>
  <c r="K326" i="542" s="1"/>
  <c r="H326" i="542"/>
  <c r="H325" i="542"/>
  <c r="V324" i="542"/>
  <c r="W324" i="542" s="1"/>
  <c r="N324" i="542"/>
  <c r="K324" i="542" a="1"/>
  <c r="K324" i="542" s="1"/>
  <c r="M324" i="542" s="1"/>
  <c r="J324" i="542" a="1"/>
  <c r="J324" i="542" s="1"/>
  <c r="H324" i="542"/>
  <c r="V323" i="542"/>
  <c r="W323" i="542" s="1"/>
  <c r="N323" i="542"/>
  <c r="K323" i="542" a="1"/>
  <c r="K323" i="542" s="1"/>
  <c r="M323" i="542" s="1"/>
  <c r="J323" i="542" a="1"/>
  <c r="J323" i="542" s="1"/>
  <c r="H323" i="542"/>
  <c r="H322" i="542"/>
  <c r="V321" i="542"/>
  <c r="W321" i="542" s="1"/>
  <c r="N321" i="542"/>
  <c r="K321" i="542" a="1"/>
  <c r="K321" i="542" s="1"/>
  <c r="M321" i="542" s="1"/>
  <c r="J321" i="542" a="1"/>
  <c r="J321" i="542" s="1"/>
  <c r="H321" i="542"/>
  <c r="V320" i="542"/>
  <c r="W320" i="542" s="1"/>
  <c r="N320" i="542"/>
  <c r="K320" i="542" a="1"/>
  <c r="K320" i="542" s="1"/>
  <c r="M320" i="542" s="1"/>
  <c r="J320" i="542" a="1"/>
  <c r="J320" i="542" s="1"/>
  <c r="H320" i="542"/>
  <c r="V319" i="542"/>
  <c r="W319" i="542" s="1"/>
  <c r="N319" i="542"/>
  <c r="K319" i="542" a="1"/>
  <c r="K319" i="542" s="1"/>
  <c r="M319" i="542" s="1"/>
  <c r="J319" i="542" a="1"/>
  <c r="J319" i="542" s="1"/>
  <c r="H319" i="542"/>
  <c r="V318" i="542"/>
  <c r="N318" i="542"/>
  <c r="N332" i="542" s="1"/>
  <c r="K318" i="542" a="1"/>
  <c r="K318" i="542" s="1"/>
  <c r="J318" i="542" a="1"/>
  <c r="J318" i="542" s="1"/>
  <c r="H318" i="542"/>
  <c r="AA317" i="542"/>
  <c r="Z317" i="542"/>
  <c r="Y317" i="542"/>
  <c r="X317" i="542"/>
  <c r="U317" i="542"/>
  <c r="T317" i="542"/>
  <c r="S317" i="542"/>
  <c r="Q317" i="542"/>
  <c r="P317" i="542"/>
  <c r="O317" i="542"/>
  <c r="R339" i="542" s="1"/>
  <c r="I317" i="542"/>
  <c r="G317" i="542"/>
  <c r="V316" i="542"/>
  <c r="W316" i="542" s="1"/>
  <c r="N316" i="542"/>
  <c r="K316" i="542" a="1"/>
  <c r="K316" i="542" s="1"/>
  <c r="M316" i="542" s="1"/>
  <c r="J316" i="542" a="1"/>
  <c r="J316" i="542" s="1"/>
  <c r="H316" i="542"/>
  <c r="H315" i="542"/>
  <c r="H314" i="542"/>
  <c r="H313" i="542"/>
  <c r="V312" i="542"/>
  <c r="W312" i="542" s="1"/>
  <c r="N312" i="542"/>
  <c r="K312" i="542" a="1"/>
  <c r="K312" i="542" s="1"/>
  <c r="M312" i="542" s="1"/>
  <c r="J312" i="542" a="1"/>
  <c r="J312" i="542" s="1"/>
  <c r="H312" i="542"/>
  <c r="V311" i="542"/>
  <c r="W311" i="542" s="1"/>
  <c r="N311" i="542"/>
  <c r="K311" i="542"/>
  <c r="M311" i="542" s="1"/>
  <c r="K311" i="542" a="1"/>
  <c r="J311" i="542"/>
  <c r="J311" i="542" a="1"/>
  <c r="H311" i="542"/>
  <c r="V310" i="542"/>
  <c r="W310" i="542" s="1"/>
  <c r="N310" i="542"/>
  <c r="K310" i="542" a="1"/>
  <c r="K310" i="542" s="1"/>
  <c r="M310" i="542" s="1"/>
  <c r="J310" i="542" a="1"/>
  <c r="J310" i="542" s="1"/>
  <c r="H310" i="542"/>
  <c r="V309" i="542"/>
  <c r="W309" i="542" s="1"/>
  <c r="N309" i="542"/>
  <c r="K309" i="542" a="1"/>
  <c r="K309" i="542" s="1"/>
  <c r="M309" i="542" s="1"/>
  <c r="J309" i="542" a="1"/>
  <c r="J309" i="542" s="1"/>
  <c r="H309" i="542"/>
  <c r="V308" i="542"/>
  <c r="W308" i="542" s="1"/>
  <c r="N308" i="542"/>
  <c r="N317" i="542" s="1"/>
  <c r="K308" i="542" a="1"/>
  <c r="K308" i="542" s="1"/>
  <c r="J308" i="542" a="1"/>
  <c r="J308" i="542" s="1"/>
  <c r="H308" i="542"/>
  <c r="AA307" i="542"/>
  <c r="Z307" i="542"/>
  <c r="Y307" i="542"/>
  <c r="X307" i="542"/>
  <c r="U307" i="542"/>
  <c r="T307" i="542"/>
  <c r="S307" i="542"/>
  <c r="Q307" i="542"/>
  <c r="P307" i="542"/>
  <c r="O307" i="542"/>
  <c r="I307" i="542"/>
  <c r="G307" i="542"/>
  <c r="V306" i="542"/>
  <c r="W306" i="542" s="1"/>
  <c r="N306" i="542"/>
  <c r="K306" i="542"/>
  <c r="M306" i="542" s="1"/>
  <c r="K306" i="542" a="1"/>
  <c r="J306" i="542"/>
  <c r="J306" i="542" a="1"/>
  <c r="H306" i="542"/>
  <c r="V305" i="542"/>
  <c r="W305" i="542" s="1"/>
  <c r="N305" i="542"/>
  <c r="K305" i="542" a="1"/>
  <c r="K305" i="542" s="1"/>
  <c r="M305" i="542" s="1"/>
  <c r="J305" i="542" a="1"/>
  <c r="J305" i="542" s="1"/>
  <c r="H305" i="542"/>
  <c r="W304" i="542"/>
  <c r="V304" i="542"/>
  <c r="N304" i="542"/>
  <c r="K304" i="542" a="1"/>
  <c r="K304" i="542" s="1"/>
  <c r="M304" i="542" s="1"/>
  <c r="J304" i="542" a="1"/>
  <c r="J304" i="542" s="1"/>
  <c r="H304" i="542"/>
  <c r="V303" i="542"/>
  <c r="W303" i="542" s="1"/>
  <c r="N303" i="542"/>
  <c r="K303" i="542" a="1"/>
  <c r="K303" i="542" s="1"/>
  <c r="M303" i="542" s="1"/>
  <c r="J303" i="542" a="1"/>
  <c r="J303" i="542" s="1"/>
  <c r="H303" i="542"/>
  <c r="V302" i="542"/>
  <c r="W302" i="542" s="1"/>
  <c r="N302" i="542"/>
  <c r="K302" i="542"/>
  <c r="M302" i="542" s="1"/>
  <c r="K302" i="542" a="1"/>
  <c r="J302" i="542"/>
  <c r="J302" i="542" a="1"/>
  <c r="H302" i="542"/>
  <c r="V301" i="542"/>
  <c r="W301" i="542" s="1"/>
  <c r="N301" i="542"/>
  <c r="K301" i="542" a="1"/>
  <c r="K301" i="542" s="1"/>
  <c r="M301" i="542" s="1"/>
  <c r="J301" i="542" a="1"/>
  <c r="J301" i="542" s="1"/>
  <c r="H301" i="542"/>
  <c r="W300" i="542"/>
  <c r="V300" i="542"/>
  <c r="N300" i="542"/>
  <c r="K300" i="542" a="1"/>
  <c r="K300" i="542" s="1"/>
  <c r="M300" i="542" s="1"/>
  <c r="J300" i="542" a="1"/>
  <c r="J300" i="542" s="1"/>
  <c r="H300" i="542"/>
  <c r="V299" i="542"/>
  <c r="W299" i="542" s="1"/>
  <c r="N299" i="542"/>
  <c r="K299" i="542" a="1"/>
  <c r="K299" i="542" s="1"/>
  <c r="M299" i="542" s="1"/>
  <c r="J299" i="542" a="1"/>
  <c r="J299" i="542" s="1"/>
  <c r="H299" i="542"/>
  <c r="V298" i="542"/>
  <c r="W298" i="542" s="1"/>
  <c r="N298" i="542"/>
  <c r="K298" i="542"/>
  <c r="M298" i="542" s="1"/>
  <c r="K298" i="542" a="1"/>
  <c r="J298" i="542"/>
  <c r="J298" i="542" a="1"/>
  <c r="H298" i="542"/>
  <c r="V297" i="542"/>
  <c r="W297" i="542" s="1"/>
  <c r="N297" i="542"/>
  <c r="K297" i="542" a="1"/>
  <c r="K297" i="542" s="1"/>
  <c r="M297" i="542" s="1"/>
  <c r="J297" i="542" a="1"/>
  <c r="J297" i="542" s="1"/>
  <c r="H297" i="542"/>
  <c r="W296" i="542"/>
  <c r="V296" i="542"/>
  <c r="N296" i="542"/>
  <c r="K296" i="542" a="1"/>
  <c r="K296" i="542" s="1"/>
  <c r="M296" i="542" s="1"/>
  <c r="J296" i="542" a="1"/>
  <c r="J296" i="542" s="1"/>
  <c r="H296" i="542"/>
  <c r="V295" i="542"/>
  <c r="W295" i="542" s="1"/>
  <c r="N295" i="542"/>
  <c r="K295" i="542" a="1"/>
  <c r="K295" i="542" s="1"/>
  <c r="M295" i="542" s="1"/>
  <c r="J295" i="542" a="1"/>
  <c r="J295" i="542" s="1"/>
  <c r="H295" i="542"/>
  <c r="V294" i="542"/>
  <c r="W294" i="542" s="1"/>
  <c r="N294" i="542"/>
  <c r="K294" i="542"/>
  <c r="M294" i="542" s="1"/>
  <c r="K294" i="542" a="1"/>
  <c r="J294" i="542"/>
  <c r="J294" i="542" a="1"/>
  <c r="H294" i="542"/>
  <c r="V293" i="542"/>
  <c r="W293" i="542" s="1"/>
  <c r="N293" i="542"/>
  <c r="K293" i="542" a="1"/>
  <c r="K293" i="542" s="1"/>
  <c r="M293" i="542" s="1"/>
  <c r="J293" i="542" a="1"/>
  <c r="J293" i="542" s="1"/>
  <c r="H293" i="542"/>
  <c r="W292" i="542"/>
  <c r="V292" i="542"/>
  <c r="N292" i="542"/>
  <c r="N307" i="542" s="1"/>
  <c r="K292" i="542" a="1"/>
  <c r="K292" i="542" s="1"/>
  <c r="M292" i="542" s="1"/>
  <c r="M307" i="542" s="1"/>
  <c r="J292" i="542" a="1"/>
  <c r="J292" i="542" s="1"/>
  <c r="H292" i="542"/>
  <c r="AA291" i="542"/>
  <c r="Z291" i="542"/>
  <c r="Y291" i="542"/>
  <c r="X291" i="542"/>
  <c r="U291" i="542"/>
  <c r="T291" i="542"/>
  <c r="S291" i="542"/>
  <c r="R291" i="542"/>
  <c r="Q291" i="542"/>
  <c r="P291" i="542"/>
  <c r="O291" i="542"/>
  <c r="I291" i="542"/>
  <c r="G291" i="542"/>
  <c r="V290" i="542"/>
  <c r="W290" i="542" s="1"/>
  <c r="N290" i="542"/>
  <c r="K290" i="542"/>
  <c r="M290" i="542" s="1"/>
  <c r="K290" i="542" a="1"/>
  <c r="J290" i="542"/>
  <c r="J290" i="542" a="1"/>
  <c r="H290" i="542"/>
  <c r="V289" i="542"/>
  <c r="W289" i="542" s="1"/>
  <c r="N289" i="542"/>
  <c r="K289" i="542" a="1"/>
  <c r="K289" i="542" s="1"/>
  <c r="M289" i="542" s="1"/>
  <c r="J289" i="542" a="1"/>
  <c r="J289" i="542" s="1"/>
  <c r="H289" i="542"/>
  <c r="W288" i="542"/>
  <c r="V288" i="542"/>
  <c r="N288" i="542"/>
  <c r="K288" i="542" a="1"/>
  <c r="K288" i="542" s="1"/>
  <c r="M288" i="542" s="1"/>
  <c r="J288" i="542" a="1"/>
  <c r="J288" i="542" s="1"/>
  <c r="H288" i="542"/>
  <c r="H287" i="542"/>
  <c r="H286" i="542"/>
  <c r="H285" i="542"/>
  <c r="V284" i="542"/>
  <c r="W284" i="542" s="1"/>
  <c r="N284" i="542"/>
  <c r="K284" i="542"/>
  <c r="M284" i="542" s="1"/>
  <c r="K284" i="542" a="1"/>
  <c r="J284" i="542"/>
  <c r="J284" i="542" a="1"/>
  <c r="H284" i="542"/>
  <c r="V283" i="542"/>
  <c r="W283" i="542" s="1"/>
  <c r="N283" i="542"/>
  <c r="K283" i="542" a="1"/>
  <c r="K283" i="542" s="1"/>
  <c r="M283" i="542" s="1"/>
  <c r="J283" i="542" a="1"/>
  <c r="J283" i="542" s="1"/>
  <c r="H283" i="542"/>
  <c r="N282" i="542"/>
  <c r="K282" i="542" a="1"/>
  <c r="K282" i="542" s="1"/>
  <c r="M282" i="542" s="1"/>
  <c r="H282" i="542"/>
  <c r="N281" i="542"/>
  <c r="K281" i="542" a="1"/>
  <c r="K281" i="542" s="1"/>
  <c r="M281" i="542" s="1"/>
  <c r="H281" i="542"/>
  <c r="N280" i="542"/>
  <c r="K280" i="542"/>
  <c r="M280" i="542" s="1"/>
  <c r="K280" i="542" a="1"/>
  <c r="H280" i="542"/>
  <c r="N279" i="542"/>
  <c r="K279" i="542" a="1"/>
  <c r="K279" i="542" s="1"/>
  <c r="M279" i="542" s="1"/>
  <c r="H279" i="542"/>
  <c r="N278" i="542"/>
  <c r="K278" i="542" a="1"/>
  <c r="K278" i="542" s="1"/>
  <c r="M278" i="542" s="1"/>
  <c r="H278" i="542"/>
  <c r="N277" i="542"/>
  <c r="K277" i="542" a="1"/>
  <c r="K277" i="542" s="1"/>
  <c r="M277" i="542" s="1"/>
  <c r="H277" i="542"/>
  <c r="V276" i="542"/>
  <c r="W276" i="542" s="1"/>
  <c r="N276" i="542"/>
  <c r="K276" i="542"/>
  <c r="M276" i="542" s="1"/>
  <c r="K276" i="542" a="1"/>
  <c r="J276" i="542"/>
  <c r="J276" i="542" a="1"/>
  <c r="H276" i="542"/>
  <c r="V275" i="542"/>
  <c r="W275" i="542" s="1"/>
  <c r="N275" i="542"/>
  <c r="K275" i="542" a="1"/>
  <c r="K275" i="542" s="1"/>
  <c r="M275" i="542" s="1"/>
  <c r="J275" i="542" a="1"/>
  <c r="J275" i="542" s="1"/>
  <c r="H275" i="542"/>
  <c r="V274" i="542"/>
  <c r="W274" i="542" s="1"/>
  <c r="N274" i="542"/>
  <c r="K274" i="542" a="1"/>
  <c r="K274" i="542" s="1"/>
  <c r="M274" i="542" s="1"/>
  <c r="J274" i="542" a="1"/>
  <c r="J274" i="542" s="1"/>
  <c r="H274" i="542"/>
  <c r="V273" i="542"/>
  <c r="W273" i="542" s="1"/>
  <c r="N273" i="542"/>
  <c r="K273" i="542" a="1"/>
  <c r="K273" i="542" s="1"/>
  <c r="M273" i="542" s="1"/>
  <c r="J273" i="542" a="1"/>
  <c r="J273" i="542" s="1"/>
  <c r="H273" i="542"/>
  <c r="V272" i="542"/>
  <c r="W272" i="542" s="1"/>
  <c r="N272" i="542"/>
  <c r="K272" i="542"/>
  <c r="M272" i="542" s="1"/>
  <c r="K272" i="542" a="1"/>
  <c r="J272" i="542"/>
  <c r="J272" i="542" a="1"/>
  <c r="H272" i="542"/>
  <c r="V271" i="542"/>
  <c r="W271" i="542" s="1"/>
  <c r="N271" i="542"/>
  <c r="K271" i="542" a="1"/>
  <c r="K271" i="542" s="1"/>
  <c r="M271" i="542" s="1"/>
  <c r="J271" i="542" a="1"/>
  <c r="J271" i="542" s="1"/>
  <c r="H271" i="542"/>
  <c r="W270" i="542"/>
  <c r="V270" i="542"/>
  <c r="N270" i="542"/>
  <c r="K270" i="542" a="1"/>
  <c r="K270" i="542" s="1"/>
  <c r="M270" i="542" s="1"/>
  <c r="J270" i="542" a="1"/>
  <c r="J270" i="542" s="1"/>
  <c r="H270" i="542"/>
  <c r="V269" i="542"/>
  <c r="W269" i="542" s="1"/>
  <c r="N269" i="542"/>
  <c r="K269" i="542" a="1"/>
  <c r="K269" i="542" s="1"/>
  <c r="M269" i="542" s="1"/>
  <c r="J269" i="542" a="1"/>
  <c r="J269" i="542" s="1"/>
  <c r="H269" i="542"/>
  <c r="V268" i="542"/>
  <c r="W268" i="542" s="1"/>
  <c r="N268" i="542"/>
  <c r="K268" i="542"/>
  <c r="M268" i="542" s="1"/>
  <c r="K268" i="542" a="1"/>
  <c r="J268" i="542"/>
  <c r="J268" i="542" a="1"/>
  <c r="H268" i="542"/>
  <c r="V267" i="542"/>
  <c r="W267" i="542" s="1"/>
  <c r="N267" i="542"/>
  <c r="K267" i="542" a="1"/>
  <c r="K267" i="542" s="1"/>
  <c r="M267" i="542" s="1"/>
  <c r="J267" i="542" a="1"/>
  <c r="J267" i="542" s="1"/>
  <c r="H267" i="542"/>
  <c r="W266" i="542"/>
  <c r="V266" i="542"/>
  <c r="N266" i="542"/>
  <c r="K266" i="542" a="1"/>
  <c r="K266" i="542" s="1"/>
  <c r="M266" i="542" s="1"/>
  <c r="J266" i="542" a="1"/>
  <c r="J266" i="542" s="1"/>
  <c r="H266" i="542"/>
  <c r="V265" i="542"/>
  <c r="W265" i="542" s="1"/>
  <c r="N265" i="542"/>
  <c r="K265" i="542" a="1"/>
  <c r="K265" i="542" s="1"/>
  <c r="M265" i="542" s="1"/>
  <c r="J265" i="542" a="1"/>
  <c r="J265" i="542" s="1"/>
  <c r="H265" i="542"/>
  <c r="N264" i="542"/>
  <c r="K264" i="542"/>
  <c r="M264" i="542" s="1"/>
  <c r="K264" i="542" a="1"/>
  <c r="H264" i="542"/>
  <c r="V263" i="542"/>
  <c r="W263" i="542" s="1"/>
  <c r="N263" i="542"/>
  <c r="K263" i="542" a="1"/>
  <c r="K263" i="542" s="1"/>
  <c r="M263" i="542" s="1"/>
  <c r="J263" i="542" a="1"/>
  <c r="J263" i="542" s="1"/>
  <c r="H263" i="542"/>
  <c r="W262" i="542"/>
  <c r="V262" i="542"/>
  <c r="N262" i="542"/>
  <c r="K262" i="542" a="1"/>
  <c r="K262" i="542" s="1"/>
  <c r="M262" i="542" s="1"/>
  <c r="J262" i="542" a="1"/>
  <c r="J262" i="542" s="1"/>
  <c r="H262" i="542"/>
  <c r="V261" i="542"/>
  <c r="W261" i="542" s="1"/>
  <c r="N261" i="542"/>
  <c r="K261" i="542" a="1"/>
  <c r="K261" i="542" s="1"/>
  <c r="M261" i="542" s="1"/>
  <c r="J261" i="542" a="1"/>
  <c r="J261" i="542" s="1"/>
  <c r="H261" i="542"/>
  <c r="V260" i="542"/>
  <c r="W260" i="542" s="1"/>
  <c r="N260" i="542"/>
  <c r="K260" i="542"/>
  <c r="M260" i="542" s="1"/>
  <c r="K260" i="542" a="1"/>
  <c r="J260" i="542"/>
  <c r="J260" i="542" a="1"/>
  <c r="H260" i="542"/>
  <c r="V259" i="542"/>
  <c r="W259" i="542" s="1"/>
  <c r="N259" i="542"/>
  <c r="K259" i="542" a="1"/>
  <c r="K259" i="542" s="1"/>
  <c r="M259" i="542" s="1"/>
  <c r="J259" i="542" a="1"/>
  <c r="J259" i="542" s="1"/>
  <c r="H259" i="542"/>
  <c r="V258" i="542"/>
  <c r="W258" i="542" s="1"/>
  <c r="N258" i="542"/>
  <c r="K258" i="542" a="1"/>
  <c r="K258" i="542" s="1"/>
  <c r="M258" i="542" s="1"/>
  <c r="J258" i="542" a="1"/>
  <c r="J258" i="542" s="1"/>
  <c r="H258" i="542"/>
  <c r="V257" i="542"/>
  <c r="W257" i="542" s="1"/>
  <c r="N257" i="542"/>
  <c r="K257" i="542" a="1"/>
  <c r="K257" i="542" s="1"/>
  <c r="J257" i="542" a="1"/>
  <c r="J257" i="542" s="1"/>
  <c r="H257" i="542"/>
  <c r="H291" i="542" s="1"/>
  <c r="AA256" i="542"/>
  <c r="Z256" i="542"/>
  <c r="Y256" i="542"/>
  <c r="X256" i="542"/>
  <c r="U256" i="542"/>
  <c r="T256" i="542"/>
  <c r="S256" i="542"/>
  <c r="R256" i="542"/>
  <c r="Q256" i="542"/>
  <c r="P256" i="542"/>
  <c r="O256" i="542"/>
  <c r="I256" i="542"/>
  <c r="G256" i="542"/>
  <c r="H255" i="542"/>
  <c r="H254" i="542"/>
  <c r="H253" i="542"/>
  <c r="H252" i="542"/>
  <c r="H251" i="542"/>
  <c r="H250" i="542"/>
  <c r="K249" i="542" a="1"/>
  <c r="K249" i="542" s="1"/>
  <c r="M249" i="542" s="1"/>
  <c r="H249" i="542"/>
  <c r="K248" i="542"/>
  <c r="M248" i="542" s="1"/>
  <c r="K248" i="542" a="1"/>
  <c r="H248" i="542"/>
  <c r="K247" i="542" a="1"/>
  <c r="K247" i="542" s="1"/>
  <c r="M247" i="542" s="1"/>
  <c r="H247" i="542"/>
  <c r="K246" i="542"/>
  <c r="M246" i="542" s="1"/>
  <c r="K246" i="542" a="1"/>
  <c r="H246" i="542"/>
  <c r="V245" i="542"/>
  <c r="W245" i="542" s="1"/>
  <c r="N245" i="542"/>
  <c r="K245" i="542" a="1"/>
  <c r="K245" i="542" s="1"/>
  <c r="M245" i="542" s="1"/>
  <c r="J245" i="542" a="1"/>
  <c r="J245" i="542" s="1"/>
  <c r="H245" i="542"/>
  <c r="V244" i="542"/>
  <c r="W244" i="542" s="1"/>
  <c r="N244" i="542"/>
  <c r="K244" i="542"/>
  <c r="M244" i="542" s="1"/>
  <c r="K244" i="542" a="1"/>
  <c r="J244" i="542"/>
  <c r="J244" i="542" a="1"/>
  <c r="H244" i="542"/>
  <c r="V243" i="542"/>
  <c r="W243" i="542" s="1"/>
  <c r="N243" i="542"/>
  <c r="K243" i="542" a="1"/>
  <c r="K243" i="542" s="1"/>
  <c r="M243" i="542" s="1"/>
  <c r="J243" i="542" a="1"/>
  <c r="J243" i="542" s="1"/>
  <c r="H243" i="542"/>
  <c r="W242" i="542"/>
  <c r="V242" i="542"/>
  <c r="N242" i="542"/>
  <c r="K242" i="542" a="1"/>
  <c r="K242" i="542" s="1"/>
  <c r="M242" i="542" s="1"/>
  <c r="J242" i="542" a="1"/>
  <c r="J242" i="542" s="1"/>
  <c r="H242" i="542"/>
  <c r="M241" i="542"/>
  <c r="H241" i="542"/>
  <c r="V240" i="542"/>
  <c r="W240" i="542" s="1"/>
  <c r="N240" i="542"/>
  <c r="K240" i="542" a="1"/>
  <c r="K240" i="542" s="1"/>
  <c r="M240" i="542" s="1"/>
  <c r="J240" i="542" a="1"/>
  <c r="J240" i="542" s="1"/>
  <c r="H240" i="542"/>
  <c r="V239" i="542"/>
  <c r="W239" i="542" s="1"/>
  <c r="N239" i="542"/>
  <c r="N239" i="489" s="1"/>
  <c r="K239" i="542"/>
  <c r="M239" i="542" s="1"/>
  <c r="K239" i="542" a="1"/>
  <c r="J239" i="542"/>
  <c r="J239" i="542" a="1"/>
  <c r="H239" i="542"/>
  <c r="K238" i="542" a="1"/>
  <c r="K238" i="542" s="1"/>
  <c r="M238" i="542" s="1"/>
  <c r="H238" i="542"/>
  <c r="H237" i="542"/>
  <c r="V236" i="542"/>
  <c r="W236" i="542" s="1"/>
  <c r="N236" i="542"/>
  <c r="K236" i="542" a="1"/>
  <c r="K236" i="542" s="1"/>
  <c r="M236" i="542" s="1"/>
  <c r="J236" i="542" a="1"/>
  <c r="J236" i="542" s="1"/>
  <c r="H236" i="542"/>
  <c r="V235" i="542"/>
  <c r="W235" i="542" s="1"/>
  <c r="N235" i="542"/>
  <c r="K235" i="542" a="1"/>
  <c r="K235" i="542" s="1"/>
  <c r="M235" i="542" s="1"/>
  <c r="J235" i="542" a="1"/>
  <c r="J235" i="542" s="1"/>
  <c r="H235" i="542"/>
  <c r="V234" i="542"/>
  <c r="W234" i="542" s="1"/>
  <c r="N234" i="542"/>
  <c r="K234" i="542"/>
  <c r="M234" i="542" s="1"/>
  <c r="K234" i="542" a="1"/>
  <c r="J234" i="542"/>
  <c r="J234" i="542" a="1"/>
  <c r="H234" i="542"/>
  <c r="V233" i="542"/>
  <c r="W233" i="542" s="1"/>
  <c r="N233" i="542"/>
  <c r="K233" i="542" a="1"/>
  <c r="K233" i="542" s="1"/>
  <c r="M233" i="542" s="1"/>
  <c r="J233" i="542" a="1"/>
  <c r="J233" i="542" s="1"/>
  <c r="H233" i="542"/>
  <c r="W232" i="542"/>
  <c r="V232" i="542"/>
  <c r="N232" i="542"/>
  <c r="K232" i="542" a="1"/>
  <c r="K232" i="542" s="1"/>
  <c r="M232" i="542" s="1"/>
  <c r="J232" i="542" a="1"/>
  <c r="J232" i="542" s="1"/>
  <c r="H232" i="542"/>
  <c r="V231" i="542"/>
  <c r="W231" i="542" s="1"/>
  <c r="N231" i="542"/>
  <c r="K231" i="542" a="1"/>
  <c r="K231" i="542" s="1"/>
  <c r="M231" i="542" s="1"/>
  <c r="J231" i="542" a="1"/>
  <c r="J231" i="542" s="1"/>
  <c r="H231" i="542"/>
  <c r="V230" i="542"/>
  <c r="W230" i="542" s="1"/>
  <c r="N230" i="542"/>
  <c r="K230" i="542"/>
  <c r="M230" i="542" s="1"/>
  <c r="K230" i="542" a="1"/>
  <c r="J230" i="542"/>
  <c r="J230" i="542" a="1"/>
  <c r="H230" i="542"/>
  <c r="V229" i="542"/>
  <c r="W229" i="542" s="1"/>
  <c r="N229" i="542"/>
  <c r="K229" i="542" a="1"/>
  <c r="K229" i="542" s="1"/>
  <c r="M229" i="542" s="1"/>
  <c r="J229" i="542" a="1"/>
  <c r="J229" i="542" s="1"/>
  <c r="H229" i="542"/>
  <c r="W228" i="542"/>
  <c r="V228" i="542"/>
  <c r="N228" i="542"/>
  <c r="K228" i="542" a="1"/>
  <c r="K228" i="542" s="1"/>
  <c r="M228" i="542" s="1"/>
  <c r="J228" i="542" a="1"/>
  <c r="J228" i="542" s="1"/>
  <c r="H228" i="542"/>
  <c r="V227" i="542"/>
  <c r="W227" i="542" s="1"/>
  <c r="N227" i="542"/>
  <c r="K227" i="542" a="1"/>
  <c r="K227" i="542" s="1"/>
  <c r="M227" i="542" s="1"/>
  <c r="J227" i="542" a="1"/>
  <c r="J227" i="542" s="1"/>
  <c r="H227" i="542"/>
  <c r="N226" i="542"/>
  <c r="K226" i="542"/>
  <c r="M226" i="542" s="1"/>
  <c r="K226" i="542" a="1"/>
  <c r="H226" i="542"/>
  <c r="N225" i="542"/>
  <c r="K225" i="542" a="1"/>
  <c r="K225" i="542" s="1"/>
  <c r="M225" i="542" s="1"/>
  <c r="H225" i="542"/>
  <c r="N224" i="542"/>
  <c r="K224" i="542" a="1"/>
  <c r="K224" i="542" s="1"/>
  <c r="M224" i="542" s="1"/>
  <c r="H224" i="542"/>
  <c r="N223" i="542"/>
  <c r="K223" i="542" a="1"/>
  <c r="K223" i="542" s="1"/>
  <c r="M223" i="542" s="1"/>
  <c r="H223" i="542"/>
  <c r="N222" i="542"/>
  <c r="K222" i="542"/>
  <c r="M222" i="542" s="1"/>
  <c r="K222" i="542" a="1"/>
  <c r="H222" i="542"/>
  <c r="N221" i="542"/>
  <c r="K221" i="542" a="1"/>
  <c r="K221" i="542" s="1"/>
  <c r="M221" i="542" s="1"/>
  <c r="H221" i="542"/>
  <c r="N220" i="542"/>
  <c r="K220" i="542" a="1"/>
  <c r="K220" i="542" s="1"/>
  <c r="M220" i="542" s="1"/>
  <c r="H220" i="542"/>
  <c r="N219" i="542"/>
  <c r="K219" i="542" a="1"/>
  <c r="K219" i="542" s="1"/>
  <c r="M219" i="542" s="1"/>
  <c r="H219" i="542"/>
  <c r="V218" i="542"/>
  <c r="W218" i="542" s="1"/>
  <c r="N218" i="542"/>
  <c r="K218" i="542" a="1"/>
  <c r="K218" i="542" s="1"/>
  <c r="M218" i="542" s="1"/>
  <c r="J218" i="542" a="1"/>
  <c r="J218" i="542" s="1"/>
  <c r="H218" i="542"/>
  <c r="V217" i="542"/>
  <c r="W217" i="542" s="1"/>
  <c r="N217" i="542"/>
  <c r="N217" i="489" s="1"/>
  <c r="K217" i="542" a="1"/>
  <c r="K217" i="542" s="1"/>
  <c r="M217" i="542" s="1"/>
  <c r="J217" i="542" a="1"/>
  <c r="J217" i="542" s="1"/>
  <c r="H217" i="542"/>
  <c r="W216" i="542"/>
  <c r="V216" i="542"/>
  <c r="N216" i="542"/>
  <c r="K216" i="542" a="1"/>
  <c r="K216" i="542" s="1"/>
  <c r="M216" i="542" s="1"/>
  <c r="J216" i="542" a="1"/>
  <c r="J216" i="542" s="1"/>
  <c r="H216" i="542"/>
  <c r="V215" i="542"/>
  <c r="W215" i="542" s="1"/>
  <c r="N215" i="542"/>
  <c r="K215" i="542" a="1"/>
  <c r="K215" i="542" s="1"/>
  <c r="M215" i="542" s="1"/>
  <c r="J215" i="542" a="1"/>
  <c r="J215" i="542" s="1"/>
  <c r="H215" i="542"/>
  <c r="W214" i="542"/>
  <c r="V214" i="542"/>
  <c r="N214" i="542"/>
  <c r="K214" i="542" a="1"/>
  <c r="K214" i="542" s="1"/>
  <c r="M214" i="542" s="1"/>
  <c r="J214" i="542" a="1"/>
  <c r="J214" i="542" s="1"/>
  <c r="H214" i="542"/>
  <c r="V213" i="542"/>
  <c r="W213" i="542" s="1"/>
  <c r="N213" i="542"/>
  <c r="K213" i="542" a="1"/>
  <c r="K213" i="542" s="1"/>
  <c r="M213" i="542" s="1"/>
  <c r="J213" i="542" a="1"/>
  <c r="J213" i="542" s="1"/>
  <c r="H213" i="542"/>
  <c r="V212" i="542"/>
  <c r="W212" i="542" s="1"/>
  <c r="N212" i="542"/>
  <c r="N212" i="489" s="1"/>
  <c r="K212" i="542" a="1"/>
  <c r="K212" i="542" s="1"/>
  <c r="M212" i="542" s="1"/>
  <c r="J212" i="542" a="1"/>
  <c r="J212" i="542" s="1"/>
  <c r="H212" i="542"/>
  <c r="V211" i="542"/>
  <c r="W211" i="542" s="1"/>
  <c r="N211" i="542"/>
  <c r="K211" i="542" a="1"/>
  <c r="K211" i="542" s="1"/>
  <c r="M211" i="542" s="1"/>
  <c r="J211" i="542" a="1"/>
  <c r="J211" i="542" s="1"/>
  <c r="H211" i="542"/>
  <c r="V210" i="542"/>
  <c r="W210" i="542" s="1"/>
  <c r="N210" i="542"/>
  <c r="K210" i="542" a="1"/>
  <c r="K210" i="542" s="1"/>
  <c r="M210" i="542" s="1"/>
  <c r="J210" i="542" a="1"/>
  <c r="J210" i="542" s="1"/>
  <c r="H210" i="542"/>
  <c r="V209" i="542"/>
  <c r="W209" i="542" s="1"/>
  <c r="N209" i="542"/>
  <c r="K209" i="542" a="1"/>
  <c r="K209" i="542" s="1"/>
  <c r="M209" i="542" s="1"/>
  <c r="J209" i="542" a="1"/>
  <c r="J209" i="542" s="1"/>
  <c r="H209" i="542"/>
  <c r="V208" i="542"/>
  <c r="W208" i="542" s="1"/>
  <c r="N208" i="542"/>
  <c r="N208" i="489" s="1"/>
  <c r="K208" i="542" a="1"/>
  <c r="K208" i="542" s="1"/>
  <c r="M208" i="542" s="1"/>
  <c r="J208" i="542" a="1"/>
  <c r="J208" i="542" s="1"/>
  <c r="H208" i="542"/>
  <c r="V207" i="542"/>
  <c r="W207" i="542" s="1"/>
  <c r="N207" i="542"/>
  <c r="K207" i="542" a="1"/>
  <c r="K207" i="542" s="1"/>
  <c r="M207" i="542" s="1"/>
  <c r="J207" i="542" a="1"/>
  <c r="J207" i="542" s="1"/>
  <c r="H207" i="542"/>
  <c r="H206" i="542"/>
  <c r="H205" i="542"/>
  <c r="H204" i="542"/>
  <c r="V203" i="542"/>
  <c r="W203" i="542" s="1"/>
  <c r="N203" i="542"/>
  <c r="K203" i="542" a="1"/>
  <c r="K203" i="542" s="1"/>
  <c r="M203" i="542" s="1"/>
  <c r="J203" i="542" a="1"/>
  <c r="J203" i="542" s="1"/>
  <c r="H203" i="542"/>
  <c r="V202" i="542"/>
  <c r="W202" i="542" s="1"/>
  <c r="N202" i="542"/>
  <c r="K202" i="542" a="1"/>
  <c r="K202" i="542" s="1"/>
  <c r="M202" i="542" s="1"/>
  <c r="J202" i="542" a="1"/>
  <c r="J202" i="542" s="1"/>
  <c r="H202" i="542"/>
  <c r="V201" i="542"/>
  <c r="W201" i="542" s="1"/>
  <c r="N201" i="542"/>
  <c r="K201" i="542" a="1"/>
  <c r="K201" i="542" s="1"/>
  <c r="M201" i="542" s="1"/>
  <c r="J201" i="542" a="1"/>
  <c r="J201" i="542" s="1"/>
  <c r="H201" i="542"/>
  <c r="H200" i="542"/>
  <c r="V199" i="542"/>
  <c r="V256" i="542" s="1"/>
  <c r="W256" i="542" s="1"/>
  <c r="N199" i="542"/>
  <c r="K199" i="542" a="1"/>
  <c r="K199" i="542" s="1"/>
  <c r="J199" i="542" a="1"/>
  <c r="J199" i="542" s="1"/>
  <c r="H199" i="542"/>
  <c r="AA198" i="542"/>
  <c r="AA333" i="542" s="1"/>
  <c r="Z198" i="542"/>
  <c r="Y198" i="542"/>
  <c r="Y333" i="542" s="1"/>
  <c r="X198" i="542"/>
  <c r="U198" i="542"/>
  <c r="U333" i="542" s="1"/>
  <c r="T198" i="542"/>
  <c r="S198" i="542"/>
  <c r="S333" i="542" s="1"/>
  <c r="R198" i="542"/>
  <c r="Q198" i="542"/>
  <c r="Q333" i="542" s="1"/>
  <c r="P198" i="542"/>
  <c r="O198" i="542"/>
  <c r="I198" i="542"/>
  <c r="G198" i="542"/>
  <c r="G333" i="542" s="1"/>
  <c r="V197" i="542"/>
  <c r="W197" i="542" s="1"/>
  <c r="N197" i="542"/>
  <c r="K197" i="542" a="1"/>
  <c r="K197" i="542" s="1"/>
  <c r="M197" i="542" s="1"/>
  <c r="J197" i="542" a="1"/>
  <c r="J197" i="542" s="1"/>
  <c r="H197" i="542"/>
  <c r="W196" i="542"/>
  <c r="V196" i="542"/>
  <c r="N196" i="542"/>
  <c r="K196" i="542" a="1"/>
  <c r="K196" i="542" s="1"/>
  <c r="M196" i="542" s="1"/>
  <c r="J196" i="542" a="1"/>
  <c r="J196" i="542" s="1"/>
  <c r="H196" i="542"/>
  <c r="K195" i="542" a="1"/>
  <c r="K195" i="542" s="1"/>
  <c r="M195" i="542" s="1"/>
  <c r="H195" i="542"/>
  <c r="K194" i="542"/>
  <c r="M194" i="542" s="1"/>
  <c r="K194" i="542" a="1"/>
  <c r="H194" i="542"/>
  <c r="K193" i="542" a="1"/>
  <c r="K193" i="542" s="1"/>
  <c r="M193" i="542" s="1"/>
  <c r="H193" i="542"/>
  <c r="K192" i="542"/>
  <c r="M192" i="542" s="1"/>
  <c r="K192" i="542" a="1"/>
  <c r="H192" i="542"/>
  <c r="V191" i="542"/>
  <c r="W191" i="542" s="1"/>
  <c r="N191" i="542"/>
  <c r="K191" i="542" a="1"/>
  <c r="K191" i="542" s="1"/>
  <c r="M191" i="542" s="1"/>
  <c r="J191" i="542" a="1"/>
  <c r="J191" i="542" s="1"/>
  <c r="H191" i="542"/>
  <c r="W190" i="542"/>
  <c r="V190" i="542"/>
  <c r="N190" i="542"/>
  <c r="N190" i="489" s="1"/>
  <c r="K190" i="542" a="1"/>
  <c r="K190" i="542" s="1"/>
  <c r="M190" i="542" s="1"/>
  <c r="J190" i="542" a="1"/>
  <c r="J190" i="542" s="1"/>
  <c r="H190" i="542"/>
  <c r="V189" i="542"/>
  <c r="W189" i="542" s="1"/>
  <c r="N189" i="542"/>
  <c r="K189" i="542" a="1"/>
  <c r="K189" i="542" s="1"/>
  <c r="M189" i="542" s="1"/>
  <c r="J189" i="542" a="1"/>
  <c r="J189" i="542" s="1"/>
  <c r="H189" i="542"/>
  <c r="N188" i="542"/>
  <c r="K188" i="542" a="1"/>
  <c r="K188" i="542" s="1"/>
  <c r="M188" i="542" s="1"/>
  <c r="J188" i="542" a="1"/>
  <c r="J188" i="542" s="1"/>
  <c r="H188" i="542"/>
  <c r="N187" i="542"/>
  <c r="K187" i="542" a="1"/>
  <c r="K187" i="542" s="1"/>
  <c r="M187" i="542" s="1"/>
  <c r="J187" i="542" a="1"/>
  <c r="J187" i="542" s="1"/>
  <c r="H187" i="542"/>
  <c r="W186" i="542"/>
  <c r="V186" i="542"/>
  <c r="N186" i="542"/>
  <c r="N186" i="489" s="1"/>
  <c r="K186" i="542" a="1"/>
  <c r="K186" i="542" s="1"/>
  <c r="M186" i="542" s="1"/>
  <c r="J186" i="542" a="1"/>
  <c r="J186" i="542" s="1"/>
  <c r="H186" i="542"/>
  <c r="V185" i="542"/>
  <c r="W185" i="542" s="1"/>
  <c r="N185" i="542"/>
  <c r="K185" i="542" a="1"/>
  <c r="K185" i="542" s="1"/>
  <c r="M185" i="542" s="1"/>
  <c r="J185" i="542" a="1"/>
  <c r="J185" i="542" s="1"/>
  <c r="H185" i="542"/>
  <c r="N184" i="542"/>
  <c r="K184" i="542"/>
  <c r="M184" i="542" s="1"/>
  <c r="K184" i="542" a="1"/>
  <c r="H184" i="542"/>
  <c r="N183" i="542"/>
  <c r="K183" i="542" a="1"/>
  <c r="K183" i="542" s="1"/>
  <c r="M183" i="542" s="1"/>
  <c r="H183" i="542"/>
  <c r="W182" i="542"/>
  <c r="V182" i="542"/>
  <c r="N182" i="542"/>
  <c r="K182" i="542" a="1"/>
  <c r="K182" i="542" s="1"/>
  <c r="M182" i="542" s="1"/>
  <c r="J182" i="542" a="1"/>
  <c r="J182" i="542" s="1"/>
  <c r="H182" i="542"/>
  <c r="V181" i="542"/>
  <c r="W181" i="542" s="1"/>
  <c r="N181" i="542"/>
  <c r="K181" i="542" a="1"/>
  <c r="K181" i="542" s="1"/>
  <c r="M181" i="542" s="1"/>
  <c r="J181" i="542" a="1"/>
  <c r="J181" i="542" s="1"/>
  <c r="H181" i="542"/>
  <c r="W180" i="542"/>
  <c r="V180" i="542"/>
  <c r="N180" i="542"/>
  <c r="K180" i="542"/>
  <c r="M180" i="542" s="1"/>
  <c r="K180" i="542" a="1"/>
  <c r="J180" i="542" a="1"/>
  <c r="J180" i="542" s="1"/>
  <c r="H180" i="542"/>
  <c r="V179" i="542"/>
  <c r="W179" i="542" s="1"/>
  <c r="N179" i="542"/>
  <c r="K179" i="542" a="1"/>
  <c r="K179" i="542" s="1"/>
  <c r="M179" i="542" s="1"/>
  <c r="J179" i="542" a="1"/>
  <c r="J179" i="542" s="1"/>
  <c r="H179" i="542"/>
  <c r="V178" i="542"/>
  <c r="W178" i="542" s="1"/>
  <c r="N178" i="542"/>
  <c r="K178" i="542" a="1"/>
  <c r="K178" i="542" s="1"/>
  <c r="M178" i="542" s="1"/>
  <c r="J178" i="542" a="1"/>
  <c r="J178" i="542" s="1"/>
  <c r="H178" i="542"/>
  <c r="V177" i="542"/>
  <c r="V198" i="542" s="1"/>
  <c r="N177" i="542"/>
  <c r="K177" i="542" a="1"/>
  <c r="K177" i="542" s="1"/>
  <c r="J177" i="542" a="1"/>
  <c r="J177" i="542" s="1"/>
  <c r="H177" i="542"/>
  <c r="X170" i="542"/>
  <c r="Q526" i="542" s="1"/>
  <c r="X169" i="542"/>
  <c r="Q525" i="542" s="1"/>
  <c r="G169" i="542"/>
  <c r="C169" i="542"/>
  <c r="X168" i="542"/>
  <c r="Q524" i="542" s="1"/>
  <c r="I168" i="542"/>
  <c r="E168" i="542"/>
  <c r="K168" i="542" s="1"/>
  <c r="M168" i="542" s="1"/>
  <c r="I167" i="542"/>
  <c r="E167" i="542"/>
  <c r="K167" i="542" s="1"/>
  <c r="M167" i="542" s="1"/>
  <c r="I166" i="542"/>
  <c r="E166" i="542"/>
  <c r="K166" i="542" s="1"/>
  <c r="M166" i="542" s="1"/>
  <c r="X165" i="542"/>
  <c r="Q521" i="542" s="1"/>
  <c r="I165" i="542"/>
  <c r="I169" i="542" s="1"/>
  <c r="E165" i="542"/>
  <c r="E169" i="542" s="1"/>
  <c r="AA162" i="542"/>
  <c r="Z162" i="542"/>
  <c r="Y162" i="542"/>
  <c r="X162" i="542"/>
  <c r="U162" i="542"/>
  <c r="T162" i="542"/>
  <c r="S162" i="542"/>
  <c r="R162" i="542"/>
  <c r="Q162" i="542"/>
  <c r="P162" i="542"/>
  <c r="O162" i="542"/>
  <c r="R170" i="542" s="1"/>
  <c r="I162" i="542"/>
  <c r="G162" i="542"/>
  <c r="C526" i="542" s="1"/>
  <c r="H161" i="542"/>
  <c r="H160" i="542"/>
  <c r="H159" i="542"/>
  <c r="V158" i="542"/>
  <c r="W158" i="542" s="1"/>
  <c r="N158" i="542"/>
  <c r="K158" i="542"/>
  <c r="K158" i="542" a="1"/>
  <c r="J158" i="542" a="1"/>
  <c r="J158" i="542" s="1"/>
  <c r="H158" i="542"/>
  <c r="D158" i="542"/>
  <c r="V157" i="542"/>
  <c r="W157" i="542" s="1"/>
  <c r="N157" i="542"/>
  <c r="K157" i="542" a="1"/>
  <c r="K157" i="542" s="1"/>
  <c r="M157" i="542" s="1"/>
  <c r="J157" i="542" a="1"/>
  <c r="J157" i="542" s="1"/>
  <c r="H157" i="542"/>
  <c r="H156" i="542"/>
  <c r="H155" i="542"/>
  <c r="V154" i="542"/>
  <c r="W154" i="542" s="1"/>
  <c r="N154" i="542"/>
  <c r="K154" i="542" a="1"/>
  <c r="K154" i="542" s="1"/>
  <c r="M154" i="542" s="1"/>
  <c r="J154" i="542" a="1"/>
  <c r="J154" i="542" s="1"/>
  <c r="H154" i="542"/>
  <c r="V153" i="542"/>
  <c r="W153" i="542" s="1"/>
  <c r="N153" i="542"/>
  <c r="K153" i="542"/>
  <c r="M153" i="542" s="1"/>
  <c r="K153" i="542" a="1"/>
  <c r="J153" i="542"/>
  <c r="J153" i="542" a="1"/>
  <c r="H153" i="542"/>
  <c r="H152" i="542"/>
  <c r="W151" i="542"/>
  <c r="V151" i="542"/>
  <c r="N151" i="542"/>
  <c r="K151" i="542" a="1"/>
  <c r="K151" i="542" s="1"/>
  <c r="M151" i="542" s="1"/>
  <c r="J151" i="542" a="1"/>
  <c r="J151" i="542" s="1"/>
  <c r="H151" i="542"/>
  <c r="V150" i="542"/>
  <c r="W150" i="542" s="1"/>
  <c r="N150" i="542"/>
  <c r="N150" i="489" s="1"/>
  <c r="K150" i="542" a="1"/>
  <c r="K150" i="542" s="1"/>
  <c r="M150" i="542" s="1"/>
  <c r="J150" i="542" a="1"/>
  <c r="J150" i="542" s="1"/>
  <c r="H150" i="542"/>
  <c r="V149" i="542"/>
  <c r="W149" i="542" s="1"/>
  <c r="N149" i="542"/>
  <c r="K149" i="542"/>
  <c r="M149" i="542" s="1"/>
  <c r="K149" i="542" a="1"/>
  <c r="J149" i="542"/>
  <c r="J149" i="542" a="1"/>
  <c r="H149" i="542"/>
  <c r="V148" i="542"/>
  <c r="W148" i="542" s="1"/>
  <c r="N148" i="542"/>
  <c r="N162" i="542" s="1"/>
  <c r="K148" i="542" a="1"/>
  <c r="K148" i="542" s="1"/>
  <c r="J148" i="542" a="1"/>
  <c r="J148" i="542" s="1"/>
  <c r="H148" i="542"/>
  <c r="AA147" i="542"/>
  <c r="Z147" i="542"/>
  <c r="Y147" i="542"/>
  <c r="X147" i="542"/>
  <c r="U147" i="542"/>
  <c r="T147" i="542"/>
  <c r="S147" i="542"/>
  <c r="Q147" i="542"/>
  <c r="P147" i="542"/>
  <c r="O147" i="542"/>
  <c r="I147" i="542"/>
  <c r="G147" i="542"/>
  <c r="C525" i="542" s="1"/>
  <c r="V146" i="542"/>
  <c r="W146" i="542" s="1"/>
  <c r="N146" i="542"/>
  <c r="K146" i="542"/>
  <c r="M146" i="542" s="1"/>
  <c r="K146" i="542" a="1"/>
  <c r="J146" i="542"/>
  <c r="J146" i="542" a="1"/>
  <c r="H146" i="542"/>
  <c r="K145" i="542" a="1"/>
  <c r="K145" i="542" s="1"/>
  <c r="H145" i="542"/>
  <c r="K144" i="542" a="1"/>
  <c r="K144" i="542" s="1"/>
  <c r="H144" i="542"/>
  <c r="K143" i="542" a="1"/>
  <c r="K143" i="542" s="1"/>
  <c r="H143" i="542"/>
  <c r="W142" i="542"/>
  <c r="V142" i="542"/>
  <c r="N142" i="542"/>
  <c r="K142" i="542" a="1"/>
  <c r="K142" i="542" s="1"/>
  <c r="M142" i="542" s="1"/>
  <c r="J142" i="542" a="1"/>
  <c r="J142" i="542" s="1"/>
  <c r="H142" i="542"/>
  <c r="V141" i="542"/>
  <c r="W141" i="542" s="1"/>
  <c r="N141" i="542"/>
  <c r="K141" i="542" a="1"/>
  <c r="K141" i="542" s="1"/>
  <c r="M141" i="542" s="1"/>
  <c r="J141" i="542" a="1"/>
  <c r="J141" i="542" s="1"/>
  <c r="H141" i="542"/>
  <c r="V140" i="542"/>
  <c r="W140" i="542" s="1"/>
  <c r="N140" i="542"/>
  <c r="K140" i="542"/>
  <c r="M140" i="542" s="1"/>
  <c r="K140" i="542" a="1"/>
  <c r="J140" i="542"/>
  <c r="J140" i="542" a="1"/>
  <c r="H140" i="542"/>
  <c r="V139" i="542"/>
  <c r="W139" i="542" s="1"/>
  <c r="N139" i="542"/>
  <c r="K139" i="542" a="1"/>
  <c r="K139" i="542" s="1"/>
  <c r="M139" i="542" s="1"/>
  <c r="J139" i="542" a="1"/>
  <c r="J139" i="542" s="1"/>
  <c r="H139" i="542"/>
  <c r="W138" i="542"/>
  <c r="V138" i="542"/>
  <c r="N138" i="542"/>
  <c r="N147" i="542" s="1"/>
  <c r="K138" i="542" a="1"/>
  <c r="K138" i="542" s="1"/>
  <c r="M138" i="542" s="1"/>
  <c r="M147" i="542" s="1"/>
  <c r="J138" i="542" a="1"/>
  <c r="J138" i="542" s="1"/>
  <c r="H138" i="542"/>
  <c r="AA137" i="542"/>
  <c r="Z137" i="542"/>
  <c r="Y137" i="542"/>
  <c r="X137" i="542"/>
  <c r="U137" i="542"/>
  <c r="T137" i="542"/>
  <c r="S137" i="542"/>
  <c r="Q137" i="542"/>
  <c r="P137" i="542"/>
  <c r="O137" i="542"/>
  <c r="I137" i="542"/>
  <c r="G137" i="542"/>
  <c r="C524" i="542" s="1"/>
  <c r="V136" i="542"/>
  <c r="W136" i="542" s="1"/>
  <c r="N136" i="542"/>
  <c r="N136" i="489" s="1"/>
  <c r="K136" i="542" a="1"/>
  <c r="K136" i="542" s="1"/>
  <c r="M136" i="542" s="1"/>
  <c r="J136" i="542" a="1"/>
  <c r="J136" i="542" s="1"/>
  <c r="H136" i="542"/>
  <c r="W135" i="542"/>
  <c r="V135" i="542"/>
  <c r="N135" i="542"/>
  <c r="K135" i="542" a="1"/>
  <c r="K135" i="542" s="1"/>
  <c r="M135" i="542" s="1"/>
  <c r="J135" i="542" a="1"/>
  <c r="J135" i="542" s="1"/>
  <c r="H135" i="542"/>
  <c r="V134" i="542"/>
  <c r="W134" i="542" s="1"/>
  <c r="N134" i="542"/>
  <c r="K134" i="542" a="1"/>
  <c r="K134" i="542" s="1"/>
  <c r="M134" i="542" s="1"/>
  <c r="J134" i="542" a="1"/>
  <c r="J134" i="542" s="1"/>
  <c r="H134" i="542"/>
  <c r="V133" i="542"/>
  <c r="W133" i="542" s="1"/>
  <c r="N133" i="542"/>
  <c r="K133" i="542"/>
  <c r="M133" i="542" s="1"/>
  <c r="K133" i="542" a="1"/>
  <c r="J133" i="542"/>
  <c r="J133" i="542" a="1"/>
  <c r="H133" i="542"/>
  <c r="V132" i="542"/>
  <c r="W132" i="542" s="1"/>
  <c r="N132" i="542"/>
  <c r="K132" i="542" a="1"/>
  <c r="K132" i="542" s="1"/>
  <c r="M132" i="542" s="1"/>
  <c r="J132" i="542" a="1"/>
  <c r="J132" i="542" s="1"/>
  <c r="H132" i="542"/>
  <c r="W131" i="542"/>
  <c r="V131" i="542"/>
  <c r="N131" i="542"/>
  <c r="K131" i="542" a="1"/>
  <c r="K131" i="542" s="1"/>
  <c r="M131" i="542" s="1"/>
  <c r="J131" i="542" a="1"/>
  <c r="J131" i="542" s="1"/>
  <c r="H131" i="542"/>
  <c r="V130" i="542"/>
  <c r="W130" i="542" s="1"/>
  <c r="N130" i="542"/>
  <c r="K130" i="542" a="1"/>
  <c r="K130" i="542" s="1"/>
  <c r="M130" i="542" s="1"/>
  <c r="J130" i="542" a="1"/>
  <c r="J130" i="542" s="1"/>
  <c r="H130" i="542"/>
  <c r="V129" i="542"/>
  <c r="W129" i="542" s="1"/>
  <c r="N129" i="542"/>
  <c r="K129" i="542"/>
  <c r="M129" i="542" s="1"/>
  <c r="K129" i="542" a="1"/>
  <c r="J129" i="542"/>
  <c r="J129" i="542" a="1"/>
  <c r="H129" i="542"/>
  <c r="V128" i="542"/>
  <c r="W128" i="542" s="1"/>
  <c r="N128" i="542"/>
  <c r="K128" i="542" a="1"/>
  <c r="K128" i="542" s="1"/>
  <c r="M128" i="542" s="1"/>
  <c r="J128" i="542" a="1"/>
  <c r="J128" i="542" s="1"/>
  <c r="H128" i="542"/>
  <c r="W127" i="542"/>
  <c r="V127" i="542"/>
  <c r="N127" i="542"/>
  <c r="K127" i="542" a="1"/>
  <c r="K127" i="542" s="1"/>
  <c r="M127" i="542" s="1"/>
  <c r="J127" i="542" a="1"/>
  <c r="J127" i="542" s="1"/>
  <c r="H127" i="542"/>
  <c r="V126" i="542"/>
  <c r="W126" i="542" s="1"/>
  <c r="N126" i="542"/>
  <c r="K126" i="542" a="1"/>
  <c r="K126" i="542" s="1"/>
  <c r="M126" i="542" s="1"/>
  <c r="J126" i="542" a="1"/>
  <c r="J126" i="542" s="1"/>
  <c r="H126" i="542"/>
  <c r="V125" i="542"/>
  <c r="W125" i="542" s="1"/>
  <c r="N125" i="542"/>
  <c r="K125" i="542"/>
  <c r="M125" i="542" s="1"/>
  <c r="K125" i="542" a="1"/>
  <c r="J125" i="542"/>
  <c r="J125" i="542" a="1"/>
  <c r="H125" i="542"/>
  <c r="V124" i="542"/>
  <c r="W124" i="542" s="1"/>
  <c r="N124" i="542"/>
  <c r="K124" i="542" a="1"/>
  <c r="K124" i="542" s="1"/>
  <c r="M124" i="542" s="1"/>
  <c r="J124" i="542" a="1"/>
  <c r="J124" i="542" s="1"/>
  <c r="H124" i="542"/>
  <c r="W123" i="542"/>
  <c r="V123" i="542"/>
  <c r="N123" i="542"/>
  <c r="K123" i="542" a="1"/>
  <c r="K123" i="542" s="1"/>
  <c r="M123" i="542" s="1"/>
  <c r="J123" i="542" a="1"/>
  <c r="J123" i="542" s="1"/>
  <c r="H123" i="542"/>
  <c r="V122" i="542"/>
  <c r="W122" i="542" s="1"/>
  <c r="N122" i="542"/>
  <c r="K122" i="542" a="1"/>
  <c r="K122" i="542" s="1"/>
  <c r="J122" i="542" a="1"/>
  <c r="J122" i="542" s="1"/>
  <c r="H122" i="542"/>
  <c r="H137" i="542" s="1"/>
  <c r="AA121" i="542"/>
  <c r="Z121" i="542"/>
  <c r="Y121" i="542"/>
  <c r="X121" i="542"/>
  <c r="U121" i="542"/>
  <c r="T121" i="542"/>
  <c r="S121" i="542"/>
  <c r="R121" i="542"/>
  <c r="Q121" i="542"/>
  <c r="P121" i="542"/>
  <c r="O121" i="542"/>
  <c r="R167" i="542" s="1"/>
  <c r="I121" i="542"/>
  <c r="G121" i="542"/>
  <c r="C523" i="542" s="1"/>
  <c r="V120" i="542"/>
  <c r="W120" i="542" s="1"/>
  <c r="N120" i="542"/>
  <c r="K120" i="542" a="1"/>
  <c r="K120" i="542" s="1"/>
  <c r="M120" i="542" s="1"/>
  <c r="J120" i="542" a="1"/>
  <c r="J120" i="542" s="1"/>
  <c r="H120" i="542"/>
  <c r="V119" i="542"/>
  <c r="W119" i="542" s="1"/>
  <c r="N119" i="542"/>
  <c r="K119" i="542"/>
  <c r="M119" i="542" s="1"/>
  <c r="K119" i="542" a="1"/>
  <c r="J119" i="542"/>
  <c r="J119" i="542" a="1"/>
  <c r="H119" i="542"/>
  <c r="V118" i="542"/>
  <c r="W118" i="542" s="1"/>
  <c r="N118" i="542"/>
  <c r="K118" i="542" a="1"/>
  <c r="K118" i="542" s="1"/>
  <c r="M118" i="542" s="1"/>
  <c r="J118" i="542" a="1"/>
  <c r="J118" i="542" s="1"/>
  <c r="H118" i="542"/>
  <c r="K117" i="542" a="1"/>
  <c r="K117" i="542" s="1"/>
  <c r="H117" i="542"/>
  <c r="K116" i="542" a="1"/>
  <c r="K116" i="542" s="1"/>
  <c r="H116" i="542"/>
  <c r="K115" i="542"/>
  <c r="K115" i="542" a="1"/>
  <c r="H115" i="542"/>
  <c r="V114" i="542"/>
  <c r="W114" i="542" s="1"/>
  <c r="N114" i="542"/>
  <c r="N114" i="508" s="1"/>
  <c r="K114" i="542" a="1"/>
  <c r="K114" i="542" s="1"/>
  <c r="M114" i="542" s="1"/>
  <c r="J114" i="542" a="1"/>
  <c r="J114" i="542" s="1"/>
  <c r="H114" i="542"/>
  <c r="V113" i="542"/>
  <c r="W113" i="542" s="1"/>
  <c r="N113" i="542"/>
  <c r="K113" i="542"/>
  <c r="M113" i="542" s="1"/>
  <c r="K113" i="542" a="1"/>
  <c r="J113" i="542"/>
  <c r="J113" i="542" a="1"/>
  <c r="H113" i="542"/>
  <c r="N112" i="542"/>
  <c r="K112" i="542" a="1"/>
  <c r="K112" i="542" s="1"/>
  <c r="M112" i="542" s="1"/>
  <c r="H112" i="542"/>
  <c r="N111" i="542"/>
  <c r="K111" i="542" a="1"/>
  <c r="K111" i="542" s="1"/>
  <c r="M111" i="542" s="1"/>
  <c r="H111" i="542"/>
  <c r="H111" i="489" s="1"/>
  <c r="N110" i="542"/>
  <c r="K110" i="542" a="1"/>
  <c r="K110" i="542" s="1"/>
  <c r="M110" i="542" s="1"/>
  <c r="H110" i="542"/>
  <c r="N109" i="542"/>
  <c r="N109" i="489" s="1"/>
  <c r="K109" i="542" a="1"/>
  <c r="K109" i="542" s="1"/>
  <c r="M109" i="542" s="1"/>
  <c r="H109" i="542"/>
  <c r="N108" i="542"/>
  <c r="K108" i="542" a="1"/>
  <c r="K108" i="542" s="1"/>
  <c r="M108" i="542" s="1"/>
  <c r="H108" i="542"/>
  <c r="N107" i="542"/>
  <c r="K107" i="542" a="1"/>
  <c r="K107" i="542" s="1"/>
  <c r="M107" i="542" s="1"/>
  <c r="H107" i="542"/>
  <c r="H107" i="489" s="1"/>
  <c r="V106" i="542"/>
  <c r="W106" i="542" s="1"/>
  <c r="N106" i="542"/>
  <c r="N106" i="508" s="1"/>
  <c r="K106" i="542" a="1"/>
  <c r="K106" i="542" s="1"/>
  <c r="M106" i="542" s="1"/>
  <c r="J106" i="542" a="1"/>
  <c r="J106" i="542" s="1"/>
  <c r="H106" i="542"/>
  <c r="V105" i="542"/>
  <c r="W105" i="542" s="1"/>
  <c r="N105" i="542"/>
  <c r="K105" i="542"/>
  <c r="M105" i="542" s="1"/>
  <c r="K105" i="542" a="1"/>
  <c r="J105" i="542"/>
  <c r="J105" i="542" a="1"/>
  <c r="H105" i="542"/>
  <c r="V104" i="542"/>
  <c r="W104" i="542" s="1"/>
  <c r="N104" i="542"/>
  <c r="K104" i="542" a="1"/>
  <c r="K104" i="542" s="1"/>
  <c r="M104" i="542" s="1"/>
  <c r="J104" i="542" a="1"/>
  <c r="J104" i="542" s="1"/>
  <c r="H104" i="542"/>
  <c r="V103" i="542"/>
  <c r="W103" i="542" s="1"/>
  <c r="N103" i="542"/>
  <c r="K103" i="542" a="1"/>
  <c r="K103" i="542" s="1"/>
  <c r="M103" i="542" s="1"/>
  <c r="J103" i="542" a="1"/>
  <c r="J103" i="542" s="1"/>
  <c r="H103" i="542"/>
  <c r="H103" i="489" s="1"/>
  <c r="V102" i="542"/>
  <c r="W102" i="542" s="1"/>
  <c r="N102" i="542"/>
  <c r="N102" i="508" s="1"/>
  <c r="K102" i="542" a="1"/>
  <c r="K102" i="542" s="1"/>
  <c r="M102" i="542" s="1"/>
  <c r="J102" i="542" a="1"/>
  <c r="J102" i="542" s="1"/>
  <c r="H102" i="542"/>
  <c r="V101" i="542"/>
  <c r="W101" i="542" s="1"/>
  <c r="N101" i="542"/>
  <c r="K101" i="542"/>
  <c r="M101" i="542" s="1"/>
  <c r="K101" i="542" a="1"/>
  <c r="J101" i="542"/>
  <c r="J101" i="542" a="1"/>
  <c r="H101" i="542"/>
  <c r="V100" i="542"/>
  <c r="W100" i="542" s="1"/>
  <c r="N100" i="542"/>
  <c r="K100" i="542" a="1"/>
  <c r="K100" i="542" s="1"/>
  <c r="M100" i="542" s="1"/>
  <c r="J100" i="542" a="1"/>
  <c r="J100" i="542" s="1"/>
  <c r="H100" i="542"/>
  <c r="W99" i="542"/>
  <c r="V99" i="542"/>
  <c r="N99" i="542"/>
  <c r="K99" i="542" a="1"/>
  <c r="K99" i="542" s="1"/>
  <c r="M99" i="542" s="1"/>
  <c r="J99" i="542" a="1"/>
  <c r="J99" i="542" s="1"/>
  <c r="H99" i="542"/>
  <c r="V98" i="542"/>
  <c r="W98" i="542" s="1"/>
  <c r="N98" i="542"/>
  <c r="K98" i="542" a="1"/>
  <c r="K98" i="542" s="1"/>
  <c r="M98" i="542" s="1"/>
  <c r="J98" i="542" a="1"/>
  <c r="J98" i="542" s="1"/>
  <c r="H98" i="542"/>
  <c r="V97" i="542"/>
  <c r="W97" i="542" s="1"/>
  <c r="N97" i="542"/>
  <c r="K97" i="542"/>
  <c r="M97" i="542" s="1"/>
  <c r="K97" i="542" a="1"/>
  <c r="J97" i="542"/>
  <c r="J97" i="542" a="1"/>
  <c r="H97" i="542"/>
  <c r="V96" i="542"/>
  <c r="W96" i="542" s="1"/>
  <c r="N96" i="542"/>
  <c r="K96" i="542" a="1"/>
  <c r="K96" i="542" s="1"/>
  <c r="M96" i="542" s="1"/>
  <c r="J96" i="542" a="1"/>
  <c r="J96" i="542" s="1"/>
  <c r="H96" i="542"/>
  <c r="W95" i="542"/>
  <c r="V95" i="542"/>
  <c r="N95" i="542"/>
  <c r="K95" i="542" a="1"/>
  <c r="K95" i="542" s="1"/>
  <c r="M95" i="542" s="1"/>
  <c r="J95" i="542" a="1"/>
  <c r="J95" i="542" s="1"/>
  <c r="H95" i="542"/>
  <c r="K94" i="542"/>
  <c r="M94" i="542" s="1"/>
  <c r="K94" i="542" a="1"/>
  <c r="H94" i="542"/>
  <c r="V93" i="542"/>
  <c r="W93" i="542" s="1"/>
  <c r="N93" i="542"/>
  <c r="K93" i="542" a="1"/>
  <c r="K93" i="542" s="1"/>
  <c r="M93" i="542" s="1"/>
  <c r="J93" i="542" a="1"/>
  <c r="J93" i="542" s="1"/>
  <c r="H93" i="542"/>
  <c r="W92" i="542"/>
  <c r="V92" i="542"/>
  <c r="N92" i="542"/>
  <c r="K92" i="542" a="1"/>
  <c r="K92" i="542" s="1"/>
  <c r="M92" i="542" s="1"/>
  <c r="J92" i="542" a="1"/>
  <c r="J92" i="542" s="1"/>
  <c r="H92" i="542"/>
  <c r="V91" i="542"/>
  <c r="W91" i="542" s="1"/>
  <c r="N91" i="542"/>
  <c r="K91" i="542" a="1"/>
  <c r="K91" i="542" s="1"/>
  <c r="M91" i="542" s="1"/>
  <c r="J91" i="542" a="1"/>
  <c r="J91" i="542" s="1"/>
  <c r="H91" i="542"/>
  <c r="W90" i="542"/>
  <c r="V90" i="542"/>
  <c r="N90" i="542"/>
  <c r="K90" i="542" a="1"/>
  <c r="K90" i="542" s="1"/>
  <c r="M90" i="542" s="1"/>
  <c r="J90" i="542" a="1"/>
  <c r="J90" i="542" s="1"/>
  <c r="H90" i="542"/>
  <c r="V89" i="542"/>
  <c r="W89" i="542" s="1"/>
  <c r="N89" i="542"/>
  <c r="K89" i="542" a="1"/>
  <c r="K89" i="542" s="1"/>
  <c r="M89" i="542" s="1"/>
  <c r="J89" i="542" a="1"/>
  <c r="J89" i="542" s="1"/>
  <c r="H89" i="542"/>
  <c r="V88" i="542"/>
  <c r="W88" i="542" s="1"/>
  <c r="N88" i="542"/>
  <c r="K88" i="542"/>
  <c r="M88" i="542" s="1"/>
  <c r="K88" i="542" a="1"/>
  <c r="J88" i="542"/>
  <c r="J88" i="542" a="1"/>
  <c r="H88" i="542"/>
  <c r="V87" i="542"/>
  <c r="N87" i="542"/>
  <c r="N121" i="542" s="1"/>
  <c r="K87" i="542" a="1"/>
  <c r="K87" i="542" s="1"/>
  <c r="J87" i="542" a="1"/>
  <c r="J87" i="542" s="1"/>
  <c r="H87" i="542"/>
  <c r="AA86" i="542"/>
  <c r="Z86" i="542"/>
  <c r="Y86" i="542"/>
  <c r="X86" i="542"/>
  <c r="U86" i="542"/>
  <c r="T86" i="542"/>
  <c r="S86" i="542"/>
  <c r="R86" i="542"/>
  <c r="Q86" i="542"/>
  <c r="P86" i="542"/>
  <c r="O86" i="542"/>
  <c r="R166" i="542" s="1"/>
  <c r="I86" i="542"/>
  <c r="G86" i="542"/>
  <c r="C522" i="542" s="1"/>
  <c r="K85" i="542" a="1"/>
  <c r="K85" i="542" s="1"/>
  <c r="H85" i="542"/>
  <c r="K84" i="542"/>
  <c r="K84" i="542" a="1"/>
  <c r="H84" i="542"/>
  <c r="K83" i="542" a="1"/>
  <c r="K83" i="542" s="1"/>
  <c r="H83" i="542"/>
  <c r="K82" i="542" a="1"/>
  <c r="K82" i="542" s="1"/>
  <c r="H82" i="542"/>
  <c r="K81" i="542" a="1"/>
  <c r="K81" i="542" s="1"/>
  <c r="H81" i="542"/>
  <c r="K80" i="542" a="1"/>
  <c r="K80" i="542" s="1"/>
  <c r="H80" i="542"/>
  <c r="K79" i="542" a="1"/>
  <c r="K79" i="542" s="1"/>
  <c r="M79" i="542" s="1"/>
  <c r="H79" i="542"/>
  <c r="K78" i="542" a="1"/>
  <c r="K78" i="542" s="1"/>
  <c r="M78" i="542" s="1"/>
  <c r="H78" i="542"/>
  <c r="K77" i="542" a="1"/>
  <c r="K77" i="542" s="1"/>
  <c r="M77" i="542" s="1"/>
  <c r="H77" i="542"/>
  <c r="K76" i="542" a="1"/>
  <c r="K76" i="542" s="1"/>
  <c r="M76" i="542" s="1"/>
  <c r="H76" i="542"/>
  <c r="W75" i="542"/>
  <c r="V75" i="542"/>
  <c r="N75" i="542"/>
  <c r="K75" i="542" a="1"/>
  <c r="K75" i="542" s="1"/>
  <c r="M75" i="542" s="1"/>
  <c r="J75" i="542" a="1"/>
  <c r="J75" i="542" s="1"/>
  <c r="H75" i="542"/>
  <c r="V74" i="542"/>
  <c r="W74" i="542" s="1"/>
  <c r="N74" i="542"/>
  <c r="K74" i="542" a="1"/>
  <c r="K74" i="542" s="1"/>
  <c r="M74" i="542" s="1"/>
  <c r="J74" i="542" a="1"/>
  <c r="J74" i="542" s="1"/>
  <c r="H74" i="542"/>
  <c r="V73" i="542"/>
  <c r="W73" i="542" s="1"/>
  <c r="N73" i="542"/>
  <c r="K73" i="542"/>
  <c r="M73" i="542" s="1"/>
  <c r="K73" i="542" a="1"/>
  <c r="J73" i="542"/>
  <c r="J73" i="542" a="1"/>
  <c r="H73" i="542"/>
  <c r="V72" i="542"/>
  <c r="W72" i="542" s="1"/>
  <c r="N72" i="542"/>
  <c r="K72" i="542" a="1"/>
  <c r="K72" i="542" s="1"/>
  <c r="M72" i="542" s="1"/>
  <c r="J72" i="542" a="1"/>
  <c r="J72" i="542" s="1"/>
  <c r="H72" i="542"/>
  <c r="H71" i="542"/>
  <c r="V70" i="542"/>
  <c r="W70" i="542" s="1"/>
  <c r="N70" i="542"/>
  <c r="K70" i="542" a="1"/>
  <c r="K70" i="542" s="1"/>
  <c r="M70" i="542" s="1"/>
  <c r="J70" i="542" a="1"/>
  <c r="J70" i="542" s="1"/>
  <c r="H70" i="542"/>
  <c r="W69" i="542"/>
  <c r="V69" i="542"/>
  <c r="N69" i="542"/>
  <c r="N69" i="489" s="1"/>
  <c r="K69" i="542" a="1"/>
  <c r="K69" i="542" s="1"/>
  <c r="M69" i="542" s="1"/>
  <c r="J69" i="542" a="1"/>
  <c r="J69" i="542" s="1"/>
  <c r="H69" i="542"/>
  <c r="K68" i="542" a="1"/>
  <c r="K68" i="542" s="1"/>
  <c r="H68" i="542"/>
  <c r="K67" i="542"/>
  <c r="K67" i="542" a="1"/>
  <c r="H67" i="542"/>
  <c r="V66" i="542"/>
  <c r="W66" i="542" s="1"/>
  <c r="N66" i="542"/>
  <c r="K66" i="542" a="1"/>
  <c r="K66" i="542" s="1"/>
  <c r="M66" i="542" s="1"/>
  <c r="J66" i="542" a="1"/>
  <c r="J66" i="542" s="1"/>
  <c r="H66" i="542"/>
  <c r="W65" i="542"/>
  <c r="V65" i="542"/>
  <c r="N65" i="542"/>
  <c r="K65" i="542" a="1"/>
  <c r="K65" i="542" s="1"/>
  <c r="M65" i="542" s="1"/>
  <c r="J65" i="542" a="1"/>
  <c r="J65" i="542" s="1"/>
  <c r="H65" i="542"/>
  <c r="V64" i="542"/>
  <c r="W64" i="542" s="1"/>
  <c r="N64" i="542"/>
  <c r="K64" i="542" a="1"/>
  <c r="K64" i="542" s="1"/>
  <c r="M64" i="542" s="1"/>
  <c r="J64" i="542" a="1"/>
  <c r="J64" i="542" s="1"/>
  <c r="H64" i="542"/>
  <c r="V63" i="542"/>
  <c r="W63" i="542" s="1"/>
  <c r="N63" i="542"/>
  <c r="K63" i="542"/>
  <c r="M63" i="542" s="1"/>
  <c r="K63" i="542" a="1"/>
  <c r="J63" i="542"/>
  <c r="J63" i="542" a="1"/>
  <c r="H63" i="542"/>
  <c r="V62" i="542"/>
  <c r="W62" i="542" s="1"/>
  <c r="N62" i="542"/>
  <c r="K62" i="542" a="1"/>
  <c r="K62" i="542" s="1"/>
  <c r="M62" i="542" s="1"/>
  <c r="J62" i="542" a="1"/>
  <c r="J62" i="542" s="1"/>
  <c r="H62" i="542"/>
  <c r="W61" i="542"/>
  <c r="V61" i="542"/>
  <c r="N61" i="542"/>
  <c r="K61" i="542" a="1"/>
  <c r="K61" i="542" s="1"/>
  <c r="M61" i="542" s="1"/>
  <c r="J61" i="542" a="1"/>
  <c r="J61" i="542" s="1"/>
  <c r="H61" i="542"/>
  <c r="V60" i="542"/>
  <c r="W60" i="542" s="1"/>
  <c r="N60" i="542"/>
  <c r="K60" i="542" a="1"/>
  <c r="K60" i="542" s="1"/>
  <c r="M60" i="542" s="1"/>
  <c r="J60" i="542" a="1"/>
  <c r="J60" i="542" s="1"/>
  <c r="H60" i="542"/>
  <c r="V59" i="542"/>
  <c r="W59" i="542" s="1"/>
  <c r="N59" i="542"/>
  <c r="K59" i="542"/>
  <c r="M59" i="542" s="1"/>
  <c r="K59" i="542" a="1"/>
  <c r="J59" i="542"/>
  <c r="J59" i="542" a="1"/>
  <c r="H59" i="542"/>
  <c r="V58" i="542"/>
  <c r="W58" i="542" s="1"/>
  <c r="N58" i="542"/>
  <c r="K58" i="542" a="1"/>
  <c r="K58" i="542" s="1"/>
  <c r="M58" i="542" s="1"/>
  <c r="J58" i="542" a="1"/>
  <c r="J58" i="542" s="1"/>
  <c r="H58" i="542"/>
  <c r="W57" i="542"/>
  <c r="V57" i="542"/>
  <c r="N57" i="542"/>
  <c r="K57" i="542" a="1"/>
  <c r="K57" i="542" s="1"/>
  <c r="M57" i="542" s="1"/>
  <c r="J57" i="542" a="1"/>
  <c r="J57" i="542" s="1"/>
  <c r="H57" i="542"/>
  <c r="K56" i="542"/>
  <c r="M56" i="542" s="1"/>
  <c r="K56" i="542" a="1"/>
  <c r="H56" i="542"/>
  <c r="K55" i="542" a="1"/>
  <c r="K55" i="542" s="1"/>
  <c r="M55" i="542" s="1"/>
  <c r="H55" i="542"/>
  <c r="K54" i="542" a="1"/>
  <c r="K54" i="542" s="1"/>
  <c r="M54" i="542" s="1"/>
  <c r="H54" i="542"/>
  <c r="K53" i="542" a="1"/>
  <c r="K53" i="542" s="1"/>
  <c r="M53" i="542" s="1"/>
  <c r="H53" i="542"/>
  <c r="N52" i="542"/>
  <c r="K52" i="542"/>
  <c r="M52" i="542" s="1"/>
  <c r="K52" i="542" a="1"/>
  <c r="H52" i="542"/>
  <c r="N51" i="542"/>
  <c r="K51" i="542" a="1"/>
  <c r="K51" i="542" s="1"/>
  <c r="M51" i="542" s="1"/>
  <c r="H51" i="542"/>
  <c r="N50" i="542"/>
  <c r="K50" i="542" a="1"/>
  <c r="K50" i="542" s="1"/>
  <c r="M50" i="542" s="1"/>
  <c r="H50" i="542"/>
  <c r="N49" i="542"/>
  <c r="K49" i="542" a="1"/>
  <c r="K49" i="542" s="1"/>
  <c r="M49" i="542" s="1"/>
  <c r="H49" i="542"/>
  <c r="W48" i="542"/>
  <c r="V48" i="542"/>
  <c r="N48" i="542"/>
  <c r="K48" i="542" a="1"/>
  <c r="K48" i="542" s="1"/>
  <c r="M48" i="542" s="1"/>
  <c r="J48" i="542" a="1"/>
  <c r="J48" i="542" s="1"/>
  <c r="H48" i="542"/>
  <c r="V47" i="542"/>
  <c r="W47" i="542" s="1"/>
  <c r="N47" i="542"/>
  <c r="K47" i="542" a="1"/>
  <c r="K47" i="542" s="1"/>
  <c r="M47" i="542" s="1"/>
  <c r="J47" i="542" a="1"/>
  <c r="J47" i="542" s="1"/>
  <c r="H47" i="542"/>
  <c r="V46" i="542"/>
  <c r="W46" i="542" s="1"/>
  <c r="N46" i="542"/>
  <c r="K46" i="542"/>
  <c r="M46" i="542" s="1"/>
  <c r="K46" i="542" a="1"/>
  <c r="J46" i="542"/>
  <c r="J46" i="542" a="1"/>
  <c r="H46" i="542"/>
  <c r="V45" i="542"/>
  <c r="W45" i="542" s="1"/>
  <c r="N45" i="542"/>
  <c r="K45" i="542" a="1"/>
  <c r="K45" i="542" s="1"/>
  <c r="M45" i="542" s="1"/>
  <c r="J45" i="542" a="1"/>
  <c r="J45" i="542" s="1"/>
  <c r="H45" i="542"/>
  <c r="V44" i="542"/>
  <c r="W44" i="542" s="1"/>
  <c r="N44" i="542"/>
  <c r="K44" i="542" a="1"/>
  <c r="K44" i="542" s="1"/>
  <c r="M44" i="542" s="1"/>
  <c r="J44" i="542" a="1"/>
  <c r="J44" i="542" s="1"/>
  <c r="H44" i="542"/>
  <c r="V43" i="542"/>
  <c r="W43" i="542" s="1"/>
  <c r="N43" i="542"/>
  <c r="K43" i="542" a="1"/>
  <c r="K43" i="542" s="1"/>
  <c r="M43" i="542" s="1"/>
  <c r="J43" i="542" a="1"/>
  <c r="J43" i="542" s="1"/>
  <c r="H43" i="542"/>
  <c r="V42" i="542"/>
  <c r="W42" i="542" s="1"/>
  <c r="N42" i="542"/>
  <c r="K42" i="542"/>
  <c r="M42" i="542" s="1"/>
  <c r="K42" i="542" a="1"/>
  <c r="J42" i="542"/>
  <c r="J42" i="542" a="1"/>
  <c r="H42" i="542"/>
  <c r="V41" i="542"/>
  <c r="W41" i="542" s="1"/>
  <c r="N41" i="542"/>
  <c r="K41" i="542" a="1"/>
  <c r="K41" i="542" s="1"/>
  <c r="M41" i="542" s="1"/>
  <c r="J41" i="542" a="1"/>
  <c r="J41" i="542" s="1"/>
  <c r="H41" i="542"/>
  <c r="W40" i="542"/>
  <c r="V40" i="542"/>
  <c r="N40" i="542"/>
  <c r="K40" i="542" a="1"/>
  <c r="K40" i="542" s="1"/>
  <c r="M40" i="542" s="1"/>
  <c r="J40" i="542" a="1"/>
  <c r="J40" i="542" s="1"/>
  <c r="H40" i="542"/>
  <c r="V39" i="542"/>
  <c r="W39" i="542" s="1"/>
  <c r="N39" i="542"/>
  <c r="K39" i="542" a="1"/>
  <c r="K39" i="542" s="1"/>
  <c r="M39" i="542" s="1"/>
  <c r="J39" i="542" a="1"/>
  <c r="J39" i="542" s="1"/>
  <c r="H39" i="542"/>
  <c r="V38" i="542"/>
  <c r="W38" i="542" s="1"/>
  <c r="N38" i="542"/>
  <c r="N38" i="489" s="1"/>
  <c r="K38" i="542"/>
  <c r="M38" i="542" s="1"/>
  <c r="K38" i="542" a="1"/>
  <c r="J38" i="542"/>
  <c r="J38" i="542" a="1"/>
  <c r="H38" i="542"/>
  <c r="V37" i="542"/>
  <c r="W37" i="542" s="1"/>
  <c r="N37" i="542"/>
  <c r="K37" i="542" a="1"/>
  <c r="K37" i="542" s="1"/>
  <c r="M37" i="542" s="1"/>
  <c r="J37" i="542" a="1"/>
  <c r="J37" i="542" s="1"/>
  <c r="H37" i="542"/>
  <c r="H36" i="542"/>
  <c r="H35" i="542"/>
  <c r="H34" i="542"/>
  <c r="V33" i="542"/>
  <c r="W33" i="542" s="1"/>
  <c r="N33" i="542"/>
  <c r="K33" i="542" a="1"/>
  <c r="K33" i="542" s="1"/>
  <c r="M33" i="542" s="1"/>
  <c r="J33" i="542" a="1"/>
  <c r="J33" i="542" s="1"/>
  <c r="H33" i="542"/>
  <c r="V32" i="542"/>
  <c r="W32" i="542" s="1"/>
  <c r="N32" i="542"/>
  <c r="K32" i="542"/>
  <c r="M32" i="542" s="1"/>
  <c r="K32" i="542" a="1"/>
  <c r="J32" i="542"/>
  <c r="J32" i="542" a="1"/>
  <c r="H32" i="542"/>
  <c r="V31" i="542"/>
  <c r="W31" i="542" s="1"/>
  <c r="N31" i="542"/>
  <c r="K31" i="542" a="1"/>
  <c r="K31" i="542" s="1"/>
  <c r="M31" i="542" s="1"/>
  <c r="J31" i="542" a="1"/>
  <c r="J31" i="542" s="1"/>
  <c r="H31" i="542"/>
  <c r="K30" i="542" a="1"/>
  <c r="K30" i="542" s="1"/>
  <c r="H30" i="542"/>
  <c r="V29" i="542"/>
  <c r="N29" i="542"/>
  <c r="N86" i="542" s="1"/>
  <c r="K29" i="542" a="1"/>
  <c r="K29" i="542" s="1"/>
  <c r="J29" i="542" a="1"/>
  <c r="J29" i="542" s="1"/>
  <c r="H29" i="542"/>
  <c r="AA28" i="542"/>
  <c r="AA163" i="542" s="1"/>
  <c r="Z28" i="542"/>
  <c r="Z163" i="542" s="1"/>
  <c r="Y28" i="542"/>
  <c r="Y163" i="542" s="1"/>
  <c r="X28" i="542"/>
  <c r="X163" i="542" s="1"/>
  <c r="U28" i="542"/>
  <c r="U163" i="542" s="1"/>
  <c r="T28" i="542"/>
  <c r="T163" i="542" s="1"/>
  <c r="S28" i="542"/>
  <c r="S163" i="542" s="1"/>
  <c r="R28" i="542"/>
  <c r="R163" i="542" s="1"/>
  <c r="Q28" i="542"/>
  <c r="Q163" i="542" s="1"/>
  <c r="P28" i="542"/>
  <c r="X166" i="542" s="1"/>
  <c r="O28" i="542"/>
  <c r="O163" i="542" s="1"/>
  <c r="I28" i="542"/>
  <c r="I163" i="542" s="1"/>
  <c r="B171" i="542" s="1"/>
  <c r="G28" i="542"/>
  <c r="C521" i="542" s="1"/>
  <c r="V27" i="542"/>
  <c r="W27" i="542" s="1"/>
  <c r="N27" i="542"/>
  <c r="K27" i="542" a="1"/>
  <c r="K27" i="542" s="1"/>
  <c r="M27" i="542" s="1"/>
  <c r="J27" i="542" a="1"/>
  <c r="J27" i="542" s="1"/>
  <c r="H27" i="542"/>
  <c r="V26" i="542"/>
  <c r="W26" i="542" s="1"/>
  <c r="N26" i="542"/>
  <c r="K26" i="542"/>
  <c r="M26" i="542" s="1"/>
  <c r="K26" i="542" a="1"/>
  <c r="J26" i="542"/>
  <c r="J26" i="542" a="1"/>
  <c r="H26" i="542"/>
  <c r="K25" i="542" a="1"/>
  <c r="K25" i="542" s="1"/>
  <c r="M25" i="542" s="1"/>
  <c r="J25" i="542" a="1"/>
  <c r="J25" i="542" s="1"/>
  <c r="H25" i="542"/>
  <c r="K24" i="542"/>
  <c r="M24" i="542" s="1"/>
  <c r="K24" i="542" a="1"/>
  <c r="J24" i="542"/>
  <c r="J24" i="542" a="1"/>
  <c r="H24" i="542"/>
  <c r="K23" i="542" a="1"/>
  <c r="K23" i="542" s="1"/>
  <c r="M23" i="542" s="1"/>
  <c r="J23" i="542" a="1"/>
  <c r="J23" i="542" s="1"/>
  <c r="H23" i="542"/>
  <c r="K22" i="542" a="1"/>
  <c r="K22" i="542" s="1"/>
  <c r="M22" i="542" s="1"/>
  <c r="J22" i="542" a="1"/>
  <c r="J22" i="542" s="1"/>
  <c r="H22" i="542"/>
  <c r="W21" i="542"/>
  <c r="V21" i="542"/>
  <c r="N21" i="542"/>
  <c r="K21" i="542" a="1"/>
  <c r="K21" i="542" s="1"/>
  <c r="M21" i="542" s="1"/>
  <c r="J21" i="542" a="1"/>
  <c r="J21" i="542" s="1"/>
  <c r="H21" i="542"/>
  <c r="W20" i="542"/>
  <c r="V20" i="542"/>
  <c r="N20" i="542"/>
  <c r="N20" i="489" s="1"/>
  <c r="K20" i="542" a="1"/>
  <c r="K20" i="542" s="1"/>
  <c r="M20" i="542" s="1"/>
  <c r="J20" i="542" a="1"/>
  <c r="J20" i="542" s="1"/>
  <c r="H20" i="542"/>
  <c r="V19" i="542"/>
  <c r="W19" i="542" s="1"/>
  <c r="N19" i="542"/>
  <c r="K19" i="542" a="1"/>
  <c r="K19" i="542" s="1"/>
  <c r="M19" i="542" s="1"/>
  <c r="H19" i="542"/>
  <c r="N18" i="542"/>
  <c r="K18" i="542" a="1"/>
  <c r="K18" i="542" s="1"/>
  <c r="M18" i="542" s="1"/>
  <c r="J18" i="542" a="1"/>
  <c r="J18" i="542" s="1"/>
  <c r="H18" i="542"/>
  <c r="N17" i="542"/>
  <c r="K17" i="542" a="1"/>
  <c r="K17" i="542" s="1"/>
  <c r="M17" i="542" s="1"/>
  <c r="J17" i="542" a="1"/>
  <c r="J17" i="542" s="1"/>
  <c r="H17" i="542"/>
  <c r="W16" i="542"/>
  <c r="V16" i="542"/>
  <c r="N16" i="542"/>
  <c r="N16" i="489" s="1"/>
  <c r="K16" i="542" a="1"/>
  <c r="K16" i="542" s="1"/>
  <c r="M16" i="542" s="1"/>
  <c r="J16" i="542" a="1"/>
  <c r="J16" i="542" s="1"/>
  <c r="H16" i="542"/>
  <c r="V15" i="542"/>
  <c r="W15" i="542" s="1"/>
  <c r="N15" i="542"/>
  <c r="K15" i="542" a="1"/>
  <c r="K15" i="542" s="1"/>
  <c r="M15" i="542" s="1"/>
  <c r="J15" i="542" a="1"/>
  <c r="J15" i="542" s="1"/>
  <c r="H15" i="542"/>
  <c r="N14" i="542"/>
  <c r="K14" i="542"/>
  <c r="M14" i="542" s="1"/>
  <c r="K14" i="542" a="1"/>
  <c r="H14" i="542"/>
  <c r="N13" i="542"/>
  <c r="K13" i="542" a="1"/>
  <c r="K13" i="542" s="1"/>
  <c r="M13" i="542" s="1"/>
  <c r="H13" i="542"/>
  <c r="W12" i="542"/>
  <c r="V12" i="542"/>
  <c r="N12" i="542"/>
  <c r="K12" i="542" a="1"/>
  <c r="K12" i="542" s="1"/>
  <c r="M12" i="542" s="1"/>
  <c r="J12" i="542" a="1"/>
  <c r="J12" i="542" s="1"/>
  <c r="H12" i="542"/>
  <c r="V11" i="542"/>
  <c r="W11" i="542" s="1"/>
  <c r="N11" i="542"/>
  <c r="K11" i="542" a="1"/>
  <c r="K11" i="542" s="1"/>
  <c r="M11" i="542" s="1"/>
  <c r="J11" i="542" a="1"/>
  <c r="J11" i="542" s="1"/>
  <c r="H11" i="542"/>
  <c r="V10" i="542"/>
  <c r="W10" i="542" s="1"/>
  <c r="N10" i="542"/>
  <c r="N10" i="489" s="1"/>
  <c r="K10" i="542"/>
  <c r="M10" i="542" s="1"/>
  <c r="K10" i="542" a="1"/>
  <c r="J10" i="542"/>
  <c r="J10" i="542" a="1"/>
  <c r="H10" i="542"/>
  <c r="V9" i="542"/>
  <c r="W9" i="542" s="1"/>
  <c r="N9" i="542"/>
  <c r="K9" i="542" a="1"/>
  <c r="K9" i="542" s="1"/>
  <c r="M9" i="542" s="1"/>
  <c r="J9" i="542" a="1"/>
  <c r="J9" i="542" s="1"/>
  <c r="H9" i="542"/>
  <c r="W8" i="542"/>
  <c r="V8" i="542"/>
  <c r="N8" i="542"/>
  <c r="K8" i="542" a="1"/>
  <c r="K8" i="542" s="1"/>
  <c r="M8" i="542" s="1"/>
  <c r="J8" i="542" a="1"/>
  <c r="J8" i="542" s="1"/>
  <c r="H8" i="542"/>
  <c r="V7" i="542"/>
  <c r="N7" i="542"/>
  <c r="K7" i="542" a="1"/>
  <c r="K7" i="542" s="1"/>
  <c r="J7" i="542" a="1"/>
  <c r="J7" i="542" s="1"/>
  <c r="H7" i="542"/>
  <c r="P533" i="541"/>
  <c r="O533" i="541"/>
  <c r="N533" i="541"/>
  <c r="M533" i="541"/>
  <c r="L533" i="541"/>
  <c r="K533" i="541"/>
  <c r="I533" i="541"/>
  <c r="H533" i="541"/>
  <c r="G533" i="541"/>
  <c r="F533" i="541"/>
  <c r="E533" i="541"/>
  <c r="D533" i="541"/>
  <c r="C532" i="541"/>
  <c r="C531" i="541"/>
  <c r="C530" i="541"/>
  <c r="G514" i="541"/>
  <c r="N514" i="541" s="1"/>
  <c r="X512" i="541"/>
  <c r="X511" i="541"/>
  <c r="X510" i="541"/>
  <c r="G510" i="541"/>
  <c r="C510" i="541"/>
  <c r="X509" i="541"/>
  <c r="I509" i="541"/>
  <c r="E509" i="541"/>
  <c r="K509" i="541" s="1"/>
  <c r="M509" i="541" s="1"/>
  <c r="X508" i="541"/>
  <c r="I508" i="541"/>
  <c r="E508" i="541"/>
  <c r="K508" i="541" s="1"/>
  <c r="M508" i="541" s="1"/>
  <c r="I507" i="541"/>
  <c r="E507" i="541"/>
  <c r="K507" i="541" s="1"/>
  <c r="M507" i="541" s="1"/>
  <c r="I506" i="541"/>
  <c r="I510" i="541" s="1"/>
  <c r="E506" i="541"/>
  <c r="E510" i="541" s="1"/>
  <c r="AA503" i="541"/>
  <c r="Z503" i="541"/>
  <c r="Y503" i="541"/>
  <c r="X503" i="541"/>
  <c r="U503" i="541"/>
  <c r="T503" i="541"/>
  <c r="S503" i="541"/>
  <c r="R503" i="541"/>
  <c r="Q503" i="541"/>
  <c r="P503" i="541"/>
  <c r="O503" i="541"/>
  <c r="R511" i="541" s="1"/>
  <c r="I503" i="541"/>
  <c r="G503" i="541"/>
  <c r="J503" i="541" s="1" a="1"/>
  <c r="J503" i="541" s="1"/>
  <c r="H502" i="541"/>
  <c r="H501" i="541"/>
  <c r="H500" i="541"/>
  <c r="D499" i="541"/>
  <c r="H499" i="541" s="1"/>
  <c r="V498" i="541"/>
  <c r="W498" i="541" s="1"/>
  <c r="N498" i="541"/>
  <c r="K498" i="541" a="1"/>
  <c r="K498" i="541" s="1"/>
  <c r="M498" i="541" s="1"/>
  <c r="J498" i="541" a="1"/>
  <c r="J498" i="541" s="1"/>
  <c r="H498" i="541"/>
  <c r="H497" i="541"/>
  <c r="H496" i="541"/>
  <c r="V495" i="541"/>
  <c r="W495" i="541" s="1"/>
  <c r="N495" i="541"/>
  <c r="K495" i="541"/>
  <c r="M495" i="541" s="1"/>
  <c r="K495" i="541" a="1"/>
  <c r="J495" i="541"/>
  <c r="J495" i="541" a="1"/>
  <c r="H495" i="541"/>
  <c r="V494" i="541"/>
  <c r="W494" i="541" s="1"/>
  <c r="N494" i="541"/>
  <c r="K494" i="541" a="1"/>
  <c r="K494" i="541" s="1"/>
  <c r="M494" i="541" s="1"/>
  <c r="J494" i="541" a="1"/>
  <c r="J494" i="541" s="1"/>
  <c r="H494" i="541"/>
  <c r="H493" i="541"/>
  <c r="H492" i="541"/>
  <c r="V491" i="541"/>
  <c r="W491" i="541" s="1"/>
  <c r="N491" i="541"/>
  <c r="K491" i="541" a="1"/>
  <c r="K491" i="541" s="1"/>
  <c r="M491" i="541" s="1"/>
  <c r="J491" i="541" a="1"/>
  <c r="J491" i="541" s="1"/>
  <c r="H491" i="541"/>
  <c r="V490" i="541"/>
  <c r="W490" i="541" s="1"/>
  <c r="N490" i="541"/>
  <c r="K490" i="541" a="1"/>
  <c r="K490" i="541" s="1"/>
  <c r="M490" i="541" s="1"/>
  <c r="J490" i="541" a="1"/>
  <c r="J490" i="541" s="1"/>
  <c r="H490" i="541"/>
  <c r="V489" i="541"/>
  <c r="W489" i="541" s="1"/>
  <c r="N489" i="541"/>
  <c r="K489" i="541"/>
  <c r="M489" i="541" s="1"/>
  <c r="K489" i="541" a="1"/>
  <c r="J489" i="541"/>
  <c r="J489" i="541" a="1"/>
  <c r="H489" i="541"/>
  <c r="V488" i="541"/>
  <c r="N488" i="541"/>
  <c r="N503" i="541" s="1"/>
  <c r="K488" i="541" a="1"/>
  <c r="K488" i="541" s="1"/>
  <c r="J488" i="541" a="1"/>
  <c r="J488" i="541" s="1"/>
  <c r="H488" i="541"/>
  <c r="H503" i="541" s="1"/>
  <c r="AA487" i="541"/>
  <c r="Z487" i="541"/>
  <c r="Y487" i="541"/>
  <c r="X487" i="541"/>
  <c r="U487" i="541"/>
  <c r="T487" i="541"/>
  <c r="S487" i="541"/>
  <c r="Q487" i="541"/>
  <c r="P487" i="541"/>
  <c r="O487" i="541"/>
  <c r="I487" i="541"/>
  <c r="G487" i="541"/>
  <c r="J487" i="541" s="1" a="1"/>
  <c r="J487" i="541" s="1"/>
  <c r="V486" i="541"/>
  <c r="W486" i="541" s="1"/>
  <c r="N486" i="541"/>
  <c r="K486" i="541" a="1"/>
  <c r="K486" i="541" s="1"/>
  <c r="M486" i="541" s="1"/>
  <c r="J486" i="541" a="1"/>
  <c r="J486" i="541" s="1"/>
  <c r="H486" i="541"/>
  <c r="H485" i="541"/>
  <c r="H484" i="541"/>
  <c r="H483" i="541"/>
  <c r="V482" i="541"/>
  <c r="W482" i="541" s="1"/>
  <c r="N482" i="541"/>
  <c r="K482" i="541" a="1"/>
  <c r="K482" i="541" s="1"/>
  <c r="M482" i="541" s="1"/>
  <c r="J482" i="541" a="1"/>
  <c r="J482" i="541" s="1"/>
  <c r="H482" i="541"/>
  <c r="V481" i="541"/>
  <c r="W481" i="541" s="1"/>
  <c r="N481" i="541"/>
  <c r="K481" i="541" a="1"/>
  <c r="K481" i="541" s="1"/>
  <c r="M481" i="541" s="1"/>
  <c r="J481" i="541" a="1"/>
  <c r="J481" i="541" s="1"/>
  <c r="H481" i="541"/>
  <c r="V480" i="541"/>
  <c r="W480" i="541" s="1"/>
  <c r="N480" i="541"/>
  <c r="K480" i="541"/>
  <c r="M480" i="541" s="1"/>
  <c r="K480" i="541" a="1"/>
  <c r="J480" i="541"/>
  <c r="J480" i="541" a="1"/>
  <c r="H480" i="541"/>
  <c r="V479" i="541"/>
  <c r="W479" i="541" s="1"/>
  <c r="N479" i="541"/>
  <c r="K479" i="541" a="1"/>
  <c r="K479" i="541" s="1"/>
  <c r="M479" i="541" s="1"/>
  <c r="J479" i="541" a="1"/>
  <c r="J479" i="541" s="1"/>
  <c r="H479" i="541"/>
  <c r="W478" i="541"/>
  <c r="V478" i="541"/>
  <c r="V487" i="541" s="1"/>
  <c r="W487" i="541" s="1"/>
  <c r="N478" i="541"/>
  <c r="N487" i="541" s="1"/>
  <c r="K478" i="541" a="1"/>
  <c r="K478" i="541" s="1"/>
  <c r="M478" i="541" s="1"/>
  <c r="J478" i="541" a="1"/>
  <c r="J478" i="541" s="1"/>
  <c r="H478" i="541"/>
  <c r="H487" i="541" s="1"/>
  <c r="AA477" i="541"/>
  <c r="Z477" i="541"/>
  <c r="Y477" i="541"/>
  <c r="X477" i="541"/>
  <c r="U477" i="541"/>
  <c r="T477" i="541"/>
  <c r="S477" i="541"/>
  <c r="Q477" i="541"/>
  <c r="P477" i="541"/>
  <c r="O477" i="541"/>
  <c r="R509" i="541" s="1"/>
  <c r="I477" i="541"/>
  <c r="G477" i="541"/>
  <c r="J477" i="541" s="1" a="1"/>
  <c r="J477" i="541" s="1"/>
  <c r="V476" i="541"/>
  <c r="W476" i="541" s="1"/>
  <c r="N476" i="541"/>
  <c r="K476" i="541" a="1"/>
  <c r="K476" i="541" s="1"/>
  <c r="M476" i="541" s="1"/>
  <c r="J476" i="541" a="1"/>
  <c r="J476" i="541" s="1"/>
  <c r="H476" i="541"/>
  <c r="V475" i="541"/>
  <c r="W475" i="541" s="1"/>
  <c r="N475" i="541"/>
  <c r="K475" i="541"/>
  <c r="M475" i="541" s="1"/>
  <c r="K475" i="541" a="1"/>
  <c r="J475" i="541"/>
  <c r="J475" i="541" a="1"/>
  <c r="H475" i="541"/>
  <c r="V474" i="541"/>
  <c r="W474" i="541" s="1"/>
  <c r="N474" i="541"/>
  <c r="K474" i="541" a="1"/>
  <c r="K474" i="541" s="1"/>
  <c r="M474" i="541" s="1"/>
  <c r="J474" i="541" a="1"/>
  <c r="J474" i="541" s="1"/>
  <c r="H474" i="541"/>
  <c r="V473" i="541"/>
  <c r="W473" i="541" s="1"/>
  <c r="N473" i="541"/>
  <c r="K473" i="541"/>
  <c r="M473" i="541" s="1"/>
  <c r="K473" i="541" a="1"/>
  <c r="J473" i="541"/>
  <c r="J473" i="541" a="1"/>
  <c r="H473" i="541"/>
  <c r="V472" i="541"/>
  <c r="W472" i="541" s="1"/>
  <c r="N472" i="541"/>
  <c r="K472" i="541" a="1"/>
  <c r="K472" i="541" s="1"/>
  <c r="M472" i="541" s="1"/>
  <c r="J472" i="541" a="1"/>
  <c r="J472" i="541" s="1"/>
  <c r="H472" i="541"/>
  <c r="W471" i="541"/>
  <c r="V471" i="541"/>
  <c r="N471" i="541"/>
  <c r="K471" i="541" a="1"/>
  <c r="K471" i="541" s="1"/>
  <c r="M471" i="541" s="1"/>
  <c r="J471" i="541" a="1"/>
  <c r="J471" i="541" s="1"/>
  <c r="H471" i="541"/>
  <c r="V470" i="541"/>
  <c r="W470" i="541" s="1"/>
  <c r="N470" i="541"/>
  <c r="M470" i="541"/>
  <c r="K470" i="541" a="1"/>
  <c r="K470" i="541" s="1"/>
  <c r="J470" i="541" a="1"/>
  <c r="J470" i="541" s="1"/>
  <c r="H470" i="541"/>
  <c r="W469" i="541"/>
  <c r="V469" i="541"/>
  <c r="N469" i="541"/>
  <c r="K469" i="541" a="1"/>
  <c r="K469" i="541" s="1"/>
  <c r="M469" i="541" s="1"/>
  <c r="J469" i="541" a="1"/>
  <c r="J469" i="541" s="1"/>
  <c r="H469" i="541"/>
  <c r="V468" i="541"/>
  <c r="W468" i="541" s="1"/>
  <c r="N468" i="541"/>
  <c r="M468" i="541"/>
  <c r="K468" i="541" a="1"/>
  <c r="K468" i="541" s="1"/>
  <c r="J468" i="541" a="1"/>
  <c r="J468" i="541" s="1"/>
  <c r="H468" i="541"/>
  <c r="W467" i="541"/>
  <c r="V467" i="541"/>
  <c r="N467" i="541"/>
  <c r="K467" i="541" a="1"/>
  <c r="K467" i="541" s="1"/>
  <c r="M467" i="541" s="1"/>
  <c r="J467" i="541" a="1"/>
  <c r="J467" i="541" s="1"/>
  <c r="H467" i="541"/>
  <c r="V466" i="541"/>
  <c r="W466" i="541" s="1"/>
  <c r="N466" i="541"/>
  <c r="M466" i="541"/>
  <c r="K466" i="541" a="1"/>
  <c r="K466" i="541" s="1"/>
  <c r="J466" i="541" a="1"/>
  <c r="J466" i="541" s="1"/>
  <c r="H466" i="541"/>
  <c r="W465" i="541"/>
  <c r="V465" i="541"/>
  <c r="N465" i="541"/>
  <c r="K465" i="541" a="1"/>
  <c r="K465" i="541" s="1"/>
  <c r="M465" i="541" s="1"/>
  <c r="J465" i="541" a="1"/>
  <c r="J465" i="541" s="1"/>
  <c r="H465" i="541"/>
  <c r="V464" i="541"/>
  <c r="W464" i="541" s="1"/>
  <c r="N464" i="541"/>
  <c r="M464" i="541"/>
  <c r="K464" i="541" a="1"/>
  <c r="K464" i="541" s="1"/>
  <c r="J464" i="541" a="1"/>
  <c r="J464" i="541" s="1"/>
  <c r="H464" i="541"/>
  <c r="W463" i="541"/>
  <c r="V463" i="541"/>
  <c r="N463" i="541"/>
  <c r="K463" i="541" a="1"/>
  <c r="K463" i="541" s="1"/>
  <c r="M463" i="541" s="1"/>
  <c r="J463" i="541" a="1"/>
  <c r="J463" i="541" s="1"/>
  <c r="H463" i="541"/>
  <c r="V462" i="541"/>
  <c r="N462" i="541"/>
  <c r="M462" i="541"/>
  <c r="K462" i="541" a="1"/>
  <c r="K462" i="541" s="1"/>
  <c r="J462" i="541" a="1"/>
  <c r="J462" i="541" s="1"/>
  <c r="H462" i="541"/>
  <c r="H477" i="541" s="1"/>
  <c r="AA461" i="541"/>
  <c r="Z461" i="541"/>
  <c r="Y461" i="541"/>
  <c r="X461" i="541"/>
  <c r="U461" i="541"/>
  <c r="T461" i="541"/>
  <c r="S461" i="541"/>
  <c r="R461" i="541"/>
  <c r="Q461" i="541"/>
  <c r="P461" i="541"/>
  <c r="O461" i="541"/>
  <c r="R508" i="541" s="1"/>
  <c r="I461" i="541"/>
  <c r="G461" i="541"/>
  <c r="V460" i="541"/>
  <c r="W460" i="541" s="1"/>
  <c r="N460" i="541"/>
  <c r="K460" i="541" a="1"/>
  <c r="K460" i="541" s="1"/>
  <c r="M460" i="541" s="1"/>
  <c r="J460" i="541" a="1"/>
  <c r="J460" i="541" s="1"/>
  <c r="H460" i="541"/>
  <c r="V459" i="541"/>
  <c r="W459" i="541" s="1"/>
  <c r="N459" i="541"/>
  <c r="K459" i="541"/>
  <c r="M459" i="541" s="1"/>
  <c r="K459" i="541" a="1"/>
  <c r="J459" i="541"/>
  <c r="J459" i="541" a="1"/>
  <c r="H459" i="541"/>
  <c r="V458" i="541"/>
  <c r="W458" i="541" s="1"/>
  <c r="N458" i="541"/>
  <c r="K458" i="541" a="1"/>
  <c r="K458" i="541" s="1"/>
  <c r="M458" i="541" s="1"/>
  <c r="J458" i="541" a="1"/>
  <c r="J458" i="541" s="1"/>
  <c r="H458" i="541"/>
  <c r="K457" i="541" a="1"/>
  <c r="K457" i="541" s="1"/>
  <c r="M457" i="541" s="1"/>
  <c r="H457" i="541"/>
  <c r="K456" i="541" a="1"/>
  <c r="K456" i="541" s="1"/>
  <c r="M456" i="541" s="1"/>
  <c r="H456" i="541"/>
  <c r="K455" i="541" a="1"/>
  <c r="K455" i="541" s="1"/>
  <c r="M455" i="541" s="1"/>
  <c r="H455" i="541"/>
  <c r="W454" i="541"/>
  <c r="V454" i="541"/>
  <c r="N454" i="541"/>
  <c r="K454" i="541" a="1"/>
  <c r="K454" i="541" s="1"/>
  <c r="M454" i="541" s="1"/>
  <c r="J454" i="541" a="1"/>
  <c r="J454" i="541" s="1"/>
  <c r="H454" i="541"/>
  <c r="V453" i="541"/>
  <c r="W453" i="541" s="1"/>
  <c r="N453" i="541"/>
  <c r="K453" i="541" a="1"/>
  <c r="K453" i="541" s="1"/>
  <c r="M453" i="541" s="1"/>
  <c r="J453" i="541" a="1"/>
  <c r="J453" i="541" s="1"/>
  <c r="H453" i="541"/>
  <c r="N452" i="541"/>
  <c r="K452" i="541"/>
  <c r="M452" i="541" s="1"/>
  <c r="K452" i="541" a="1"/>
  <c r="H452" i="541"/>
  <c r="N451" i="541"/>
  <c r="K451" i="541" a="1"/>
  <c r="K451" i="541" s="1"/>
  <c r="M451" i="541" s="1"/>
  <c r="H451" i="541"/>
  <c r="N450" i="541"/>
  <c r="K450" i="541" a="1"/>
  <c r="K450" i="541" s="1"/>
  <c r="M450" i="541" s="1"/>
  <c r="H450" i="541"/>
  <c r="N449" i="541"/>
  <c r="K449" i="541" a="1"/>
  <c r="K449" i="541" s="1"/>
  <c r="M449" i="541" s="1"/>
  <c r="H449" i="541"/>
  <c r="N448" i="541"/>
  <c r="K448" i="541"/>
  <c r="M448" i="541" s="1"/>
  <c r="K448" i="541" a="1"/>
  <c r="H448" i="541"/>
  <c r="N447" i="541"/>
  <c r="K447" i="541" a="1"/>
  <c r="K447" i="541" s="1"/>
  <c r="M447" i="541" s="1"/>
  <c r="H447" i="541"/>
  <c r="W446" i="541"/>
  <c r="V446" i="541"/>
  <c r="N446" i="541"/>
  <c r="K446" i="541" a="1"/>
  <c r="K446" i="541" s="1"/>
  <c r="M446" i="541" s="1"/>
  <c r="J446" i="541" a="1"/>
  <c r="J446" i="541" s="1"/>
  <c r="H446" i="541"/>
  <c r="V445" i="541"/>
  <c r="W445" i="541" s="1"/>
  <c r="N445" i="541"/>
  <c r="K445" i="541" a="1"/>
  <c r="K445" i="541" s="1"/>
  <c r="M445" i="541" s="1"/>
  <c r="J445" i="541" a="1"/>
  <c r="J445" i="541" s="1"/>
  <c r="H445" i="541"/>
  <c r="V444" i="541"/>
  <c r="W444" i="541" s="1"/>
  <c r="N444" i="541"/>
  <c r="K444" i="541"/>
  <c r="M444" i="541" s="1"/>
  <c r="K444" i="541" a="1"/>
  <c r="J444" i="541"/>
  <c r="J444" i="541" a="1"/>
  <c r="H444" i="541"/>
  <c r="V443" i="541"/>
  <c r="W443" i="541" s="1"/>
  <c r="N443" i="541"/>
  <c r="K443" i="541" a="1"/>
  <c r="K443" i="541" s="1"/>
  <c r="M443" i="541" s="1"/>
  <c r="J443" i="541" a="1"/>
  <c r="J443" i="541" s="1"/>
  <c r="H443" i="541"/>
  <c r="W442" i="541"/>
  <c r="V442" i="541"/>
  <c r="N442" i="541"/>
  <c r="K442" i="541" a="1"/>
  <c r="K442" i="541" s="1"/>
  <c r="M442" i="541" s="1"/>
  <c r="J442" i="541" a="1"/>
  <c r="J442" i="541" s="1"/>
  <c r="H442" i="541"/>
  <c r="V441" i="541"/>
  <c r="W441" i="541" s="1"/>
  <c r="N441" i="541"/>
  <c r="K441" i="541" a="1"/>
  <c r="K441" i="541" s="1"/>
  <c r="M441" i="541" s="1"/>
  <c r="J441" i="541" a="1"/>
  <c r="J441" i="541" s="1"/>
  <c r="H441" i="541"/>
  <c r="V440" i="541"/>
  <c r="W440" i="541" s="1"/>
  <c r="N440" i="541"/>
  <c r="K440" i="541"/>
  <c r="M440" i="541" s="1"/>
  <c r="K440" i="541" a="1"/>
  <c r="J440" i="541"/>
  <c r="J440" i="541" a="1"/>
  <c r="H440" i="541"/>
  <c r="V439" i="541"/>
  <c r="W439" i="541" s="1"/>
  <c r="N439" i="541"/>
  <c r="K439" i="541" a="1"/>
  <c r="K439" i="541" s="1"/>
  <c r="M439" i="541" s="1"/>
  <c r="J439" i="541" a="1"/>
  <c r="J439" i="541" s="1"/>
  <c r="H439" i="541"/>
  <c r="W438" i="541"/>
  <c r="V438" i="541"/>
  <c r="N438" i="541"/>
  <c r="K438" i="541" a="1"/>
  <c r="K438" i="541" s="1"/>
  <c r="M438" i="541" s="1"/>
  <c r="J438" i="541" a="1"/>
  <c r="J438" i="541" s="1"/>
  <c r="H438" i="541"/>
  <c r="V437" i="541"/>
  <c r="W437" i="541" s="1"/>
  <c r="N437" i="541"/>
  <c r="K437" i="541" a="1"/>
  <c r="K437" i="541" s="1"/>
  <c r="M437" i="541" s="1"/>
  <c r="J437" i="541" a="1"/>
  <c r="J437" i="541" s="1"/>
  <c r="H437" i="541"/>
  <c r="V436" i="541"/>
  <c r="W436" i="541" s="1"/>
  <c r="N436" i="541"/>
  <c r="K436" i="541"/>
  <c r="M436" i="541" s="1"/>
  <c r="K436" i="541" a="1"/>
  <c r="J436" i="541"/>
  <c r="J436" i="541" a="1"/>
  <c r="H436" i="541"/>
  <c r="V435" i="541"/>
  <c r="W435" i="541" s="1"/>
  <c r="N435" i="541"/>
  <c r="K435" i="541" a="1"/>
  <c r="K435" i="541" s="1"/>
  <c r="M435" i="541" s="1"/>
  <c r="J435" i="541" a="1"/>
  <c r="J435" i="541" s="1"/>
  <c r="H435" i="541"/>
  <c r="N434" i="541"/>
  <c r="K434" i="541" a="1"/>
  <c r="K434" i="541" s="1"/>
  <c r="M434" i="541" s="1"/>
  <c r="H434" i="541"/>
  <c r="V433" i="541"/>
  <c r="W433" i="541" s="1"/>
  <c r="N433" i="541"/>
  <c r="K433" i="541" a="1"/>
  <c r="K433" i="541" s="1"/>
  <c r="M433" i="541" s="1"/>
  <c r="J433" i="541" a="1"/>
  <c r="J433" i="541" s="1"/>
  <c r="H433" i="541"/>
  <c r="W432" i="541"/>
  <c r="V432" i="541"/>
  <c r="N432" i="541"/>
  <c r="K432" i="541" a="1"/>
  <c r="K432" i="541" s="1"/>
  <c r="M432" i="541" s="1"/>
  <c r="J432" i="541" a="1"/>
  <c r="J432" i="541" s="1"/>
  <c r="H432" i="541"/>
  <c r="V431" i="541"/>
  <c r="W431" i="541" s="1"/>
  <c r="N431" i="541"/>
  <c r="K431" i="541" a="1"/>
  <c r="K431" i="541" s="1"/>
  <c r="M431" i="541" s="1"/>
  <c r="J431" i="541" a="1"/>
  <c r="J431" i="541" s="1"/>
  <c r="H431" i="541"/>
  <c r="V430" i="541"/>
  <c r="W430" i="541" s="1"/>
  <c r="N430" i="541"/>
  <c r="K430" i="541" a="1"/>
  <c r="K430" i="541" s="1"/>
  <c r="M430" i="541" s="1"/>
  <c r="J430" i="541" a="1"/>
  <c r="J430" i="541" s="1"/>
  <c r="H430" i="541"/>
  <c r="V429" i="541"/>
  <c r="W429" i="541" s="1"/>
  <c r="N429" i="541"/>
  <c r="K429" i="541" a="1"/>
  <c r="K429" i="541" s="1"/>
  <c r="M429" i="541" s="1"/>
  <c r="J429" i="541" a="1"/>
  <c r="J429" i="541" s="1"/>
  <c r="H429" i="541"/>
  <c r="V428" i="541"/>
  <c r="W428" i="541" s="1"/>
  <c r="N428" i="541"/>
  <c r="K428" i="541"/>
  <c r="M428" i="541" s="1"/>
  <c r="K428" i="541" a="1"/>
  <c r="J428" i="541"/>
  <c r="J428" i="541" a="1"/>
  <c r="H428" i="541"/>
  <c r="V427" i="541"/>
  <c r="N427" i="541"/>
  <c r="K427" i="541" a="1"/>
  <c r="K427" i="541" s="1"/>
  <c r="J427" i="541" a="1"/>
  <c r="J427" i="541" s="1"/>
  <c r="H427" i="541"/>
  <c r="AA426" i="541"/>
  <c r="Z426" i="541"/>
  <c r="Y426" i="541"/>
  <c r="X426" i="541"/>
  <c r="U426" i="541"/>
  <c r="T426" i="541"/>
  <c r="S426" i="541"/>
  <c r="R426" i="541"/>
  <c r="Q426" i="541"/>
  <c r="P426" i="541"/>
  <c r="O426" i="541"/>
  <c r="R507" i="541" s="1"/>
  <c r="I426" i="541"/>
  <c r="G426" i="541"/>
  <c r="J426" i="541" s="1" a="1"/>
  <c r="J426" i="541" s="1"/>
  <c r="K425" i="541" a="1"/>
  <c r="K425" i="541" s="1"/>
  <c r="M425" i="541" s="1"/>
  <c r="H425" i="541"/>
  <c r="K424" i="541"/>
  <c r="M424" i="541" s="1"/>
  <c r="K424" i="541" a="1"/>
  <c r="H424" i="541"/>
  <c r="K423" i="541" a="1"/>
  <c r="K423" i="541" s="1"/>
  <c r="M423" i="541" s="1"/>
  <c r="H423" i="541"/>
  <c r="K422" i="541"/>
  <c r="M422" i="541" s="1"/>
  <c r="K422" i="541" a="1"/>
  <c r="H422" i="541"/>
  <c r="K421" i="541" a="1"/>
  <c r="K421" i="541" s="1"/>
  <c r="M421" i="541" s="1"/>
  <c r="H421" i="541"/>
  <c r="K420" i="541"/>
  <c r="M420" i="541" s="1"/>
  <c r="K420" i="541" a="1"/>
  <c r="H420" i="541"/>
  <c r="K419" i="541" a="1"/>
  <c r="K419" i="541" s="1"/>
  <c r="M419" i="541" s="1"/>
  <c r="H419" i="541"/>
  <c r="K418" i="541"/>
  <c r="M418" i="541" s="1"/>
  <c r="K418" i="541" a="1"/>
  <c r="H418" i="541"/>
  <c r="K417" i="541" a="1"/>
  <c r="K417" i="541" s="1"/>
  <c r="M417" i="541" s="1"/>
  <c r="H417" i="541"/>
  <c r="K416" i="541"/>
  <c r="M416" i="541" s="1"/>
  <c r="K416" i="541" a="1"/>
  <c r="H416" i="541"/>
  <c r="V415" i="541"/>
  <c r="W415" i="541" s="1"/>
  <c r="N415" i="541"/>
  <c r="K415" i="541" a="1"/>
  <c r="K415" i="541" s="1"/>
  <c r="M415" i="541" s="1"/>
  <c r="J415" i="541" a="1"/>
  <c r="J415" i="541" s="1"/>
  <c r="H415" i="541"/>
  <c r="V414" i="541"/>
  <c r="W414" i="541" s="1"/>
  <c r="N414" i="541"/>
  <c r="K414" i="541"/>
  <c r="M414" i="541" s="1"/>
  <c r="K414" i="541" a="1"/>
  <c r="J414" i="541"/>
  <c r="J414" i="541" a="1"/>
  <c r="H414" i="541"/>
  <c r="V413" i="541"/>
  <c r="W413" i="541" s="1"/>
  <c r="N413" i="541"/>
  <c r="K413" i="541" a="1"/>
  <c r="K413" i="541" s="1"/>
  <c r="M413" i="541" s="1"/>
  <c r="J413" i="541" a="1"/>
  <c r="J413" i="541" s="1"/>
  <c r="H413" i="541"/>
  <c r="W412" i="541"/>
  <c r="V412" i="541"/>
  <c r="N412" i="541"/>
  <c r="K412" i="541" a="1"/>
  <c r="K412" i="541" s="1"/>
  <c r="M412" i="541" s="1"/>
  <c r="J412" i="541" a="1"/>
  <c r="J412" i="541" s="1"/>
  <c r="H412" i="541"/>
  <c r="H411" i="541"/>
  <c r="V410" i="541"/>
  <c r="W410" i="541" s="1"/>
  <c r="N410" i="541"/>
  <c r="K410" i="541"/>
  <c r="M410" i="541" s="1"/>
  <c r="K410" i="541" a="1"/>
  <c r="J410" i="541"/>
  <c r="J410" i="541" a="1"/>
  <c r="H410" i="541"/>
  <c r="V409" i="541"/>
  <c r="W409" i="541" s="1"/>
  <c r="N409" i="541"/>
  <c r="K409" i="541" a="1"/>
  <c r="K409" i="541" s="1"/>
  <c r="M409" i="541" s="1"/>
  <c r="J409" i="541" a="1"/>
  <c r="J409" i="541" s="1"/>
  <c r="H409" i="541"/>
  <c r="H408" i="541"/>
  <c r="K407" i="541" a="1"/>
  <c r="K407" i="541" s="1"/>
  <c r="H407" i="541"/>
  <c r="V406" i="541"/>
  <c r="W406" i="541" s="1"/>
  <c r="N406" i="541"/>
  <c r="K406" i="541"/>
  <c r="M406" i="541" s="1"/>
  <c r="K406" i="541" a="1"/>
  <c r="J406" i="541"/>
  <c r="J406" i="541" a="1"/>
  <c r="H406" i="541"/>
  <c r="V405" i="541"/>
  <c r="W405" i="541" s="1"/>
  <c r="N405" i="541"/>
  <c r="K405" i="541" a="1"/>
  <c r="K405" i="541" s="1"/>
  <c r="M405" i="541" s="1"/>
  <c r="J405" i="541" a="1"/>
  <c r="J405" i="541" s="1"/>
  <c r="H405" i="541"/>
  <c r="W404" i="541"/>
  <c r="V404" i="541"/>
  <c r="N404" i="541"/>
  <c r="K404" i="541" a="1"/>
  <c r="K404" i="541" s="1"/>
  <c r="M404" i="541" s="1"/>
  <c r="J404" i="541" a="1"/>
  <c r="J404" i="541" s="1"/>
  <c r="H404" i="541"/>
  <c r="V403" i="541"/>
  <c r="W403" i="541" s="1"/>
  <c r="N403" i="541"/>
  <c r="K403" i="541" a="1"/>
  <c r="K403" i="541" s="1"/>
  <c r="M403" i="541" s="1"/>
  <c r="J403" i="541" a="1"/>
  <c r="J403" i="541" s="1"/>
  <c r="H403" i="541"/>
  <c r="V402" i="541"/>
  <c r="W402" i="541" s="1"/>
  <c r="N402" i="541"/>
  <c r="K402" i="541"/>
  <c r="M402" i="541" s="1"/>
  <c r="K402" i="541" a="1"/>
  <c r="J402" i="541"/>
  <c r="J402" i="541" a="1"/>
  <c r="H402" i="541"/>
  <c r="V401" i="541"/>
  <c r="W401" i="541" s="1"/>
  <c r="N401" i="541"/>
  <c r="K401" i="541" a="1"/>
  <c r="K401" i="541" s="1"/>
  <c r="M401" i="541" s="1"/>
  <c r="J401" i="541" a="1"/>
  <c r="J401" i="541" s="1"/>
  <c r="H401" i="541"/>
  <c r="W400" i="541"/>
  <c r="V400" i="541"/>
  <c r="N400" i="541"/>
  <c r="K400" i="541" a="1"/>
  <c r="K400" i="541" s="1"/>
  <c r="M400" i="541" s="1"/>
  <c r="J400" i="541" a="1"/>
  <c r="J400" i="541" s="1"/>
  <c r="H400" i="541"/>
  <c r="V399" i="541"/>
  <c r="W399" i="541" s="1"/>
  <c r="N399" i="541"/>
  <c r="K399" i="541" a="1"/>
  <c r="K399" i="541" s="1"/>
  <c r="M399" i="541" s="1"/>
  <c r="J399" i="541" a="1"/>
  <c r="J399" i="541" s="1"/>
  <c r="H399" i="541"/>
  <c r="V398" i="541"/>
  <c r="W398" i="541" s="1"/>
  <c r="N398" i="541"/>
  <c r="K398" i="541"/>
  <c r="M398" i="541" s="1"/>
  <c r="K398" i="541" a="1"/>
  <c r="J398" i="541"/>
  <c r="J398" i="541" a="1"/>
  <c r="H398" i="541"/>
  <c r="V397" i="541"/>
  <c r="W397" i="541" s="1"/>
  <c r="N397" i="541"/>
  <c r="K397" i="541" a="1"/>
  <c r="K397" i="541" s="1"/>
  <c r="M397" i="541" s="1"/>
  <c r="J397" i="541" a="1"/>
  <c r="J397" i="541" s="1"/>
  <c r="H397" i="541"/>
  <c r="K396" i="541" a="1"/>
  <c r="K396" i="541" s="1"/>
  <c r="M396" i="541" s="1"/>
  <c r="H396" i="541"/>
  <c r="K395" i="541" a="1"/>
  <c r="K395" i="541" s="1"/>
  <c r="M395" i="541" s="1"/>
  <c r="H395" i="541"/>
  <c r="K394" i="541" a="1"/>
  <c r="K394" i="541" s="1"/>
  <c r="M394" i="541" s="1"/>
  <c r="H394" i="541"/>
  <c r="K393" i="541" a="1"/>
  <c r="K393" i="541" s="1"/>
  <c r="M393" i="541" s="1"/>
  <c r="H393" i="541"/>
  <c r="N392" i="541"/>
  <c r="K392" i="541" a="1"/>
  <c r="K392" i="541" s="1"/>
  <c r="M392" i="541" s="1"/>
  <c r="H392" i="541"/>
  <c r="N391" i="541"/>
  <c r="K391" i="541" a="1"/>
  <c r="K391" i="541" s="1"/>
  <c r="M391" i="541" s="1"/>
  <c r="H391" i="541"/>
  <c r="N390" i="541"/>
  <c r="K390" i="541"/>
  <c r="M390" i="541" s="1"/>
  <c r="K390" i="541" a="1"/>
  <c r="H390" i="541"/>
  <c r="N389" i="541"/>
  <c r="K389" i="541" a="1"/>
  <c r="K389" i="541" s="1"/>
  <c r="M389" i="541" s="1"/>
  <c r="H389" i="541"/>
  <c r="W388" i="541"/>
  <c r="V388" i="541"/>
  <c r="N388" i="541"/>
  <c r="K388" i="541" a="1"/>
  <c r="K388" i="541" s="1"/>
  <c r="M388" i="541" s="1"/>
  <c r="J388" i="541" a="1"/>
  <c r="J388" i="541" s="1"/>
  <c r="H388" i="541"/>
  <c r="V387" i="541"/>
  <c r="W387" i="541" s="1"/>
  <c r="N387" i="541"/>
  <c r="K387" i="541" a="1"/>
  <c r="K387" i="541" s="1"/>
  <c r="M387" i="541" s="1"/>
  <c r="J387" i="541" a="1"/>
  <c r="J387" i="541" s="1"/>
  <c r="H387" i="541"/>
  <c r="V386" i="541"/>
  <c r="W386" i="541" s="1"/>
  <c r="N386" i="541"/>
  <c r="K386" i="541"/>
  <c r="M386" i="541" s="1"/>
  <c r="K386" i="541" a="1"/>
  <c r="J386" i="541"/>
  <c r="J386" i="541" a="1"/>
  <c r="H386" i="541"/>
  <c r="V385" i="541"/>
  <c r="W385" i="541" s="1"/>
  <c r="N385" i="541"/>
  <c r="K385" i="541" a="1"/>
  <c r="K385" i="541" s="1"/>
  <c r="M385" i="541" s="1"/>
  <c r="J385" i="541" a="1"/>
  <c r="J385" i="541" s="1"/>
  <c r="H385" i="541"/>
  <c r="W384" i="541"/>
  <c r="V384" i="541"/>
  <c r="N384" i="541"/>
  <c r="K384" i="541" a="1"/>
  <c r="K384" i="541" s="1"/>
  <c r="M384" i="541" s="1"/>
  <c r="J384" i="541" a="1"/>
  <c r="J384" i="541" s="1"/>
  <c r="H384" i="541"/>
  <c r="V383" i="541"/>
  <c r="W383" i="541" s="1"/>
  <c r="N383" i="541"/>
  <c r="K383" i="541" a="1"/>
  <c r="K383" i="541" s="1"/>
  <c r="M383" i="541" s="1"/>
  <c r="J383" i="541" a="1"/>
  <c r="J383" i="541" s="1"/>
  <c r="H383" i="541"/>
  <c r="V382" i="541"/>
  <c r="W382" i="541" s="1"/>
  <c r="N382" i="541"/>
  <c r="K382" i="541"/>
  <c r="M382" i="541" s="1"/>
  <c r="K382" i="541" a="1"/>
  <c r="J382" i="541"/>
  <c r="J382" i="541" a="1"/>
  <c r="H382" i="541"/>
  <c r="V381" i="541"/>
  <c r="W381" i="541" s="1"/>
  <c r="N381" i="541"/>
  <c r="K381" i="541" a="1"/>
  <c r="K381" i="541" s="1"/>
  <c r="M381" i="541" s="1"/>
  <c r="J381" i="541" a="1"/>
  <c r="J381" i="541" s="1"/>
  <c r="H381" i="541"/>
  <c r="W380" i="541"/>
  <c r="V380" i="541"/>
  <c r="N380" i="541"/>
  <c r="K380" i="541" a="1"/>
  <c r="K380" i="541" s="1"/>
  <c r="M380" i="541" s="1"/>
  <c r="J380" i="541" a="1"/>
  <c r="J380" i="541" s="1"/>
  <c r="H380" i="541"/>
  <c r="V379" i="541"/>
  <c r="W379" i="541" s="1"/>
  <c r="N379" i="541"/>
  <c r="K379" i="541" a="1"/>
  <c r="K379" i="541" s="1"/>
  <c r="M379" i="541" s="1"/>
  <c r="J379" i="541" a="1"/>
  <c r="J379" i="541" s="1"/>
  <c r="H379" i="541"/>
  <c r="V378" i="541"/>
  <c r="W378" i="541" s="1"/>
  <c r="N378" i="541"/>
  <c r="K378" i="541"/>
  <c r="M378" i="541" s="1"/>
  <c r="K378" i="541" a="1"/>
  <c r="J378" i="541"/>
  <c r="J378" i="541" a="1"/>
  <c r="H378" i="541"/>
  <c r="V377" i="541"/>
  <c r="W377" i="541" s="1"/>
  <c r="N377" i="541"/>
  <c r="K377" i="541" a="1"/>
  <c r="K377" i="541" s="1"/>
  <c r="M377" i="541" s="1"/>
  <c r="J377" i="541" a="1"/>
  <c r="J377" i="541" s="1"/>
  <c r="H377" i="541"/>
  <c r="K376" i="541" a="1"/>
  <c r="K376" i="541" s="1"/>
  <c r="M376" i="541" s="1"/>
  <c r="H376" i="541"/>
  <c r="K375" i="541" a="1"/>
  <c r="K375" i="541" s="1"/>
  <c r="M375" i="541" s="1"/>
  <c r="H375" i="541"/>
  <c r="K374" i="541" a="1"/>
  <c r="K374" i="541" s="1"/>
  <c r="M374" i="541" s="1"/>
  <c r="H374" i="541"/>
  <c r="W373" i="541"/>
  <c r="V373" i="541"/>
  <c r="N373" i="541"/>
  <c r="K373" i="541" a="1"/>
  <c r="K373" i="541" s="1"/>
  <c r="M373" i="541" s="1"/>
  <c r="J373" i="541" a="1"/>
  <c r="J373" i="541" s="1"/>
  <c r="H373" i="541"/>
  <c r="V372" i="541"/>
  <c r="W372" i="541" s="1"/>
  <c r="N372" i="541"/>
  <c r="K372" i="541" a="1"/>
  <c r="K372" i="541" s="1"/>
  <c r="M372" i="541" s="1"/>
  <c r="J372" i="541" a="1"/>
  <c r="J372" i="541" s="1"/>
  <c r="H372" i="541"/>
  <c r="V371" i="541"/>
  <c r="W371" i="541" s="1"/>
  <c r="N371" i="541"/>
  <c r="K371" i="541"/>
  <c r="M371" i="541" s="1"/>
  <c r="K371" i="541" a="1"/>
  <c r="J371" i="541"/>
  <c r="J371" i="541" a="1"/>
  <c r="H371" i="541"/>
  <c r="K370" i="541" a="1"/>
  <c r="K370" i="541" s="1"/>
  <c r="H370" i="541"/>
  <c r="V369" i="541"/>
  <c r="V426" i="541" s="1"/>
  <c r="W426" i="541" s="1"/>
  <c r="N369" i="541"/>
  <c r="K369" i="541"/>
  <c r="K369" i="541" a="1"/>
  <c r="J369" i="541"/>
  <c r="J369" i="541" a="1"/>
  <c r="H369" i="541"/>
  <c r="H426" i="541" s="1"/>
  <c r="AA368" i="541"/>
  <c r="AA504" i="541" s="1"/>
  <c r="Z368" i="541"/>
  <c r="Z504" i="541" s="1"/>
  <c r="Y368" i="541"/>
  <c r="Y504" i="541" s="1"/>
  <c r="X368" i="541"/>
  <c r="X504" i="541" s="1"/>
  <c r="U368" i="541"/>
  <c r="U504" i="541" s="1"/>
  <c r="T368" i="541"/>
  <c r="T504" i="541" s="1"/>
  <c r="S368" i="541"/>
  <c r="S504" i="541" s="1"/>
  <c r="R368" i="541"/>
  <c r="R504" i="541" s="1"/>
  <c r="Q368" i="541"/>
  <c r="Q504" i="541" s="1"/>
  <c r="P368" i="541"/>
  <c r="P504" i="541" s="1"/>
  <c r="O368" i="541"/>
  <c r="I368" i="541"/>
  <c r="I504" i="541" s="1"/>
  <c r="B512" i="541" s="1"/>
  <c r="G368" i="541"/>
  <c r="G504" i="541" s="1"/>
  <c r="V367" i="541"/>
  <c r="W367" i="541" s="1"/>
  <c r="N367" i="541"/>
  <c r="K367" i="541" a="1"/>
  <c r="K367" i="541" s="1"/>
  <c r="M367" i="541" s="1"/>
  <c r="J367" i="541" a="1"/>
  <c r="J367" i="541" s="1"/>
  <c r="H367" i="541"/>
  <c r="V366" i="541"/>
  <c r="W366" i="541" s="1"/>
  <c r="N366" i="541"/>
  <c r="K366" i="541"/>
  <c r="M366" i="541" s="1"/>
  <c r="K366" i="541" a="1"/>
  <c r="J366" i="541"/>
  <c r="J366" i="541" a="1"/>
  <c r="H366" i="541"/>
  <c r="K365" i="541" a="1"/>
  <c r="K365" i="541" s="1"/>
  <c r="M365" i="541" s="1"/>
  <c r="H365" i="541"/>
  <c r="K364" i="541"/>
  <c r="M364" i="541" s="1"/>
  <c r="K364" i="541" a="1"/>
  <c r="H364" i="541"/>
  <c r="K363" i="541" a="1"/>
  <c r="K363" i="541" s="1"/>
  <c r="M363" i="541" s="1"/>
  <c r="H363" i="541"/>
  <c r="K362" i="541" a="1"/>
  <c r="K362" i="541" s="1"/>
  <c r="M362" i="541" s="1"/>
  <c r="H362" i="541"/>
  <c r="V361" i="541"/>
  <c r="W361" i="541" s="1"/>
  <c r="N361" i="541"/>
  <c r="K361" i="541" a="1"/>
  <c r="K361" i="541" s="1"/>
  <c r="M361" i="541" s="1"/>
  <c r="J361" i="541" a="1"/>
  <c r="J361" i="541" s="1"/>
  <c r="H361" i="541"/>
  <c r="V360" i="541"/>
  <c r="W360" i="541" s="1"/>
  <c r="N360" i="541"/>
  <c r="K360" i="541"/>
  <c r="M360" i="541" s="1"/>
  <c r="K360" i="541" a="1"/>
  <c r="J360" i="541"/>
  <c r="J360" i="541" a="1"/>
  <c r="H360" i="541"/>
  <c r="V359" i="541"/>
  <c r="W359" i="541" s="1"/>
  <c r="N359" i="541"/>
  <c r="K359" i="541" a="1"/>
  <c r="K359" i="541" s="1"/>
  <c r="M359" i="541" s="1"/>
  <c r="J359" i="541" a="1"/>
  <c r="J359" i="541" s="1"/>
  <c r="H359" i="541"/>
  <c r="H358" i="541"/>
  <c r="H357" i="541"/>
  <c r="W356" i="541"/>
  <c r="V356" i="541"/>
  <c r="N356" i="541"/>
  <c r="K356" i="541" a="1"/>
  <c r="K356" i="541" s="1"/>
  <c r="M356" i="541" s="1"/>
  <c r="J356" i="541" a="1"/>
  <c r="J356" i="541" s="1"/>
  <c r="H356" i="541"/>
  <c r="V355" i="541"/>
  <c r="W355" i="541" s="1"/>
  <c r="N355" i="541"/>
  <c r="K355" i="541" a="1"/>
  <c r="K355" i="541" s="1"/>
  <c r="M355" i="541" s="1"/>
  <c r="J355" i="541" a="1"/>
  <c r="J355" i="541" s="1"/>
  <c r="H355" i="541"/>
  <c r="K354" i="541" a="1"/>
  <c r="K354" i="541" s="1"/>
  <c r="M354" i="541" s="1"/>
  <c r="H354" i="541"/>
  <c r="K353" i="541" a="1"/>
  <c r="K353" i="541" s="1"/>
  <c r="M353" i="541" s="1"/>
  <c r="H353" i="541"/>
  <c r="V352" i="541"/>
  <c r="W352" i="541" s="1"/>
  <c r="N352" i="541"/>
  <c r="K352" i="541"/>
  <c r="M352" i="541" s="1"/>
  <c r="K352" i="541" a="1"/>
  <c r="J352" i="541"/>
  <c r="J352" i="541" a="1"/>
  <c r="H352" i="541"/>
  <c r="V351" i="541"/>
  <c r="W351" i="541" s="1"/>
  <c r="N351" i="541"/>
  <c r="K351" i="541" a="1"/>
  <c r="K351" i="541" s="1"/>
  <c r="M351" i="541" s="1"/>
  <c r="J351" i="541" a="1"/>
  <c r="J351" i="541" s="1"/>
  <c r="H351" i="541"/>
  <c r="W350" i="541"/>
  <c r="V350" i="541"/>
  <c r="N350" i="541"/>
  <c r="K350" i="541" a="1"/>
  <c r="K350" i="541" s="1"/>
  <c r="M350" i="541" s="1"/>
  <c r="J350" i="541" a="1"/>
  <c r="J350" i="541" s="1"/>
  <c r="H350" i="541"/>
  <c r="V349" i="541"/>
  <c r="W349" i="541" s="1"/>
  <c r="N349" i="541"/>
  <c r="K349" i="541" a="1"/>
  <c r="K349" i="541" s="1"/>
  <c r="M349" i="541" s="1"/>
  <c r="J349" i="541" a="1"/>
  <c r="J349" i="541" s="1"/>
  <c r="H349" i="541"/>
  <c r="V348" i="541"/>
  <c r="W348" i="541" s="1"/>
  <c r="N348" i="541"/>
  <c r="K348" i="541"/>
  <c r="M348" i="541" s="1"/>
  <c r="K348" i="541" a="1"/>
  <c r="J348" i="541"/>
  <c r="J348" i="541" a="1"/>
  <c r="H348" i="541"/>
  <c r="V347" i="541"/>
  <c r="N347" i="541"/>
  <c r="N368" i="541" s="1"/>
  <c r="K347" i="541" a="1"/>
  <c r="K347" i="541" s="1"/>
  <c r="J347" i="541" a="1"/>
  <c r="J347" i="541" s="1"/>
  <c r="H347" i="541"/>
  <c r="X341" i="541"/>
  <c r="X340" i="541"/>
  <c r="X339" i="541"/>
  <c r="G339" i="541"/>
  <c r="C339" i="541"/>
  <c r="X338" i="541"/>
  <c r="I338" i="541"/>
  <c r="E338" i="541"/>
  <c r="K338" i="541" s="1"/>
  <c r="M338" i="541" s="1"/>
  <c r="I337" i="541"/>
  <c r="E337" i="541"/>
  <c r="K337" i="541" s="1"/>
  <c r="M337" i="541" s="1"/>
  <c r="I336" i="541"/>
  <c r="E336" i="541"/>
  <c r="K336" i="541" s="1"/>
  <c r="M336" i="541" s="1"/>
  <c r="X335" i="541"/>
  <c r="I335" i="541"/>
  <c r="I339" i="541" s="1"/>
  <c r="E335" i="541"/>
  <c r="E339" i="541" s="1"/>
  <c r="AA332" i="541"/>
  <c r="Z332" i="541"/>
  <c r="Y332" i="541"/>
  <c r="X332" i="541"/>
  <c r="U332" i="541"/>
  <c r="T332" i="541"/>
  <c r="S332" i="541"/>
  <c r="R332" i="541"/>
  <c r="Q332" i="541"/>
  <c r="P332" i="541"/>
  <c r="O332" i="541"/>
  <c r="R340" i="541" s="1"/>
  <c r="I332" i="541"/>
  <c r="G332" i="541"/>
  <c r="K331" i="541" a="1"/>
  <c r="K331" i="541" s="1"/>
  <c r="H331" i="541"/>
  <c r="K330" i="541" a="1"/>
  <c r="K330" i="541" s="1"/>
  <c r="H330" i="541"/>
  <c r="K329" i="541"/>
  <c r="K329" i="541" a="1"/>
  <c r="H329" i="541"/>
  <c r="V328" i="541"/>
  <c r="W328" i="541" s="1"/>
  <c r="N328" i="541"/>
  <c r="K328" i="541" a="1"/>
  <c r="K328" i="541" s="1"/>
  <c r="H328" i="541"/>
  <c r="D328" i="541"/>
  <c r="H327" i="541"/>
  <c r="K326" i="541" a="1"/>
  <c r="K326" i="541" s="1"/>
  <c r="H326" i="541"/>
  <c r="H325" i="541"/>
  <c r="V324" i="541"/>
  <c r="W324" i="541" s="1"/>
  <c r="N324" i="541"/>
  <c r="K324" i="541" a="1"/>
  <c r="K324" i="541" s="1"/>
  <c r="M324" i="541" s="1"/>
  <c r="J324" i="541" a="1"/>
  <c r="J324" i="541" s="1"/>
  <c r="H324" i="541"/>
  <c r="V323" i="541"/>
  <c r="W323" i="541" s="1"/>
  <c r="N323" i="541"/>
  <c r="K323" i="541" a="1"/>
  <c r="K323" i="541" s="1"/>
  <c r="M323" i="541" s="1"/>
  <c r="J323" i="541" a="1"/>
  <c r="J323" i="541" s="1"/>
  <c r="H323" i="541"/>
  <c r="H322" i="541"/>
  <c r="V321" i="541"/>
  <c r="W321" i="541" s="1"/>
  <c r="N321" i="541"/>
  <c r="K321" i="541"/>
  <c r="M321" i="541" s="1"/>
  <c r="K321" i="541" a="1"/>
  <c r="J321" i="541"/>
  <c r="J321" i="541" a="1"/>
  <c r="H321" i="541"/>
  <c r="V320" i="541"/>
  <c r="W320" i="541" s="1"/>
  <c r="N320" i="541"/>
  <c r="K320" i="541" a="1"/>
  <c r="K320" i="541" s="1"/>
  <c r="M320" i="541" s="1"/>
  <c r="J320" i="541" a="1"/>
  <c r="J320" i="541" s="1"/>
  <c r="H320" i="541"/>
  <c r="V319" i="541"/>
  <c r="W319" i="541" s="1"/>
  <c r="N319" i="541"/>
  <c r="K319" i="541" a="1"/>
  <c r="K319" i="541" s="1"/>
  <c r="M319" i="541" s="1"/>
  <c r="J319" i="541" a="1"/>
  <c r="J319" i="541" s="1"/>
  <c r="H319" i="541"/>
  <c r="V318" i="541"/>
  <c r="W318" i="541" s="1"/>
  <c r="N318" i="541"/>
  <c r="N332" i="541" s="1"/>
  <c r="K318" i="541" a="1"/>
  <c r="K318" i="541" s="1"/>
  <c r="J318" i="541" a="1"/>
  <c r="J318" i="541" s="1"/>
  <c r="H318" i="541"/>
  <c r="H332" i="541" s="1"/>
  <c r="AA317" i="541"/>
  <c r="Z317" i="541"/>
  <c r="Y317" i="541"/>
  <c r="X317" i="541"/>
  <c r="U317" i="541"/>
  <c r="T317" i="541"/>
  <c r="S317" i="541"/>
  <c r="Q317" i="541"/>
  <c r="P317" i="541"/>
  <c r="O317" i="541"/>
  <c r="R339" i="541" s="1"/>
  <c r="I317" i="541"/>
  <c r="G317" i="541"/>
  <c r="V316" i="541"/>
  <c r="W316" i="541" s="1"/>
  <c r="N316" i="541"/>
  <c r="K316" i="541"/>
  <c r="M316" i="541" s="1"/>
  <c r="K316" i="541" a="1"/>
  <c r="J316" i="541"/>
  <c r="J316" i="541" a="1"/>
  <c r="H316" i="541"/>
  <c r="H315" i="541"/>
  <c r="H314" i="541"/>
  <c r="H313" i="541"/>
  <c r="W312" i="541"/>
  <c r="V312" i="541"/>
  <c r="N312" i="541"/>
  <c r="K312" i="541" a="1"/>
  <c r="K312" i="541" s="1"/>
  <c r="M312" i="541" s="1"/>
  <c r="J312" i="541" a="1"/>
  <c r="J312" i="541" s="1"/>
  <c r="H312" i="541"/>
  <c r="V311" i="541"/>
  <c r="W311" i="541" s="1"/>
  <c r="N311" i="541"/>
  <c r="K311" i="541" a="1"/>
  <c r="K311" i="541" s="1"/>
  <c r="M311" i="541" s="1"/>
  <c r="J311" i="541" a="1"/>
  <c r="J311" i="541" s="1"/>
  <c r="H311" i="541"/>
  <c r="V310" i="541"/>
  <c r="W310" i="541" s="1"/>
  <c r="N310" i="541"/>
  <c r="K310" i="541"/>
  <c r="M310" i="541" s="1"/>
  <c r="K310" i="541" a="1"/>
  <c r="J310" i="541"/>
  <c r="J310" i="541" a="1"/>
  <c r="H310" i="541"/>
  <c r="V309" i="541"/>
  <c r="W309" i="541" s="1"/>
  <c r="N309" i="541"/>
  <c r="K309" i="541" a="1"/>
  <c r="K309" i="541" s="1"/>
  <c r="M309" i="541" s="1"/>
  <c r="J309" i="541" a="1"/>
  <c r="J309" i="541" s="1"/>
  <c r="H309" i="541"/>
  <c r="W308" i="541"/>
  <c r="V308" i="541"/>
  <c r="V317" i="541" s="1"/>
  <c r="N308" i="541"/>
  <c r="N317" i="541" s="1"/>
  <c r="K308" i="541" a="1"/>
  <c r="K308" i="541" s="1"/>
  <c r="M308" i="541" s="1"/>
  <c r="J308" i="541" a="1"/>
  <c r="J308" i="541" s="1"/>
  <c r="H308" i="541"/>
  <c r="AA307" i="541"/>
  <c r="Z307" i="541"/>
  <c r="Y307" i="541"/>
  <c r="X307" i="541"/>
  <c r="U307" i="541"/>
  <c r="T307" i="541"/>
  <c r="S307" i="541"/>
  <c r="Q307" i="541"/>
  <c r="P307" i="541"/>
  <c r="O307" i="541"/>
  <c r="I307" i="541"/>
  <c r="G307" i="541"/>
  <c r="V306" i="541"/>
  <c r="W306" i="541" s="1"/>
  <c r="N306" i="541"/>
  <c r="K306" i="541" a="1"/>
  <c r="K306" i="541" s="1"/>
  <c r="M306" i="541" s="1"/>
  <c r="J306" i="541" a="1"/>
  <c r="J306" i="541" s="1"/>
  <c r="H306" i="541"/>
  <c r="W305" i="541"/>
  <c r="V305" i="541"/>
  <c r="N305" i="541"/>
  <c r="K305" i="541" a="1"/>
  <c r="K305" i="541" s="1"/>
  <c r="M305" i="541" s="1"/>
  <c r="J305" i="541" a="1"/>
  <c r="J305" i="541" s="1"/>
  <c r="H305" i="541"/>
  <c r="V304" i="541"/>
  <c r="W304" i="541" s="1"/>
  <c r="N304" i="541"/>
  <c r="K304" i="541" a="1"/>
  <c r="K304" i="541" s="1"/>
  <c r="M304" i="541" s="1"/>
  <c r="J304" i="541" a="1"/>
  <c r="J304" i="541" s="1"/>
  <c r="H304" i="541"/>
  <c r="V303" i="541"/>
  <c r="W303" i="541" s="1"/>
  <c r="N303" i="541"/>
  <c r="K303" i="541"/>
  <c r="M303" i="541" s="1"/>
  <c r="K303" i="541" a="1"/>
  <c r="J303" i="541"/>
  <c r="J303" i="541" a="1"/>
  <c r="H303" i="541"/>
  <c r="V302" i="541"/>
  <c r="W302" i="541" s="1"/>
  <c r="N302" i="541"/>
  <c r="K302" i="541" a="1"/>
  <c r="K302" i="541" s="1"/>
  <c r="M302" i="541" s="1"/>
  <c r="J302" i="541" a="1"/>
  <c r="J302" i="541" s="1"/>
  <c r="H302" i="541"/>
  <c r="W301" i="541"/>
  <c r="V301" i="541"/>
  <c r="N301" i="541"/>
  <c r="K301" i="541" a="1"/>
  <c r="K301" i="541" s="1"/>
  <c r="M301" i="541" s="1"/>
  <c r="J301" i="541" a="1"/>
  <c r="J301" i="541" s="1"/>
  <c r="H301" i="541"/>
  <c r="V300" i="541"/>
  <c r="W300" i="541" s="1"/>
  <c r="N300" i="541"/>
  <c r="K300" i="541" a="1"/>
  <c r="K300" i="541" s="1"/>
  <c r="M300" i="541" s="1"/>
  <c r="J300" i="541" a="1"/>
  <c r="J300" i="541" s="1"/>
  <c r="H300" i="541"/>
  <c r="V299" i="541"/>
  <c r="W299" i="541" s="1"/>
  <c r="N299" i="541"/>
  <c r="K299" i="541"/>
  <c r="M299" i="541" s="1"/>
  <c r="K299" i="541" a="1"/>
  <c r="J299" i="541"/>
  <c r="J299" i="541" a="1"/>
  <c r="H299" i="541"/>
  <c r="V298" i="541"/>
  <c r="W298" i="541" s="1"/>
  <c r="N298" i="541"/>
  <c r="K298" i="541" a="1"/>
  <c r="K298" i="541" s="1"/>
  <c r="M298" i="541" s="1"/>
  <c r="J298" i="541" a="1"/>
  <c r="J298" i="541" s="1"/>
  <c r="H298" i="541"/>
  <c r="W297" i="541"/>
  <c r="V297" i="541"/>
  <c r="N297" i="541"/>
  <c r="K297" i="541" a="1"/>
  <c r="K297" i="541" s="1"/>
  <c r="M297" i="541" s="1"/>
  <c r="J297" i="541" a="1"/>
  <c r="J297" i="541" s="1"/>
  <c r="H297" i="541"/>
  <c r="V296" i="541"/>
  <c r="W296" i="541" s="1"/>
  <c r="N296" i="541"/>
  <c r="K296" i="541" a="1"/>
  <c r="K296" i="541" s="1"/>
  <c r="M296" i="541" s="1"/>
  <c r="J296" i="541" a="1"/>
  <c r="J296" i="541" s="1"/>
  <c r="H296" i="541"/>
  <c r="V295" i="541"/>
  <c r="W295" i="541" s="1"/>
  <c r="N295" i="541"/>
  <c r="K295" i="541"/>
  <c r="M295" i="541" s="1"/>
  <c r="K295" i="541" a="1"/>
  <c r="J295" i="541"/>
  <c r="J295" i="541" a="1"/>
  <c r="H295" i="541"/>
  <c r="V294" i="541"/>
  <c r="W294" i="541" s="1"/>
  <c r="N294" i="541"/>
  <c r="K294" i="541" a="1"/>
  <c r="K294" i="541" s="1"/>
  <c r="M294" i="541" s="1"/>
  <c r="J294" i="541" a="1"/>
  <c r="J294" i="541" s="1"/>
  <c r="H294" i="541"/>
  <c r="W293" i="541"/>
  <c r="V293" i="541"/>
  <c r="N293" i="541"/>
  <c r="K293" i="541" a="1"/>
  <c r="K293" i="541" s="1"/>
  <c r="M293" i="541" s="1"/>
  <c r="J293" i="541" a="1"/>
  <c r="J293" i="541" s="1"/>
  <c r="H293" i="541"/>
  <c r="V292" i="541"/>
  <c r="W292" i="541" s="1"/>
  <c r="N292" i="541"/>
  <c r="K292" i="541" a="1"/>
  <c r="K292" i="541" s="1"/>
  <c r="J292" i="541" a="1"/>
  <c r="J292" i="541" s="1"/>
  <c r="H292" i="541"/>
  <c r="AA291" i="541"/>
  <c r="Z291" i="541"/>
  <c r="Y291" i="541"/>
  <c r="X291" i="541"/>
  <c r="U291" i="541"/>
  <c r="T291" i="541"/>
  <c r="S291" i="541"/>
  <c r="R291" i="541"/>
  <c r="Q291" i="541"/>
  <c r="P291" i="541"/>
  <c r="O291" i="541"/>
  <c r="R337" i="541" s="1"/>
  <c r="I291" i="541"/>
  <c r="G291" i="541"/>
  <c r="V290" i="541"/>
  <c r="W290" i="541" s="1"/>
  <c r="N290" i="541"/>
  <c r="K290" i="541" a="1"/>
  <c r="K290" i="541" s="1"/>
  <c r="M290" i="541" s="1"/>
  <c r="J290" i="541" a="1"/>
  <c r="J290" i="541" s="1"/>
  <c r="H290" i="541"/>
  <c r="V289" i="541"/>
  <c r="W289" i="541" s="1"/>
  <c r="N289" i="541"/>
  <c r="K289" i="541" a="1"/>
  <c r="K289" i="541" s="1"/>
  <c r="M289" i="541" s="1"/>
  <c r="J289" i="541" a="1"/>
  <c r="J289" i="541" s="1"/>
  <c r="H289" i="541"/>
  <c r="V288" i="541"/>
  <c r="W288" i="541" s="1"/>
  <c r="N288" i="541"/>
  <c r="K288" i="541" a="1"/>
  <c r="K288" i="541" s="1"/>
  <c r="M288" i="541" s="1"/>
  <c r="J288" i="541" a="1"/>
  <c r="J288" i="541" s="1"/>
  <c r="H288" i="541"/>
  <c r="H287" i="541"/>
  <c r="H286" i="541"/>
  <c r="H285" i="541"/>
  <c r="V284" i="541"/>
  <c r="W284" i="541" s="1"/>
  <c r="N284" i="541"/>
  <c r="K284" i="541" a="1"/>
  <c r="K284" i="541" s="1"/>
  <c r="M284" i="541" s="1"/>
  <c r="H284" i="541"/>
  <c r="V283" i="541"/>
  <c r="W283" i="541" s="1"/>
  <c r="N283" i="541"/>
  <c r="K283" i="541"/>
  <c r="M283" i="541" s="1"/>
  <c r="K283" i="541" a="1"/>
  <c r="H283" i="541"/>
  <c r="N282" i="541"/>
  <c r="K282" i="541" a="1"/>
  <c r="K282" i="541" s="1"/>
  <c r="M282" i="541" s="1"/>
  <c r="H282" i="541"/>
  <c r="N281" i="541"/>
  <c r="K281" i="541" a="1"/>
  <c r="K281" i="541" s="1"/>
  <c r="M281" i="541" s="1"/>
  <c r="H281" i="541"/>
  <c r="N280" i="541"/>
  <c r="K280" i="541" a="1"/>
  <c r="K280" i="541" s="1"/>
  <c r="M280" i="541" s="1"/>
  <c r="H280" i="541"/>
  <c r="N279" i="541"/>
  <c r="K279" i="541"/>
  <c r="M279" i="541" s="1"/>
  <c r="K279" i="541" a="1"/>
  <c r="H279" i="541"/>
  <c r="N278" i="541"/>
  <c r="K278" i="541" a="1"/>
  <c r="K278" i="541" s="1"/>
  <c r="M278" i="541" s="1"/>
  <c r="H278" i="541"/>
  <c r="N277" i="541"/>
  <c r="K277" i="541" a="1"/>
  <c r="K277" i="541" s="1"/>
  <c r="M277" i="541" s="1"/>
  <c r="H277" i="541"/>
  <c r="V276" i="541"/>
  <c r="W276" i="541" s="1"/>
  <c r="N276" i="541"/>
  <c r="K276" i="541" a="1"/>
  <c r="K276" i="541" s="1"/>
  <c r="M276" i="541" s="1"/>
  <c r="H276" i="541"/>
  <c r="V275" i="541"/>
  <c r="W275" i="541" s="1"/>
  <c r="N275" i="541"/>
  <c r="K275" i="541"/>
  <c r="M275" i="541" s="1"/>
  <c r="K275" i="541" a="1"/>
  <c r="H275" i="541"/>
  <c r="V274" i="541"/>
  <c r="W274" i="541" s="1"/>
  <c r="N274" i="541"/>
  <c r="K274" i="541" a="1"/>
  <c r="K274" i="541" s="1"/>
  <c r="M274" i="541" s="1"/>
  <c r="H274" i="541"/>
  <c r="W273" i="541"/>
  <c r="V273" i="541"/>
  <c r="N273" i="541"/>
  <c r="K273" i="541" a="1"/>
  <c r="K273" i="541" s="1"/>
  <c r="M273" i="541" s="1"/>
  <c r="H273" i="541"/>
  <c r="V272" i="541"/>
  <c r="W272" i="541" s="1"/>
  <c r="N272" i="541"/>
  <c r="K272" i="541" a="1"/>
  <c r="K272" i="541" s="1"/>
  <c r="M272" i="541" s="1"/>
  <c r="H272" i="541"/>
  <c r="V271" i="541"/>
  <c r="W271" i="541" s="1"/>
  <c r="N271" i="541"/>
  <c r="K271" i="541"/>
  <c r="M271" i="541" s="1"/>
  <c r="K271" i="541" a="1"/>
  <c r="H271" i="541"/>
  <c r="V270" i="541"/>
  <c r="W270" i="541" s="1"/>
  <c r="N270" i="541"/>
  <c r="K270" i="541" a="1"/>
  <c r="K270" i="541" s="1"/>
  <c r="M270" i="541" s="1"/>
  <c r="H270" i="541"/>
  <c r="W269" i="541"/>
  <c r="V269" i="541"/>
  <c r="N269" i="541"/>
  <c r="K269" i="541" a="1"/>
  <c r="K269" i="541" s="1"/>
  <c r="M269" i="541" s="1"/>
  <c r="H269" i="541"/>
  <c r="V268" i="541"/>
  <c r="W268" i="541" s="1"/>
  <c r="N268" i="541"/>
  <c r="K268" i="541" a="1"/>
  <c r="K268" i="541" s="1"/>
  <c r="M268" i="541" s="1"/>
  <c r="H268" i="541"/>
  <c r="V267" i="541"/>
  <c r="W267" i="541" s="1"/>
  <c r="N267" i="541"/>
  <c r="K267" i="541"/>
  <c r="M267" i="541" s="1"/>
  <c r="K267" i="541" a="1"/>
  <c r="H267" i="541"/>
  <c r="V266" i="541"/>
  <c r="W266" i="541" s="1"/>
  <c r="N266" i="541"/>
  <c r="K266" i="541" a="1"/>
  <c r="K266" i="541" s="1"/>
  <c r="M266" i="541" s="1"/>
  <c r="H266" i="541"/>
  <c r="W265" i="541"/>
  <c r="V265" i="541"/>
  <c r="N265" i="541"/>
  <c r="K265" i="541" a="1"/>
  <c r="K265" i="541" s="1"/>
  <c r="M265" i="541" s="1"/>
  <c r="H265" i="541"/>
  <c r="N264" i="541"/>
  <c r="K264" i="541" a="1"/>
  <c r="K264" i="541" s="1"/>
  <c r="M264" i="541" s="1"/>
  <c r="H264" i="541"/>
  <c r="V263" i="541"/>
  <c r="W263" i="541" s="1"/>
  <c r="N263" i="541"/>
  <c r="K263" i="541"/>
  <c r="M263" i="541" s="1"/>
  <c r="K263" i="541" a="1"/>
  <c r="J263" i="541"/>
  <c r="J263" i="541" a="1"/>
  <c r="H263" i="541"/>
  <c r="V262" i="541"/>
  <c r="W262" i="541" s="1"/>
  <c r="N262" i="541"/>
  <c r="K262" i="541" a="1"/>
  <c r="K262" i="541" s="1"/>
  <c r="M262" i="541" s="1"/>
  <c r="J262" i="541" a="1"/>
  <c r="J262" i="541" s="1"/>
  <c r="H262" i="541"/>
  <c r="W261" i="541"/>
  <c r="V261" i="541"/>
  <c r="N261" i="541"/>
  <c r="K261" i="541" a="1"/>
  <c r="K261" i="541" s="1"/>
  <c r="M261" i="541" s="1"/>
  <c r="J261" i="541" a="1"/>
  <c r="J261" i="541" s="1"/>
  <c r="H261" i="541"/>
  <c r="V260" i="541"/>
  <c r="W260" i="541" s="1"/>
  <c r="N260" i="541"/>
  <c r="K260" i="541" a="1"/>
  <c r="K260" i="541" s="1"/>
  <c r="M260" i="541" s="1"/>
  <c r="J260" i="541" a="1"/>
  <c r="J260" i="541" s="1"/>
  <c r="H260" i="541"/>
  <c r="V259" i="541"/>
  <c r="W259" i="541" s="1"/>
  <c r="N259" i="541"/>
  <c r="K259" i="541"/>
  <c r="M259" i="541" s="1"/>
  <c r="K259" i="541" a="1"/>
  <c r="J259" i="541"/>
  <c r="J259" i="541" a="1"/>
  <c r="H259" i="541"/>
  <c r="V258" i="541"/>
  <c r="W258" i="541" s="1"/>
  <c r="N258" i="541"/>
  <c r="K258" i="541" a="1"/>
  <c r="K258" i="541" s="1"/>
  <c r="M258" i="541" s="1"/>
  <c r="J258" i="541" a="1"/>
  <c r="J258" i="541" s="1"/>
  <c r="H258" i="541"/>
  <c r="W257" i="541"/>
  <c r="V257" i="541"/>
  <c r="N257" i="541"/>
  <c r="N291" i="541" s="1"/>
  <c r="K257" i="541" a="1"/>
  <c r="K257" i="541" s="1"/>
  <c r="J257" i="541" a="1"/>
  <c r="J257" i="541" s="1"/>
  <c r="H257" i="541"/>
  <c r="AA256" i="541"/>
  <c r="Z256" i="541"/>
  <c r="Y256" i="541"/>
  <c r="X256" i="541"/>
  <c r="U256" i="541"/>
  <c r="T256" i="541"/>
  <c r="S256" i="541"/>
  <c r="R256" i="541"/>
  <c r="Q256" i="541"/>
  <c r="P256" i="541"/>
  <c r="O256" i="541"/>
  <c r="R336" i="541" s="1"/>
  <c r="I256" i="541"/>
  <c r="G256" i="541"/>
  <c r="H255" i="541"/>
  <c r="H254" i="541"/>
  <c r="H253" i="541"/>
  <c r="H252" i="541"/>
  <c r="H251" i="541"/>
  <c r="H250" i="541"/>
  <c r="K249" i="541" a="1"/>
  <c r="K249" i="541" s="1"/>
  <c r="M249" i="541" s="1"/>
  <c r="H249" i="541"/>
  <c r="K248" i="541" a="1"/>
  <c r="K248" i="541" s="1"/>
  <c r="M248" i="541" s="1"/>
  <c r="H248" i="541"/>
  <c r="M247" i="541"/>
  <c r="K247" i="541" a="1"/>
  <c r="K247" i="541" s="1"/>
  <c r="H247" i="541"/>
  <c r="K246" i="541" a="1"/>
  <c r="K246" i="541" s="1"/>
  <c r="M246" i="541" s="1"/>
  <c r="H246" i="541"/>
  <c r="V245" i="541"/>
  <c r="W245" i="541" s="1"/>
  <c r="N245" i="541"/>
  <c r="N245" i="505" s="1"/>
  <c r="K245" i="541" a="1"/>
  <c r="K245" i="541" s="1"/>
  <c r="M245" i="541" s="1"/>
  <c r="J245" i="541" a="1"/>
  <c r="J245" i="541" s="1"/>
  <c r="H245" i="541"/>
  <c r="V244" i="541"/>
  <c r="W244" i="541" s="1"/>
  <c r="N244" i="541"/>
  <c r="N244" i="505" s="1"/>
  <c r="K244" i="541"/>
  <c r="M244" i="541" s="1"/>
  <c r="K244" i="541" a="1"/>
  <c r="J244" i="541"/>
  <c r="J244" i="541" a="1"/>
  <c r="H244" i="541"/>
  <c r="V243" i="541"/>
  <c r="W243" i="541" s="1"/>
  <c r="N243" i="541"/>
  <c r="N243" i="505" s="1"/>
  <c r="K243" i="541" a="1"/>
  <c r="K243" i="541" s="1"/>
  <c r="M243" i="541" s="1"/>
  <c r="J243" i="541" a="1"/>
  <c r="J243" i="541" s="1"/>
  <c r="H243" i="541"/>
  <c r="W242" i="541"/>
  <c r="V242" i="541"/>
  <c r="N242" i="541"/>
  <c r="N242" i="505" s="1"/>
  <c r="K242" i="541" a="1"/>
  <c r="K242" i="541" s="1"/>
  <c r="M242" i="541" s="1"/>
  <c r="J242" i="541" a="1"/>
  <c r="J242" i="541" s="1"/>
  <c r="H242" i="541"/>
  <c r="M241" i="541"/>
  <c r="H241" i="541"/>
  <c r="V240" i="541"/>
  <c r="W240" i="541" s="1"/>
  <c r="N240" i="541"/>
  <c r="N240" i="505" s="1"/>
  <c r="K240" i="541" a="1"/>
  <c r="K240" i="541" s="1"/>
  <c r="M240" i="541" s="1"/>
  <c r="J240" i="541" a="1"/>
  <c r="J240" i="541" s="1"/>
  <c r="H240" i="541"/>
  <c r="W239" i="541"/>
  <c r="V239" i="541"/>
  <c r="N239" i="541"/>
  <c r="K239" i="541"/>
  <c r="M239" i="541" s="1"/>
  <c r="K239" i="541" a="1"/>
  <c r="J239" i="541" a="1"/>
  <c r="J239" i="541" s="1"/>
  <c r="H239" i="541"/>
  <c r="K238" i="541" a="1"/>
  <c r="K238" i="541" s="1"/>
  <c r="M238" i="541" s="1"/>
  <c r="H238" i="541"/>
  <c r="H237" i="541"/>
  <c r="V236" i="541"/>
  <c r="W236" i="541" s="1"/>
  <c r="N236" i="541"/>
  <c r="N236" i="505" s="1"/>
  <c r="K236" i="541" a="1"/>
  <c r="K236" i="541" s="1"/>
  <c r="M236" i="541" s="1"/>
  <c r="J236" i="541" a="1"/>
  <c r="J236" i="541" s="1"/>
  <c r="H236" i="541"/>
  <c r="V235" i="541"/>
  <c r="W235" i="541" s="1"/>
  <c r="N235" i="541"/>
  <c r="N235" i="505" s="1"/>
  <c r="K235" i="541" a="1"/>
  <c r="K235" i="541" s="1"/>
  <c r="M235" i="541" s="1"/>
  <c r="J235" i="541" a="1"/>
  <c r="J235" i="541" s="1"/>
  <c r="H235" i="541"/>
  <c r="V234" i="541"/>
  <c r="W234" i="541" s="1"/>
  <c r="N234" i="541"/>
  <c r="N234" i="505" s="1"/>
  <c r="K234" i="541" a="1"/>
  <c r="K234" i="541" s="1"/>
  <c r="M234" i="541" s="1"/>
  <c r="J234" i="541" a="1"/>
  <c r="J234" i="541" s="1"/>
  <c r="H234" i="541"/>
  <c r="V233" i="541"/>
  <c r="W233" i="541" s="1"/>
  <c r="N233" i="541"/>
  <c r="N233" i="505" s="1"/>
  <c r="K233" i="541" a="1"/>
  <c r="K233" i="541" s="1"/>
  <c r="M233" i="541" s="1"/>
  <c r="J233" i="541" a="1"/>
  <c r="J233" i="541" s="1"/>
  <c r="H233" i="541"/>
  <c r="V232" i="541"/>
  <c r="W232" i="541" s="1"/>
  <c r="N232" i="541"/>
  <c r="N232" i="505" s="1"/>
  <c r="K232" i="541" a="1"/>
  <c r="K232" i="541" s="1"/>
  <c r="M232" i="541" s="1"/>
  <c r="J232" i="541" a="1"/>
  <c r="J232" i="541" s="1"/>
  <c r="H232" i="541"/>
  <c r="V231" i="541"/>
  <c r="W231" i="541" s="1"/>
  <c r="N231" i="541"/>
  <c r="N231" i="505" s="1"/>
  <c r="K231" i="541"/>
  <c r="M231" i="541" s="1"/>
  <c r="K231" i="541" a="1"/>
  <c r="J231" i="541"/>
  <c r="J231" i="541" a="1"/>
  <c r="H231" i="541"/>
  <c r="V230" i="541"/>
  <c r="W230" i="541" s="1"/>
  <c r="N230" i="541"/>
  <c r="N230" i="505" s="1"/>
  <c r="K230" i="541" a="1"/>
  <c r="K230" i="541" s="1"/>
  <c r="M230" i="541" s="1"/>
  <c r="J230" i="541" a="1"/>
  <c r="J230" i="541" s="1"/>
  <c r="H230" i="541"/>
  <c r="W229" i="541"/>
  <c r="V229" i="541"/>
  <c r="N229" i="541"/>
  <c r="N229" i="505" s="1"/>
  <c r="K229" i="541" a="1"/>
  <c r="K229" i="541" s="1"/>
  <c r="M229" i="541" s="1"/>
  <c r="J229" i="541" a="1"/>
  <c r="J229" i="541" s="1"/>
  <c r="H229" i="541"/>
  <c r="V228" i="541"/>
  <c r="W228" i="541" s="1"/>
  <c r="N228" i="541"/>
  <c r="N228" i="505" s="1"/>
  <c r="K228" i="541" a="1"/>
  <c r="K228" i="541" s="1"/>
  <c r="M228" i="541" s="1"/>
  <c r="J228" i="541" a="1"/>
  <c r="J228" i="541" s="1"/>
  <c r="H228" i="541"/>
  <c r="V227" i="541"/>
  <c r="W227" i="541" s="1"/>
  <c r="N227" i="541"/>
  <c r="N227" i="505" s="1"/>
  <c r="K227" i="541"/>
  <c r="M227" i="541" s="1"/>
  <c r="K227" i="541" a="1"/>
  <c r="J227" i="541"/>
  <c r="J227" i="541" a="1"/>
  <c r="H227" i="541"/>
  <c r="N226" i="541"/>
  <c r="N226" i="505" s="1"/>
  <c r="K226" i="541" a="1"/>
  <c r="K226" i="541" s="1"/>
  <c r="M226" i="541" s="1"/>
  <c r="H226" i="541"/>
  <c r="N225" i="541"/>
  <c r="N225" i="505" s="1"/>
  <c r="K225" i="541" a="1"/>
  <c r="K225" i="541" s="1"/>
  <c r="M225" i="541" s="1"/>
  <c r="H225" i="541"/>
  <c r="N224" i="541"/>
  <c r="N224" i="505" s="1"/>
  <c r="K224" i="541" a="1"/>
  <c r="K224" i="541" s="1"/>
  <c r="M224" i="541" s="1"/>
  <c r="H224" i="541"/>
  <c r="N223" i="541"/>
  <c r="N223" i="505" s="1"/>
  <c r="K223" i="541"/>
  <c r="M223" i="541" s="1"/>
  <c r="K223" i="541" a="1"/>
  <c r="H223" i="541"/>
  <c r="N222" i="541"/>
  <c r="N222" i="505" s="1"/>
  <c r="K222" i="541" a="1"/>
  <c r="K222" i="541" s="1"/>
  <c r="M222" i="541" s="1"/>
  <c r="H222" i="541"/>
  <c r="N221" i="541"/>
  <c r="N221" i="505" s="1"/>
  <c r="K221" i="541" a="1"/>
  <c r="K221" i="541" s="1"/>
  <c r="M221" i="541" s="1"/>
  <c r="H221" i="541"/>
  <c r="N220" i="541"/>
  <c r="N220" i="505" s="1"/>
  <c r="K220" i="541" a="1"/>
  <c r="K220" i="541" s="1"/>
  <c r="M220" i="541" s="1"/>
  <c r="H220" i="541"/>
  <c r="N219" i="541"/>
  <c r="N219" i="505" s="1"/>
  <c r="K219" i="541" a="1"/>
  <c r="K219" i="541" s="1"/>
  <c r="M219" i="541" s="1"/>
  <c r="H219" i="541"/>
  <c r="V218" i="541"/>
  <c r="W218" i="541" s="1"/>
  <c r="N218" i="541"/>
  <c r="N218" i="505" s="1"/>
  <c r="K218" i="541" a="1"/>
  <c r="K218" i="541" s="1"/>
  <c r="M218" i="541" s="1"/>
  <c r="J218" i="541" a="1"/>
  <c r="J218" i="541" s="1"/>
  <c r="H218" i="541"/>
  <c r="W217" i="541"/>
  <c r="V217" i="541"/>
  <c r="N217" i="541"/>
  <c r="K217" i="541" a="1"/>
  <c r="K217" i="541" s="1"/>
  <c r="M217" i="541" s="1"/>
  <c r="J217" i="541" a="1"/>
  <c r="J217" i="541" s="1"/>
  <c r="H217" i="541"/>
  <c r="V216" i="541"/>
  <c r="W216" i="541" s="1"/>
  <c r="N216" i="541"/>
  <c r="K216" i="541" a="1"/>
  <c r="K216" i="541" s="1"/>
  <c r="M216" i="541" s="1"/>
  <c r="J216" i="541" a="1"/>
  <c r="J216" i="541" s="1"/>
  <c r="H216" i="541"/>
  <c r="V215" i="541"/>
  <c r="W215" i="541" s="1"/>
  <c r="N215" i="541"/>
  <c r="N215" i="505" s="1"/>
  <c r="K215" i="541"/>
  <c r="M215" i="541" s="1"/>
  <c r="K215" i="541" a="1"/>
  <c r="J215" i="541"/>
  <c r="J215" i="541" a="1"/>
  <c r="H215" i="541"/>
  <c r="V214" i="541"/>
  <c r="W214" i="541" s="1"/>
  <c r="N214" i="541"/>
  <c r="N214" i="505" s="1"/>
  <c r="K214" i="541" a="1"/>
  <c r="K214" i="541" s="1"/>
  <c r="M214" i="541" s="1"/>
  <c r="J214" i="541" a="1"/>
  <c r="J214" i="541" s="1"/>
  <c r="H214" i="541"/>
  <c r="W213" i="541"/>
  <c r="V213" i="541"/>
  <c r="N213" i="541"/>
  <c r="N213" i="505" s="1"/>
  <c r="K213" i="541" a="1"/>
  <c r="K213" i="541" s="1"/>
  <c r="M213" i="541" s="1"/>
  <c r="J213" i="541" a="1"/>
  <c r="J213" i="541" s="1"/>
  <c r="H213" i="541"/>
  <c r="V212" i="541"/>
  <c r="W212" i="541" s="1"/>
  <c r="N212" i="541"/>
  <c r="K212" i="541" a="1"/>
  <c r="K212" i="541" s="1"/>
  <c r="M212" i="541" s="1"/>
  <c r="J212" i="541" a="1"/>
  <c r="J212" i="541" s="1"/>
  <c r="H212" i="541"/>
  <c r="V211" i="541"/>
  <c r="W211" i="541" s="1"/>
  <c r="N211" i="541"/>
  <c r="N211" i="505" s="1"/>
  <c r="K211" i="541"/>
  <c r="M211" i="541" s="1"/>
  <c r="K211" i="541" a="1"/>
  <c r="J211" i="541"/>
  <c r="J211" i="541" a="1"/>
  <c r="H211" i="541"/>
  <c r="V210" i="541"/>
  <c r="W210" i="541" s="1"/>
  <c r="N210" i="541"/>
  <c r="N210" i="505" s="1"/>
  <c r="K210" i="541" a="1"/>
  <c r="K210" i="541" s="1"/>
  <c r="M210" i="541" s="1"/>
  <c r="J210" i="541" a="1"/>
  <c r="J210" i="541" s="1"/>
  <c r="H210" i="541"/>
  <c r="W209" i="541"/>
  <c r="V209" i="541"/>
  <c r="N209" i="541"/>
  <c r="N209" i="505" s="1"/>
  <c r="K209" i="541" a="1"/>
  <c r="K209" i="541" s="1"/>
  <c r="M209" i="541" s="1"/>
  <c r="J209" i="541" a="1"/>
  <c r="J209" i="541" s="1"/>
  <c r="H209" i="541"/>
  <c r="V208" i="541"/>
  <c r="W208" i="541" s="1"/>
  <c r="N208" i="541"/>
  <c r="K208" i="541" a="1"/>
  <c r="K208" i="541" s="1"/>
  <c r="M208" i="541" s="1"/>
  <c r="J208" i="541" a="1"/>
  <c r="J208" i="541" s="1"/>
  <c r="H208" i="541"/>
  <c r="V207" i="541"/>
  <c r="W207" i="541" s="1"/>
  <c r="N207" i="541"/>
  <c r="N207" i="505" s="1"/>
  <c r="K207" i="541"/>
  <c r="M207" i="541" s="1"/>
  <c r="K207" i="541" a="1"/>
  <c r="J207" i="541"/>
  <c r="J207" i="541" a="1"/>
  <c r="H207" i="541"/>
  <c r="H206" i="541"/>
  <c r="H205" i="541"/>
  <c r="H204" i="541"/>
  <c r="W203" i="541"/>
  <c r="V203" i="541"/>
  <c r="N203" i="541"/>
  <c r="N203" i="505" s="1"/>
  <c r="K203" i="541" a="1"/>
  <c r="K203" i="541" s="1"/>
  <c r="M203" i="541" s="1"/>
  <c r="J203" i="541" a="1"/>
  <c r="J203" i="541" s="1"/>
  <c r="H203" i="541"/>
  <c r="V202" i="541"/>
  <c r="W202" i="541" s="1"/>
  <c r="N202" i="541"/>
  <c r="N202" i="505" s="1"/>
  <c r="K202" i="541"/>
  <c r="M202" i="541" s="1"/>
  <c r="K202" i="541" a="1"/>
  <c r="J202" i="541" a="1"/>
  <c r="J202" i="541" s="1"/>
  <c r="H202" i="541"/>
  <c r="W201" i="541"/>
  <c r="V201" i="541"/>
  <c r="N201" i="541"/>
  <c r="N201" i="505" s="1"/>
  <c r="K201" i="541" a="1"/>
  <c r="K201" i="541" s="1"/>
  <c r="M201" i="541" s="1"/>
  <c r="J201" i="541" a="1"/>
  <c r="J201" i="541" s="1"/>
  <c r="H201" i="541"/>
  <c r="H200" i="541"/>
  <c r="V199" i="541"/>
  <c r="V256" i="541" s="1"/>
  <c r="W256" i="541" s="1"/>
  <c r="N199" i="541"/>
  <c r="K199" i="541" a="1"/>
  <c r="K199" i="541" s="1"/>
  <c r="J199" i="541" a="1"/>
  <c r="J199" i="541" s="1"/>
  <c r="H199" i="541"/>
  <c r="H256" i="541" s="1"/>
  <c r="AA198" i="541"/>
  <c r="AA333" i="541" s="1"/>
  <c r="Z198" i="541"/>
  <c r="Z333" i="541" s="1"/>
  <c r="Y198" i="541"/>
  <c r="Y333" i="541" s="1"/>
  <c r="X198" i="541"/>
  <c r="X333" i="541" s="1"/>
  <c r="U198" i="541"/>
  <c r="U333" i="541" s="1"/>
  <c r="T198" i="541"/>
  <c r="T333" i="541" s="1"/>
  <c r="S198" i="541"/>
  <c r="S333" i="541" s="1"/>
  <c r="R198" i="541"/>
  <c r="R333" i="541" s="1"/>
  <c r="Q198" i="541"/>
  <c r="Q333" i="541" s="1"/>
  <c r="P198" i="541"/>
  <c r="O198" i="541"/>
  <c r="I198" i="541"/>
  <c r="I333" i="541" s="1"/>
  <c r="B341" i="541" s="1"/>
  <c r="G198" i="541"/>
  <c r="G333" i="541" s="1"/>
  <c r="V197" i="541"/>
  <c r="W197" i="541" s="1"/>
  <c r="N197" i="541"/>
  <c r="N197" i="505" s="1"/>
  <c r="K197" i="541" a="1"/>
  <c r="K197" i="541" s="1"/>
  <c r="M197" i="541" s="1"/>
  <c r="J197" i="541" a="1"/>
  <c r="J197" i="541" s="1"/>
  <c r="H197" i="541"/>
  <c r="V196" i="541"/>
  <c r="W196" i="541" s="1"/>
  <c r="N196" i="541"/>
  <c r="N196" i="505" s="1"/>
  <c r="K196" i="541" a="1"/>
  <c r="K196" i="541" s="1"/>
  <c r="M196" i="541" s="1"/>
  <c r="J196" i="541" a="1"/>
  <c r="J196" i="541" s="1"/>
  <c r="H196" i="541"/>
  <c r="K195" i="541"/>
  <c r="M195" i="541" s="1"/>
  <c r="K195" i="541" a="1"/>
  <c r="H195" i="541"/>
  <c r="K194" i="541" a="1"/>
  <c r="K194" i="541" s="1"/>
  <c r="M194" i="541" s="1"/>
  <c r="H194" i="541"/>
  <c r="K193" i="541"/>
  <c r="M193" i="541" s="1"/>
  <c r="K193" i="541" a="1"/>
  <c r="H193" i="541"/>
  <c r="K192" i="541" a="1"/>
  <c r="K192" i="541" s="1"/>
  <c r="M192" i="541" s="1"/>
  <c r="H192" i="541"/>
  <c r="V191" i="541"/>
  <c r="W191" i="541" s="1"/>
  <c r="N191" i="541"/>
  <c r="K191" i="541" a="1"/>
  <c r="K191" i="541" s="1"/>
  <c r="M191" i="541" s="1"/>
  <c r="J191" i="541" a="1"/>
  <c r="J191" i="541" s="1"/>
  <c r="H191" i="541"/>
  <c r="W190" i="541"/>
  <c r="V190" i="541"/>
  <c r="N190" i="541"/>
  <c r="K190" i="541" a="1"/>
  <c r="K190" i="541" s="1"/>
  <c r="M190" i="541" s="1"/>
  <c r="J190" i="541" a="1"/>
  <c r="J190" i="541" s="1"/>
  <c r="H190" i="541"/>
  <c r="V189" i="541"/>
  <c r="W189" i="541" s="1"/>
  <c r="N189" i="541"/>
  <c r="K189" i="541" a="1"/>
  <c r="K189" i="541" s="1"/>
  <c r="M189" i="541" s="1"/>
  <c r="J189" i="541" a="1"/>
  <c r="J189" i="541" s="1"/>
  <c r="H189" i="541"/>
  <c r="N188" i="541"/>
  <c r="N188" i="505" s="1"/>
  <c r="K188" i="541" a="1"/>
  <c r="K188" i="541" s="1"/>
  <c r="M188" i="541" s="1"/>
  <c r="J188" i="541" a="1"/>
  <c r="J188" i="541" s="1"/>
  <c r="H188" i="541"/>
  <c r="N187" i="541"/>
  <c r="N187" i="505" s="1"/>
  <c r="K187" i="541" a="1"/>
  <c r="K187" i="541" s="1"/>
  <c r="M187" i="541" s="1"/>
  <c r="J187" i="541" a="1"/>
  <c r="J187" i="541" s="1"/>
  <c r="H187" i="541"/>
  <c r="W186" i="541"/>
  <c r="V186" i="541"/>
  <c r="N186" i="541"/>
  <c r="K186" i="541"/>
  <c r="M186" i="541" s="1"/>
  <c r="K186" i="541" a="1"/>
  <c r="J186" i="541" a="1"/>
  <c r="J186" i="541" s="1"/>
  <c r="H186" i="541"/>
  <c r="V185" i="541"/>
  <c r="W185" i="541" s="1"/>
  <c r="N185" i="541"/>
  <c r="N185" i="505" s="1"/>
  <c r="K185" i="541" a="1"/>
  <c r="K185" i="541" s="1"/>
  <c r="M185" i="541" s="1"/>
  <c r="J185" i="541" a="1"/>
  <c r="J185" i="541" s="1"/>
  <c r="H185" i="541"/>
  <c r="N184" i="541"/>
  <c r="N184" i="505" s="1"/>
  <c r="K184" i="541" a="1"/>
  <c r="K184" i="541" s="1"/>
  <c r="M184" i="541" s="1"/>
  <c r="H184" i="541"/>
  <c r="N183" i="541"/>
  <c r="N183" i="505" s="1"/>
  <c r="K183" i="541" a="1"/>
  <c r="K183" i="541" s="1"/>
  <c r="M183" i="541" s="1"/>
  <c r="H183" i="541"/>
  <c r="V182" i="541"/>
  <c r="W182" i="541" s="1"/>
  <c r="N182" i="541"/>
  <c r="N182" i="505" s="1"/>
  <c r="K182" i="541" a="1"/>
  <c r="K182" i="541" s="1"/>
  <c r="M182" i="541" s="1"/>
  <c r="J182" i="541" a="1"/>
  <c r="J182" i="541" s="1"/>
  <c r="H182" i="541"/>
  <c r="V181" i="541"/>
  <c r="W181" i="541" s="1"/>
  <c r="N181" i="541"/>
  <c r="K181" i="541" a="1"/>
  <c r="K181" i="541" s="1"/>
  <c r="M181" i="541" s="1"/>
  <c r="J181" i="541" a="1"/>
  <c r="J181" i="541" s="1"/>
  <c r="H181" i="541"/>
  <c r="W180" i="541"/>
  <c r="V180" i="541"/>
  <c r="N180" i="541"/>
  <c r="K180" i="541" a="1"/>
  <c r="K180" i="541" s="1"/>
  <c r="M180" i="541" s="1"/>
  <c r="J180" i="541" a="1"/>
  <c r="J180" i="541" s="1"/>
  <c r="H180" i="541"/>
  <c r="V179" i="541"/>
  <c r="W179" i="541" s="1"/>
  <c r="N179" i="541"/>
  <c r="N179" i="505" s="1"/>
  <c r="K179" i="541" a="1"/>
  <c r="K179" i="541" s="1"/>
  <c r="M179" i="541" s="1"/>
  <c r="J179" i="541" a="1"/>
  <c r="J179" i="541" s="1"/>
  <c r="H179" i="541"/>
  <c r="W178" i="541"/>
  <c r="V178" i="541"/>
  <c r="N178" i="541"/>
  <c r="N178" i="505" s="1"/>
  <c r="K178" i="541" a="1"/>
  <c r="K178" i="541" s="1"/>
  <c r="M178" i="541" s="1"/>
  <c r="J178" i="541" a="1"/>
  <c r="J178" i="541" s="1"/>
  <c r="H178" i="541"/>
  <c r="V177" i="541"/>
  <c r="V198" i="541" s="1"/>
  <c r="N177" i="541"/>
  <c r="K177" i="541" a="1"/>
  <c r="K177" i="541" s="1"/>
  <c r="J177" i="541" a="1"/>
  <c r="J177" i="541" s="1"/>
  <c r="H177" i="541"/>
  <c r="X170" i="541"/>
  <c r="Q526" i="541" s="1"/>
  <c r="X169" i="541"/>
  <c r="Q525" i="541" s="1"/>
  <c r="G169" i="541"/>
  <c r="C169" i="541"/>
  <c r="X168" i="541"/>
  <c r="Q524" i="541" s="1"/>
  <c r="I168" i="541"/>
  <c r="E168" i="541"/>
  <c r="K168" i="541" s="1"/>
  <c r="M168" i="541" s="1"/>
  <c r="I167" i="541"/>
  <c r="E167" i="541"/>
  <c r="K167" i="541" s="1"/>
  <c r="M167" i="541" s="1"/>
  <c r="I166" i="541"/>
  <c r="E166" i="541"/>
  <c r="K166" i="541" s="1"/>
  <c r="M166" i="541" s="1"/>
  <c r="X165" i="541"/>
  <c r="Q521" i="541" s="1"/>
  <c r="I165" i="541"/>
  <c r="I169" i="541" s="1"/>
  <c r="E165" i="541"/>
  <c r="E169" i="541" s="1"/>
  <c r="AA162" i="541"/>
  <c r="Z162" i="541"/>
  <c r="Y162" i="541"/>
  <c r="X162" i="541"/>
  <c r="U162" i="541"/>
  <c r="T162" i="541"/>
  <c r="S162" i="541"/>
  <c r="R162" i="541"/>
  <c r="Q162" i="541"/>
  <c r="P162" i="541"/>
  <c r="O162" i="541"/>
  <c r="R170" i="541" s="1"/>
  <c r="I162" i="541"/>
  <c r="G162" i="541"/>
  <c r="C526" i="541" s="1"/>
  <c r="H161" i="541"/>
  <c r="H161" i="505" s="1"/>
  <c r="H160" i="541"/>
  <c r="H160" i="505" s="1"/>
  <c r="H159" i="541"/>
  <c r="H159" i="505" s="1"/>
  <c r="V158" i="541"/>
  <c r="W158" i="541" s="1"/>
  <c r="N158" i="541"/>
  <c r="N158" i="505" s="1"/>
  <c r="K158" i="541"/>
  <c r="K158" i="541" a="1"/>
  <c r="J158" i="541" a="1"/>
  <c r="J158" i="541" s="1"/>
  <c r="H158" i="541"/>
  <c r="H158" i="505" s="1"/>
  <c r="D158" i="541"/>
  <c r="W157" i="541"/>
  <c r="V157" i="541"/>
  <c r="N157" i="541"/>
  <c r="N157" i="505" s="1"/>
  <c r="K157" i="541" a="1"/>
  <c r="K157" i="541" s="1"/>
  <c r="M157" i="541" s="1"/>
  <c r="J157" i="541" a="1"/>
  <c r="J157" i="541" s="1"/>
  <c r="H157" i="541"/>
  <c r="H157" i="505" s="1"/>
  <c r="H156" i="541"/>
  <c r="H156" i="505" s="1"/>
  <c r="H155" i="541"/>
  <c r="H155" i="505" s="1"/>
  <c r="V154" i="541"/>
  <c r="W154" i="541" s="1"/>
  <c r="N154" i="541"/>
  <c r="N154" i="505" s="1"/>
  <c r="K154" i="541" a="1"/>
  <c r="K154" i="541" s="1"/>
  <c r="M154" i="541" s="1"/>
  <c r="J154" i="541" a="1"/>
  <c r="J154" i="541" s="1"/>
  <c r="H154" i="541"/>
  <c r="H154" i="505" s="1"/>
  <c r="V153" i="541"/>
  <c r="W153" i="541" s="1"/>
  <c r="N153" i="541"/>
  <c r="N153" i="505" s="1"/>
  <c r="K153" i="541"/>
  <c r="M153" i="541" s="1"/>
  <c r="K153" i="541" a="1"/>
  <c r="J153" i="541"/>
  <c r="J153" i="541" a="1"/>
  <c r="H153" i="541"/>
  <c r="H153" i="505" s="1"/>
  <c r="H152" i="541"/>
  <c r="H152" i="505" s="1"/>
  <c r="W151" i="541"/>
  <c r="V151" i="541"/>
  <c r="N151" i="541"/>
  <c r="N151" i="505" s="1"/>
  <c r="K151" i="541" a="1"/>
  <c r="K151" i="541" s="1"/>
  <c r="M151" i="541" s="1"/>
  <c r="J151" i="541" a="1"/>
  <c r="J151" i="541" s="1"/>
  <c r="H151" i="541"/>
  <c r="H151" i="505" s="1"/>
  <c r="V150" i="541"/>
  <c r="W150" i="541" s="1"/>
  <c r="N150" i="541"/>
  <c r="K150" i="541" a="1"/>
  <c r="K150" i="541" s="1"/>
  <c r="M150" i="541" s="1"/>
  <c r="J150" i="541" a="1"/>
  <c r="J150" i="541" s="1"/>
  <c r="H150" i="541"/>
  <c r="H150" i="505" s="1"/>
  <c r="V149" i="541"/>
  <c r="W149" i="541" s="1"/>
  <c r="N149" i="541"/>
  <c r="N149" i="505" s="1"/>
  <c r="K149" i="541"/>
  <c r="M149" i="541" s="1"/>
  <c r="K149" i="541" a="1"/>
  <c r="J149" i="541"/>
  <c r="J149" i="541" a="1"/>
  <c r="H149" i="541"/>
  <c r="H149" i="505" s="1"/>
  <c r="V148" i="541"/>
  <c r="W148" i="541" s="1"/>
  <c r="N148" i="541"/>
  <c r="K148" i="541" a="1"/>
  <c r="K148" i="541" s="1"/>
  <c r="J148" i="541" a="1"/>
  <c r="J148" i="541" s="1"/>
  <c r="H148" i="541"/>
  <c r="AA147" i="541"/>
  <c r="Z147" i="541"/>
  <c r="Y147" i="541"/>
  <c r="X147" i="541"/>
  <c r="U147" i="541"/>
  <c r="T147" i="541"/>
  <c r="S147" i="541"/>
  <c r="Q147" i="541"/>
  <c r="P147" i="541"/>
  <c r="O147" i="541"/>
  <c r="I147" i="541"/>
  <c r="G147" i="541"/>
  <c r="C525" i="541" s="1"/>
  <c r="V146" i="541"/>
  <c r="W146" i="541" s="1"/>
  <c r="N146" i="541"/>
  <c r="N146" i="505" s="1"/>
  <c r="K146" i="541" a="1"/>
  <c r="K146" i="541" s="1"/>
  <c r="M146" i="541" s="1"/>
  <c r="J146" i="541" a="1"/>
  <c r="J146" i="541" s="1"/>
  <c r="H146" i="541"/>
  <c r="H146" i="505" s="1"/>
  <c r="K145" i="541" a="1"/>
  <c r="K145" i="541" s="1"/>
  <c r="H145" i="541"/>
  <c r="H145" i="505" s="1"/>
  <c r="K144" i="541" a="1"/>
  <c r="K144" i="541" s="1"/>
  <c r="H144" i="541"/>
  <c r="H144" i="505" s="1"/>
  <c r="K143" i="541" a="1"/>
  <c r="K143" i="541" s="1"/>
  <c r="H143" i="541"/>
  <c r="H143" i="505" s="1"/>
  <c r="V142" i="541"/>
  <c r="W142" i="541" s="1"/>
  <c r="N142" i="541"/>
  <c r="N142" i="505" s="1"/>
  <c r="K142" i="541"/>
  <c r="M142" i="541" s="1"/>
  <c r="K142" i="541" a="1"/>
  <c r="J142" i="541" a="1"/>
  <c r="J142" i="541" s="1"/>
  <c r="H142" i="541"/>
  <c r="H142" i="505" s="1"/>
  <c r="W141" i="541"/>
  <c r="V141" i="541"/>
  <c r="N141" i="541"/>
  <c r="N141" i="505" s="1"/>
  <c r="K141" i="541" a="1"/>
  <c r="K141" i="541" s="1"/>
  <c r="M141" i="541" s="1"/>
  <c r="J141" i="541" a="1"/>
  <c r="J141" i="541" s="1"/>
  <c r="H141" i="541"/>
  <c r="H141" i="505" s="1"/>
  <c r="V140" i="541"/>
  <c r="W140" i="541" s="1"/>
  <c r="N140" i="541"/>
  <c r="N140" i="505" s="1"/>
  <c r="K140" i="541"/>
  <c r="M140" i="541" s="1"/>
  <c r="K140" i="541" a="1"/>
  <c r="J140" i="541" a="1"/>
  <c r="J140" i="541" s="1"/>
  <c r="H140" i="541"/>
  <c r="H140" i="505" s="1"/>
  <c r="W139" i="541"/>
  <c r="V139" i="541"/>
  <c r="N139" i="541"/>
  <c r="N139" i="505" s="1"/>
  <c r="K139" i="541" a="1"/>
  <c r="K139" i="541" s="1"/>
  <c r="M139" i="541" s="1"/>
  <c r="J139" i="541" a="1"/>
  <c r="J139" i="541" s="1"/>
  <c r="H139" i="541"/>
  <c r="H139" i="505" s="1"/>
  <c r="V138" i="541"/>
  <c r="V147" i="541" s="1"/>
  <c r="W147" i="541" s="1"/>
  <c r="N138" i="541"/>
  <c r="K138" i="541"/>
  <c r="M138" i="541" s="1"/>
  <c r="K138" i="541" a="1"/>
  <c r="J138" i="541" a="1"/>
  <c r="J138" i="541" s="1"/>
  <c r="H138" i="541"/>
  <c r="AA137" i="541"/>
  <c r="AA137" i="505" s="1"/>
  <c r="Z137" i="541"/>
  <c r="Z137" i="505" s="1"/>
  <c r="Y137" i="541"/>
  <c r="Y137" i="505" s="1"/>
  <c r="X137" i="541"/>
  <c r="X137" i="505" s="1"/>
  <c r="U137" i="541"/>
  <c r="U137" i="505" s="1"/>
  <c r="T137" i="541"/>
  <c r="T137" i="505" s="1"/>
  <c r="S137" i="541"/>
  <c r="S137" i="505" s="1"/>
  <c r="Q137" i="541"/>
  <c r="Q137" i="505" s="1"/>
  <c r="P137" i="541"/>
  <c r="P137" i="505" s="1"/>
  <c r="O137" i="541"/>
  <c r="I137" i="541"/>
  <c r="G137" i="541"/>
  <c r="C524" i="541" s="1"/>
  <c r="V136" i="541"/>
  <c r="W136" i="541" s="1"/>
  <c r="N136" i="541"/>
  <c r="K136" i="541" a="1"/>
  <c r="K136" i="541" s="1"/>
  <c r="M136" i="541" s="1"/>
  <c r="J136" i="541" a="1"/>
  <c r="J136" i="541" s="1"/>
  <c r="H136" i="541"/>
  <c r="H136" i="505" s="1"/>
  <c r="V135" i="541"/>
  <c r="W135" i="541" s="1"/>
  <c r="N135" i="541"/>
  <c r="N135" i="505" s="1"/>
  <c r="K135" i="541" a="1"/>
  <c r="K135" i="541" s="1"/>
  <c r="M135" i="541" s="1"/>
  <c r="J135" i="541" a="1"/>
  <c r="J135" i="541" s="1"/>
  <c r="H135" i="541"/>
  <c r="H135" i="505" s="1"/>
  <c r="V134" i="541"/>
  <c r="W134" i="541" s="1"/>
  <c r="N134" i="541"/>
  <c r="N134" i="505" s="1"/>
  <c r="K134" i="541" a="1"/>
  <c r="K134" i="541" s="1"/>
  <c r="M134" i="541" s="1"/>
  <c r="J134" i="541" a="1"/>
  <c r="J134" i="541" s="1"/>
  <c r="H134" i="541"/>
  <c r="H134" i="505" s="1"/>
  <c r="V133" i="541"/>
  <c r="W133" i="541" s="1"/>
  <c r="N133" i="541"/>
  <c r="N133" i="505" s="1"/>
  <c r="K133" i="541"/>
  <c r="M133" i="541" s="1"/>
  <c r="K133" i="541" a="1"/>
  <c r="J133" i="541"/>
  <c r="J133" i="541" a="1"/>
  <c r="H133" i="541"/>
  <c r="H133" i="505" s="1"/>
  <c r="V132" i="541"/>
  <c r="W132" i="541" s="1"/>
  <c r="N132" i="541"/>
  <c r="N132" i="505" s="1"/>
  <c r="K132" i="541" a="1"/>
  <c r="K132" i="541" s="1"/>
  <c r="M132" i="541" s="1"/>
  <c r="J132" i="541" a="1"/>
  <c r="J132" i="541" s="1"/>
  <c r="H132" i="541"/>
  <c r="H132" i="505" s="1"/>
  <c r="W131" i="541"/>
  <c r="V131" i="541"/>
  <c r="N131" i="541"/>
  <c r="N131" i="505" s="1"/>
  <c r="K131" i="541" a="1"/>
  <c r="K131" i="541" s="1"/>
  <c r="M131" i="541" s="1"/>
  <c r="J131" i="541" a="1"/>
  <c r="J131" i="541" s="1"/>
  <c r="H131" i="541"/>
  <c r="H131" i="505" s="1"/>
  <c r="V130" i="541"/>
  <c r="W130" i="541" s="1"/>
  <c r="N130" i="541"/>
  <c r="N130" i="505" s="1"/>
  <c r="K130" i="541" a="1"/>
  <c r="K130" i="541" s="1"/>
  <c r="M130" i="541" s="1"/>
  <c r="J130" i="541" a="1"/>
  <c r="J130" i="541" s="1"/>
  <c r="H130" i="541"/>
  <c r="H130" i="505" s="1"/>
  <c r="V129" i="541"/>
  <c r="W129" i="541" s="1"/>
  <c r="N129" i="541"/>
  <c r="N129" i="505" s="1"/>
  <c r="K129" i="541"/>
  <c r="M129" i="541" s="1"/>
  <c r="K129" i="541" a="1"/>
  <c r="J129" i="541"/>
  <c r="J129" i="541" a="1"/>
  <c r="H129" i="541"/>
  <c r="H129" i="505" s="1"/>
  <c r="V128" i="541"/>
  <c r="W128" i="541" s="1"/>
  <c r="N128" i="541"/>
  <c r="N128" i="505" s="1"/>
  <c r="K128" i="541" a="1"/>
  <c r="K128" i="541" s="1"/>
  <c r="M128" i="541" s="1"/>
  <c r="J128" i="541" a="1"/>
  <c r="J128" i="541" s="1"/>
  <c r="H128" i="541"/>
  <c r="H128" i="505" s="1"/>
  <c r="W127" i="541"/>
  <c r="V127" i="541"/>
  <c r="N127" i="541"/>
  <c r="N127" i="505" s="1"/>
  <c r="K127" i="541" a="1"/>
  <c r="K127" i="541" s="1"/>
  <c r="M127" i="541" s="1"/>
  <c r="J127" i="541" a="1"/>
  <c r="J127" i="541" s="1"/>
  <c r="H127" i="541"/>
  <c r="H127" i="505" s="1"/>
  <c r="V126" i="541"/>
  <c r="W126" i="541" s="1"/>
  <c r="N126" i="541"/>
  <c r="N126" i="505" s="1"/>
  <c r="K126" i="541" a="1"/>
  <c r="K126" i="541" s="1"/>
  <c r="M126" i="541" s="1"/>
  <c r="J126" i="541" a="1"/>
  <c r="J126" i="541" s="1"/>
  <c r="H126" i="541"/>
  <c r="H126" i="505" s="1"/>
  <c r="V125" i="541"/>
  <c r="W125" i="541" s="1"/>
  <c r="N125" i="541"/>
  <c r="N125" i="505" s="1"/>
  <c r="K125" i="541"/>
  <c r="M125" i="541" s="1"/>
  <c r="K125" i="541" a="1"/>
  <c r="J125" i="541"/>
  <c r="J125" i="541" a="1"/>
  <c r="H125" i="541"/>
  <c r="H125" i="505" s="1"/>
  <c r="V124" i="541"/>
  <c r="W124" i="541" s="1"/>
  <c r="N124" i="541"/>
  <c r="N124" i="505" s="1"/>
  <c r="K124" i="541" a="1"/>
  <c r="K124" i="541" s="1"/>
  <c r="M124" i="541" s="1"/>
  <c r="J124" i="541" a="1"/>
  <c r="J124" i="541" s="1"/>
  <c r="H124" i="541"/>
  <c r="H124" i="505" s="1"/>
  <c r="W123" i="541"/>
  <c r="V123" i="541"/>
  <c r="N123" i="541"/>
  <c r="N123" i="505" s="1"/>
  <c r="K123" i="541" a="1"/>
  <c r="K123" i="541" s="1"/>
  <c r="M123" i="541" s="1"/>
  <c r="J123" i="541" a="1"/>
  <c r="J123" i="541" s="1"/>
  <c r="H123" i="541"/>
  <c r="H123" i="505" s="1"/>
  <c r="V122" i="541"/>
  <c r="W122" i="541" s="1"/>
  <c r="N122" i="541"/>
  <c r="K122" i="541" a="1"/>
  <c r="K122" i="541" s="1"/>
  <c r="J122" i="541" a="1"/>
  <c r="J122" i="541" s="1"/>
  <c r="H122" i="541"/>
  <c r="AA121" i="541"/>
  <c r="Z121" i="541"/>
  <c r="Y121" i="541"/>
  <c r="X121" i="541"/>
  <c r="U121" i="541"/>
  <c r="T121" i="541"/>
  <c r="S121" i="541"/>
  <c r="R121" i="541"/>
  <c r="Q121" i="541"/>
  <c r="P121" i="541"/>
  <c r="O121" i="541"/>
  <c r="I121" i="541"/>
  <c r="G121" i="541"/>
  <c r="C523" i="541" s="1"/>
  <c r="V120" i="541"/>
  <c r="W120" i="541" s="1"/>
  <c r="N120" i="541"/>
  <c r="N120" i="505" s="1"/>
  <c r="K120" i="541" a="1"/>
  <c r="K120" i="541" s="1"/>
  <c r="M120" i="541" s="1"/>
  <c r="J120" i="541" a="1"/>
  <c r="J120" i="541" s="1"/>
  <c r="H120" i="541"/>
  <c r="H120" i="505" s="1"/>
  <c r="V119" i="541"/>
  <c r="W119" i="541" s="1"/>
  <c r="N119" i="541"/>
  <c r="N119" i="505" s="1"/>
  <c r="K119" i="541"/>
  <c r="M119" i="541" s="1"/>
  <c r="K119" i="541" a="1"/>
  <c r="J119" i="541"/>
  <c r="J119" i="541" a="1"/>
  <c r="H119" i="541"/>
  <c r="H119" i="505" s="1"/>
  <c r="V118" i="541"/>
  <c r="W118" i="541" s="1"/>
  <c r="N118" i="541"/>
  <c r="N118" i="505" s="1"/>
  <c r="K118" i="541" a="1"/>
  <c r="K118" i="541" s="1"/>
  <c r="M118" i="541" s="1"/>
  <c r="J118" i="541" a="1"/>
  <c r="J118" i="541" s="1"/>
  <c r="H118" i="541"/>
  <c r="H118" i="505" s="1"/>
  <c r="K117" i="541" a="1"/>
  <c r="K117" i="541" s="1"/>
  <c r="H117" i="541"/>
  <c r="H117" i="505" s="1"/>
  <c r="K116" i="541" a="1"/>
  <c r="K116" i="541" s="1"/>
  <c r="H116" i="541"/>
  <c r="H116" i="505" s="1"/>
  <c r="K115" i="541" a="1"/>
  <c r="K115" i="541" s="1"/>
  <c r="H115" i="541"/>
  <c r="H115" i="505" s="1"/>
  <c r="V114" i="541"/>
  <c r="W114" i="541" s="1"/>
  <c r="N114" i="541"/>
  <c r="N114" i="505" s="1"/>
  <c r="K114" i="541" a="1"/>
  <c r="K114" i="541" s="1"/>
  <c r="M114" i="541" s="1"/>
  <c r="H114" i="541"/>
  <c r="H114" i="505" s="1"/>
  <c r="V113" i="541"/>
  <c r="W113" i="541" s="1"/>
  <c r="N113" i="541"/>
  <c r="N113" i="505" s="1"/>
  <c r="K113" i="541"/>
  <c r="M113" i="541" s="1"/>
  <c r="K113" i="541" a="1"/>
  <c r="H113" i="541"/>
  <c r="H113" i="505" s="1"/>
  <c r="N112" i="541"/>
  <c r="N112" i="505" s="1"/>
  <c r="K112" i="541" a="1"/>
  <c r="K112" i="541" s="1"/>
  <c r="M112" i="541" s="1"/>
  <c r="H112" i="541"/>
  <c r="H112" i="505" s="1"/>
  <c r="N111" i="541"/>
  <c r="N111" i="505" s="1"/>
  <c r="K111" i="541" a="1"/>
  <c r="K111" i="541" s="1"/>
  <c r="M111" i="541" s="1"/>
  <c r="H111" i="541"/>
  <c r="H111" i="505" s="1"/>
  <c r="N110" i="541"/>
  <c r="N110" i="505" s="1"/>
  <c r="K110" i="541" a="1"/>
  <c r="K110" i="541" s="1"/>
  <c r="M110" i="541" s="1"/>
  <c r="H110" i="541"/>
  <c r="H110" i="505" s="1"/>
  <c r="N109" i="541"/>
  <c r="N109" i="505" s="1"/>
  <c r="K109" i="541"/>
  <c r="M109" i="541" s="1"/>
  <c r="K109" i="541" a="1"/>
  <c r="H109" i="541"/>
  <c r="H109" i="505" s="1"/>
  <c r="N108" i="541"/>
  <c r="N108" i="505" s="1"/>
  <c r="K108" i="541" a="1"/>
  <c r="K108" i="541" s="1"/>
  <c r="M108" i="541" s="1"/>
  <c r="H108" i="541"/>
  <c r="H108" i="505" s="1"/>
  <c r="N107" i="541"/>
  <c r="N107" i="505" s="1"/>
  <c r="K107" i="541" a="1"/>
  <c r="K107" i="541" s="1"/>
  <c r="M107" i="541" s="1"/>
  <c r="H107" i="541"/>
  <c r="H107" i="505" s="1"/>
  <c r="V106" i="541"/>
  <c r="W106" i="541" s="1"/>
  <c r="N106" i="541"/>
  <c r="N106" i="505" s="1"/>
  <c r="K106" i="541" a="1"/>
  <c r="K106" i="541" s="1"/>
  <c r="M106" i="541" s="1"/>
  <c r="H106" i="541"/>
  <c r="H106" i="505" s="1"/>
  <c r="V105" i="541"/>
  <c r="W105" i="541" s="1"/>
  <c r="N105" i="541"/>
  <c r="N105" i="505" s="1"/>
  <c r="K105" i="541"/>
  <c r="M105" i="541" s="1"/>
  <c r="K105" i="541" a="1"/>
  <c r="H105" i="541"/>
  <c r="H105" i="505" s="1"/>
  <c r="V104" i="541"/>
  <c r="W104" i="541" s="1"/>
  <c r="N104" i="541"/>
  <c r="N104" i="505" s="1"/>
  <c r="K104" i="541" a="1"/>
  <c r="K104" i="541" s="1"/>
  <c r="M104" i="541" s="1"/>
  <c r="H104" i="541"/>
  <c r="H104" i="505" s="1"/>
  <c r="W103" i="541"/>
  <c r="V103" i="541"/>
  <c r="N103" i="541"/>
  <c r="N103" i="505" s="1"/>
  <c r="K103" i="541" a="1"/>
  <c r="K103" i="541" s="1"/>
  <c r="M103" i="541" s="1"/>
  <c r="H103" i="541"/>
  <c r="H103" i="505" s="1"/>
  <c r="V102" i="541"/>
  <c r="W102" i="541" s="1"/>
  <c r="N102" i="541"/>
  <c r="N102" i="505" s="1"/>
  <c r="K102" i="541" a="1"/>
  <c r="K102" i="541" s="1"/>
  <c r="M102" i="541" s="1"/>
  <c r="H102" i="541"/>
  <c r="H102" i="505" s="1"/>
  <c r="V101" i="541"/>
  <c r="W101" i="541" s="1"/>
  <c r="N101" i="541"/>
  <c r="N101" i="505" s="1"/>
  <c r="K101" i="541"/>
  <c r="M101" i="541" s="1"/>
  <c r="K101" i="541" a="1"/>
  <c r="H101" i="541"/>
  <c r="H101" i="505" s="1"/>
  <c r="V100" i="541"/>
  <c r="W100" i="541" s="1"/>
  <c r="N100" i="541"/>
  <c r="N100" i="505" s="1"/>
  <c r="K100" i="541" a="1"/>
  <c r="K100" i="541" s="1"/>
  <c r="M100" i="541" s="1"/>
  <c r="H100" i="541"/>
  <c r="H100" i="505" s="1"/>
  <c r="W99" i="541"/>
  <c r="V99" i="541"/>
  <c r="N99" i="541"/>
  <c r="N99" i="505" s="1"/>
  <c r="K99" i="541" a="1"/>
  <c r="K99" i="541" s="1"/>
  <c r="M99" i="541" s="1"/>
  <c r="H99" i="541"/>
  <c r="H99" i="505" s="1"/>
  <c r="V98" i="541"/>
  <c r="W98" i="541" s="1"/>
  <c r="N98" i="541"/>
  <c r="N98" i="505" s="1"/>
  <c r="K98" i="541" a="1"/>
  <c r="K98" i="541" s="1"/>
  <c r="M98" i="541" s="1"/>
  <c r="H98" i="541"/>
  <c r="H98" i="505" s="1"/>
  <c r="V97" i="541"/>
  <c r="W97" i="541" s="1"/>
  <c r="N97" i="541"/>
  <c r="N97" i="505" s="1"/>
  <c r="K97" i="541"/>
  <c r="M97" i="541" s="1"/>
  <c r="K97" i="541" a="1"/>
  <c r="H97" i="541"/>
  <c r="H97" i="505" s="1"/>
  <c r="V96" i="541"/>
  <c r="W96" i="541" s="1"/>
  <c r="N96" i="541"/>
  <c r="N96" i="505" s="1"/>
  <c r="K96" i="541" a="1"/>
  <c r="K96" i="541" s="1"/>
  <c r="M96" i="541" s="1"/>
  <c r="H96" i="541"/>
  <c r="H96" i="505" s="1"/>
  <c r="W95" i="541"/>
  <c r="V95" i="541"/>
  <c r="N95" i="541"/>
  <c r="N95" i="505" s="1"/>
  <c r="K95" i="541" a="1"/>
  <c r="K95" i="541" s="1"/>
  <c r="M95" i="541" s="1"/>
  <c r="H95" i="541"/>
  <c r="H95" i="505" s="1"/>
  <c r="K94" i="541" a="1"/>
  <c r="K94" i="541" s="1"/>
  <c r="M94" i="541" s="1"/>
  <c r="H94" i="541"/>
  <c r="H94" i="505" s="1"/>
  <c r="V93" i="541"/>
  <c r="W93" i="541" s="1"/>
  <c r="N93" i="541"/>
  <c r="N93" i="505" s="1"/>
  <c r="K93" i="541" a="1"/>
  <c r="K93" i="541" s="1"/>
  <c r="M93" i="541" s="1"/>
  <c r="J93" i="541" a="1"/>
  <c r="J93" i="541" s="1"/>
  <c r="H93" i="541"/>
  <c r="H93" i="505" s="1"/>
  <c r="V92" i="541"/>
  <c r="W92" i="541" s="1"/>
  <c r="N92" i="541"/>
  <c r="N92" i="505" s="1"/>
  <c r="K92" i="541"/>
  <c r="M92" i="541" s="1"/>
  <c r="K92" i="541" a="1"/>
  <c r="J92" i="541"/>
  <c r="J92" i="541" a="1"/>
  <c r="H92" i="541"/>
  <c r="H92" i="505" s="1"/>
  <c r="V91" i="541"/>
  <c r="W91" i="541" s="1"/>
  <c r="N91" i="541"/>
  <c r="N91" i="505" s="1"/>
  <c r="K91" i="541" a="1"/>
  <c r="K91" i="541" s="1"/>
  <c r="M91" i="541" s="1"/>
  <c r="J91" i="541" a="1"/>
  <c r="J91" i="541" s="1"/>
  <c r="H91" i="541"/>
  <c r="H91" i="505" s="1"/>
  <c r="W90" i="541"/>
  <c r="V90" i="541"/>
  <c r="N90" i="541"/>
  <c r="N90" i="505" s="1"/>
  <c r="K90" i="541" a="1"/>
  <c r="K90" i="541" s="1"/>
  <c r="M90" i="541" s="1"/>
  <c r="J90" i="541" a="1"/>
  <c r="J90" i="541" s="1"/>
  <c r="H90" i="541"/>
  <c r="H90" i="505" s="1"/>
  <c r="V89" i="541"/>
  <c r="W89" i="541" s="1"/>
  <c r="N89" i="541"/>
  <c r="N89" i="505" s="1"/>
  <c r="K89" i="541" a="1"/>
  <c r="K89" i="541" s="1"/>
  <c r="M89" i="541" s="1"/>
  <c r="J89" i="541" a="1"/>
  <c r="J89" i="541" s="1"/>
  <c r="H89" i="541"/>
  <c r="H89" i="505" s="1"/>
  <c r="V88" i="541"/>
  <c r="W88" i="541" s="1"/>
  <c r="N88" i="541"/>
  <c r="N88" i="505" s="1"/>
  <c r="K88" i="541"/>
  <c r="M88" i="541" s="1"/>
  <c r="K88" i="541" a="1"/>
  <c r="J88" i="541"/>
  <c r="J88" i="541" a="1"/>
  <c r="H88" i="541"/>
  <c r="H88" i="505" s="1"/>
  <c r="V87" i="541"/>
  <c r="N87" i="541"/>
  <c r="K87" i="541" a="1"/>
  <c r="K87" i="541" s="1"/>
  <c r="J87" i="541" a="1"/>
  <c r="J87" i="541" s="1"/>
  <c r="H87" i="541"/>
  <c r="H87" i="505" s="1"/>
  <c r="AA86" i="541"/>
  <c r="Z86" i="541"/>
  <c r="Y86" i="541"/>
  <c r="X86" i="541"/>
  <c r="U86" i="541"/>
  <c r="T86" i="541"/>
  <c r="S86" i="541"/>
  <c r="R86" i="541"/>
  <c r="Q86" i="541"/>
  <c r="P86" i="541"/>
  <c r="O86" i="541"/>
  <c r="R166" i="541" s="1"/>
  <c r="I86" i="541"/>
  <c r="G86" i="541"/>
  <c r="C522" i="541" s="1"/>
  <c r="K85" i="541" a="1"/>
  <c r="K85" i="541" s="1"/>
  <c r="H85" i="541"/>
  <c r="K84" i="541"/>
  <c r="K84" i="541" a="1"/>
  <c r="H84" i="541"/>
  <c r="K83" i="541" a="1"/>
  <c r="K83" i="541" s="1"/>
  <c r="H83" i="541"/>
  <c r="K82" i="541" a="1"/>
  <c r="K82" i="541" s="1"/>
  <c r="H82" i="541"/>
  <c r="K81" i="541" a="1"/>
  <c r="K81" i="541" s="1"/>
  <c r="H81" i="541"/>
  <c r="K80" i="541"/>
  <c r="K80" i="541" a="1"/>
  <c r="H80" i="541"/>
  <c r="K79" i="541" a="1"/>
  <c r="K79" i="541" s="1"/>
  <c r="M79" i="541" s="1"/>
  <c r="H79" i="541"/>
  <c r="K78" i="541"/>
  <c r="M78" i="541" s="1"/>
  <c r="K78" i="541" a="1"/>
  <c r="H78" i="541"/>
  <c r="K77" i="541" a="1"/>
  <c r="K77" i="541" s="1"/>
  <c r="M77" i="541" s="1"/>
  <c r="H77" i="541"/>
  <c r="K76" i="541" a="1"/>
  <c r="K76" i="541" s="1"/>
  <c r="M76" i="541" s="1"/>
  <c r="H76" i="541"/>
  <c r="W75" i="541"/>
  <c r="V75" i="541"/>
  <c r="N75" i="541"/>
  <c r="N75" i="505" s="1"/>
  <c r="K75" i="541" a="1"/>
  <c r="K75" i="541" s="1"/>
  <c r="M75" i="541" s="1"/>
  <c r="J75" i="541" a="1"/>
  <c r="J75" i="541" s="1"/>
  <c r="H75" i="541"/>
  <c r="V74" i="541"/>
  <c r="W74" i="541" s="1"/>
  <c r="N74" i="541"/>
  <c r="N74" i="505" s="1"/>
  <c r="K74" i="541"/>
  <c r="M74" i="541" s="1"/>
  <c r="K74" i="541" a="1"/>
  <c r="J74" i="541" a="1"/>
  <c r="J74" i="541" s="1"/>
  <c r="H74" i="541"/>
  <c r="W73" i="541"/>
  <c r="V73" i="541"/>
  <c r="N73" i="541"/>
  <c r="N73" i="505" s="1"/>
  <c r="K73" i="541" a="1"/>
  <c r="K73" i="541" s="1"/>
  <c r="M73" i="541" s="1"/>
  <c r="J73" i="541" a="1"/>
  <c r="J73" i="541" s="1"/>
  <c r="H73" i="541"/>
  <c r="V72" i="541"/>
  <c r="W72" i="541" s="1"/>
  <c r="N72" i="541"/>
  <c r="N72" i="505" s="1"/>
  <c r="K72" i="541"/>
  <c r="M72" i="541" s="1"/>
  <c r="K72" i="541" a="1"/>
  <c r="J72" i="541" a="1"/>
  <c r="J72" i="541" s="1"/>
  <c r="H72" i="541"/>
  <c r="H71" i="541"/>
  <c r="V70" i="541"/>
  <c r="W70" i="541" s="1"/>
  <c r="N70" i="541"/>
  <c r="N70" i="505" s="1"/>
  <c r="K70" i="541" a="1"/>
  <c r="K70" i="541" s="1"/>
  <c r="M70" i="541" s="1"/>
  <c r="J70" i="541" a="1"/>
  <c r="J70" i="541" s="1"/>
  <c r="H70" i="541"/>
  <c r="W69" i="541"/>
  <c r="V69" i="541"/>
  <c r="N69" i="541"/>
  <c r="K69" i="541" a="1"/>
  <c r="K69" i="541" s="1"/>
  <c r="M69" i="541" s="1"/>
  <c r="J69" i="541" a="1"/>
  <c r="J69" i="541" s="1"/>
  <c r="H69" i="541"/>
  <c r="K68" i="541" a="1"/>
  <c r="K68" i="541" s="1"/>
  <c r="H68" i="541"/>
  <c r="K67" i="541"/>
  <c r="K67" i="541" a="1"/>
  <c r="H67" i="541"/>
  <c r="V66" i="541"/>
  <c r="W66" i="541" s="1"/>
  <c r="N66" i="541"/>
  <c r="N66" i="505" s="1"/>
  <c r="K66" i="541" a="1"/>
  <c r="K66" i="541" s="1"/>
  <c r="M66" i="541" s="1"/>
  <c r="J66" i="541" a="1"/>
  <c r="J66" i="541" s="1"/>
  <c r="H66" i="541"/>
  <c r="V65" i="541"/>
  <c r="W65" i="541" s="1"/>
  <c r="N65" i="541"/>
  <c r="N65" i="505" s="1"/>
  <c r="K65" i="541" a="1"/>
  <c r="K65" i="541" s="1"/>
  <c r="M65" i="541" s="1"/>
  <c r="J65" i="541" a="1"/>
  <c r="J65" i="541" s="1"/>
  <c r="H65" i="541"/>
  <c r="V64" i="541"/>
  <c r="W64" i="541" s="1"/>
  <c r="N64" i="541"/>
  <c r="N64" i="505" s="1"/>
  <c r="K64" i="541" a="1"/>
  <c r="K64" i="541" s="1"/>
  <c r="M64" i="541" s="1"/>
  <c r="J64" i="541" a="1"/>
  <c r="J64" i="541" s="1"/>
  <c r="H64" i="541"/>
  <c r="V63" i="541"/>
  <c r="W63" i="541" s="1"/>
  <c r="N63" i="541"/>
  <c r="N63" i="505" s="1"/>
  <c r="K63" i="541" a="1"/>
  <c r="K63" i="541" s="1"/>
  <c r="M63" i="541" s="1"/>
  <c r="J63" i="541" a="1"/>
  <c r="J63" i="541" s="1"/>
  <c r="H63" i="541"/>
  <c r="V62" i="541"/>
  <c r="W62" i="541" s="1"/>
  <c r="N62" i="541"/>
  <c r="N62" i="505" s="1"/>
  <c r="K62" i="541" a="1"/>
  <c r="K62" i="541" s="1"/>
  <c r="M62" i="541" s="1"/>
  <c r="J62" i="541" a="1"/>
  <c r="J62" i="541" s="1"/>
  <c r="H62" i="541"/>
  <c r="V61" i="541"/>
  <c r="W61" i="541" s="1"/>
  <c r="N61" i="541"/>
  <c r="N61" i="505" s="1"/>
  <c r="K61" i="541" a="1"/>
  <c r="K61" i="541" s="1"/>
  <c r="M61" i="541" s="1"/>
  <c r="J61" i="541" a="1"/>
  <c r="J61" i="541" s="1"/>
  <c r="H61" i="541"/>
  <c r="V60" i="541"/>
  <c r="W60" i="541" s="1"/>
  <c r="N60" i="541"/>
  <c r="N60" i="505" s="1"/>
  <c r="K60" i="541" a="1"/>
  <c r="K60" i="541" s="1"/>
  <c r="M60" i="541" s="1"/>
  <c r="J60" i="541" a="1"/>
  <c r="J60" i="541" s="1"/>
  <c r="H60" i="541"/>
  <c r="V59" i="541"/>
  <c r="W59" i="541" s="1"/>
  <c r="N59" i="541"/>
  <c r="N59" i="505" s="1"/>
  <c r="K59" i="541" a="1"/>
  <c r="K59" i="541" s="1"/>
  <c r="M59" i="541" s="1"/>
  <c r="J59" i="541" a="1"/>
  <c r="J59" i="541" s="1"/>
  <c r="H59" i="541"/>
  <c r="V58" i="541"/>
  <c r="W58" i="541" s="1"/>
  <c r="N58" i="541"/>
  <c r="N58" i="505" s="1"/>
  <c r="K58" i="541" a="1"/>
  <c r="K58" i="541" s="1"/>
  <c r="M58" i="541" s="1"/>
  <c r="J58" i="541" a="1"/>
  <c r="J58" i="541" s="1"/>
  <c r="H58" i="541"/>
  <c r="V57" i="541"/>
  <c r="W57" i="541" s="1"/>
  <c r="N57" i="541"/>
  <c r="N57" i="505" s="1"/>
  <c r="K57" i="541" a="1"/>
  <c r="K57" i="541" s="1"/>
  <c r="M57" i="541" s="1"/>
  <c r="J57" i="541" a="1"/>
  <c r="J57" i="541" s="1"/>
  <c r="H57" i="541"/>
  <c r="K56" i="541" a="1"/>
  <c r="K56" i="541" s="1"/>
  <c r="M56" i="541" s="1"/>
  <c r="H56" i="541"/>
  <c r="K55" i="541" a="1"/>
  <c r="K55" i="541" s="1"/>
  <c r="M55" i="541" s="1"/>
  <c r="H55" i="541"/>
  <c r="K54" i="541" a="1"/>
  <c r="K54" i="541" s="1"/>
  <c r="M54" i="541" s="1"/>
  <c r="H54" i="541"/>
  <c r="K53" i="541" a="1"/>
  <c r="K53" i="541" s="1"/>
  <c r="M53" i="541" s="1"/>
  <c r="H53" i="541"/>
  <c r="N52" i="541"/>
  <c r="N52" i="505" s="1"/>
  <c r="K52" i="541" a="1"/>
  <c r="K52" i="541" s="1"/>
  <c r="M52" i="541" s="1"/>
  <c r="H52" i="541"/>
  <c r="N51" i="541"/>
  <c r="N51" i="505" s="1"/>
  <c r="K51" i="541" a="1"/>
  <c r="K51" i="541" s="1"/>
  <c r="M51" i="541" s="1"/>
  <c r="H51" i="541"/>
  <c r="N50" i="541"/>
  <c r="N50" i="505" s="1"/>
  <c r="K50" i="541"/>
  <c r="M50" i="541" s="1"/>
  <c r="K50" i="541" a="1"/>
  <c r="H50" i="541"/>
  <c r="N49" i="541"/>
  <c r="N49" i="505" s="1"/>
  <c r="K49" i="541" a="1"/>
  <c r="K49" i="541" s="1"/>
  <c r="M49" i="541" s="1"/>
  <c r="H49" i="541"/>
  <c r="W48" i="541"/>
  <c r="V48" i="541"/>
  <c r="N48" i="541"/>
  <c r="N48" i="505" s="1"/>
  <c r="K48" i="541" a="1"/>
  <c r="K48" i="541" s="1"/>
  <c r="M48" i="541" s="1"/>
  <c r="J48" i="541" a="1"/>
  <c r="J48" i="541" s="1"/>
  <c r="H48" i="541"/>
  <c r="V47" i="541"/>
  <c r="W47" i="541" s="1"/>
  <c r="N47" i="541"/>
  <c r="N47" i="505" s="1"/>
  <c r="K47" i="541" a="1"/>
  <c r="K47" i="541" s="1"/>
  <c r="M47" i="541" s="1"/>
  <c r="J47" i="541" a="1"/>
  <c r="J47" i="541" s="1"/>
  <c r="H47" i="541"/>
  <c r="W46" i="541"/>
  <c r="V46" i="541"/>
  <c r="N46" i="541"/>
  <c r="K46" i="541" a="1"/>
  <c r="K46" i="541" s="1"/>
  <c r="M46" i="541" s="1"/>
  <c r="J46" i="541" a="1"/>
  <c r="J46" i="541" s="1"/>
  <c r="H46" i="541"/>
  <c r="V45" i="541"/>
  <c r="W45" i="541" s="1"/>
  <c r="N45" i="541"/>
  <c r="N45" i="505" s="1"/>
  <c r="K45" i="541" a="1"/>
  <c r="K45" i="541" s="1"/>
  <c r="M45" i="541" s="1"/>
  <c r="J45" i="541" a="1"/>
  <c r="J45" i="541" s="1"/>
  <c r="H45" i="541"/>
  <c r="W44" i="541"/>
  <c r="V44" i="541"/>
  <c r="N44" i="541"/>
  <c r="N44" i="505" s="1"/>
  <c r="K44" i="541" a="1"/>
  <c r="K44" i="541" s="1"/>
  <c r="M44" i="541" s="1"/>
  <c r="J44" i="541" a="1"/>
  <c r="J44" i="541" s="1"/>
  <c r="H44" i="541"/>
  <c r="V43" i="541"/>
  <c r="W43" i="541" s="1"/>
  <c r="N43" i="541"/>
  <c r="N43" i="505" s="1"/>
  <c r="K43" i="541" a="1"/>
  <c r="K43" i="541" s="1"/>
  <c r="M43" i="541" s="1"/>
  <c r="J43" i="541" a="1"/>
  <c r="J43" i="541" s="1"/>
  <c r="H43" i="541"/>
  <c r="V42" i="541"/>
  <c r="W42" i="541" s="1"/>
  <c r="N42" i="541"/>
  <c r="N42" i="505" s="1"/>
  <c r="K42" i="541"/>
  <c r="M42" i="541" s="1"/>
  <c r="K42" i="541" a="1"/>
  <c r="J42" i="541"/>
  <c r="J42" i="541" a="1"/>
  <c r="H42" i="541"/>
  <c r="V41" i="541"/>
  <c r="W41" i="541" s="1"/>
  <c r="N41" i="541"/>
  <c r="N41" i="505" s="1"/>
  <c r="K41" i="541" a="1"/>
  <c r="K41" i="541" s="1"/>
  <c r="M41" i="541" s="1"/>
  <c r="J41" i="541" a="1"/>
  <c r="J41" i="541" s="1"/>
  <c r="H41" i="541"/>
  <c r="W40" i="541"/>
  <c r="V40" i="541"/>
  <c r="N40" i="541"/>
  <c r="N40" i="505" s="1"/>
  <c r="K40" i="541" a="1"/>
  <c r="K40" i="541" s="1"/>
  <c r="M40" i="541" s="1"/>
  <c r="J40" i="541" a="1"/>
  <c r="J40" i="541" s="1"/>
  <c r="H40" i="541"/>
  <c r="V39" i="541"/>
  <c r="W39" i="541" s="1"/>
  <c r="N39" i="541"/>
  <c r="N39" i="505" s="1"/>
  <c r="K39" i="541" a="1"/>
  <c r="K39" i="541" s="1"/>
  <c r="M39" i="541" s="1"/>
  <c r="J39" i="541" a="1"/>
  <c r="J39" i="541" s="1"/>
  <c r="H39" i="541"/>
  <c r="W38" i="541"/>
  <c r="V38" i="541"/>
  <c r="N38" i="541"/>
  <c r="K38" i="541" a="1"/>
  <c r="K38" i="541" s="1"/>
  <c r="M38" i="541" s="1"/>
  <c r="J38" i="541" a="1"/>
  <c r="J38" i="541" s="1"/>
  <c r="H38" i="541"/>
  <c r="V37" i="541"/>
  <c r="W37" i="541" s="1"/>
  <c r="N37" i="541"/>
  <c r="N37" i="505" s="1"/>
  <c r="K37" i="541" a="1"/>
  <c r="K37" i="541" s="1"/>
  <c r="M37" i="541" s="1"/>
  <c r="J37" i="541" a="1"/>
  <c r="J37" i="541" s="1"/>
  <c r="H37" i="541"/>
  <c r="H36" i="541"/>
  <c r="H35" i="541"/>
  <c r="H34" i="541"/>
  <c r="V33" i="541"/>
  <c r="W33" i="541" s="1"/>
  <c r="N33" i="541"/>
  <c r="N33" i="505" s="1"/>
  <c r="K33" i="541" a="1"/>
  <c r="K33" i="541" s="1"/>
  <c r="M33" i="541" s="1"/>
  <c r="J33" i="541" a="1"/>
  <c r="J33" i="541" s="1"/>
  <c r="H33" i="541"/>
  <c r="V32" i="541"/>
  <c r="W32" i="541" s="1"/>
  <c r="N32" i="541"/>
  <c r="N32" i="505" s="1"/>
  <c r="K32" i="541" a="1"/>
  <c r="K32" i="541" s="1"/>
  <c r="M32" i="541" s="1"/>
  <c r="J32" i="541" a="1"/>
  <c r="J32" i="541" s="1"/>
  <c r="H32" i="541"/>
  <c r="V31" i="541"/>
  <c r="W31" i="541" s="1"/>
  <c r="N31" i="541"/>
  <c r="N31" i="505" s="1"/>
  <c r="K31" i="541" a="1"/>
  <c r="K31" i="541" s="1"/>
  <c r="M31" i="541" s="1"/>
  <c r="J31" i="541" a="1"/>
  <c r="J31" i="541" s="1"/>
  <c r="H31" i="541"/>
  <c r="K30" i="541" a="1"/>
  <c r="K30" i="541" s="1"/>
  <c r="H30" i="541"/>
  <c r="V29" i="541"/>
  <c r="N29" i="541"/>
  <c r="K29" i="541" a="1"/>
  <c r="K29" i="541" s="1"/>
  <c r="J29" i="541" a="1"/>
  <c r="J29" i="541" s="1"/>
  <c r="H29" i="541"/>
  <c r="AA28" i="541"/>
  <c r="AA163" i="541" s="1"/>
  <c r="Z28" i="541"/>
  <c r="Y28" i="541"/>
  <c r="Y163" i="541" s="1"/>
  <c r="X28" i="541"/>
  <c r="U28" i="541"/>
  <c r="U163" i="541" s="1"/>
  <c r="T28" i="541"/>
  <c r="S28" i="541"/>
  <c r="S163" i="541" s="1"/>
  <c r="R28" i="541"/>
  <c r="Q28" i="541"/>
  <c r="Q163" i="541" s="1"/>
  <c r="P28" i="541"/>
  <c r="O28" i="541"/>
  <c r="O163" i="541" s="1"/>
  <c r="I28" i="541"/>
  <c r="G28" i="541"/>
  <c r="C521" i="541" s="1"/>
  <c r="V27" i="541"/>
  <c r="W27" i="541" s="1"/>
  <c r="N27" i="541"/>
  <c r="N27" i="505" s="1"/>
  <c r="K27" i="541" a="1"/>
  <c r="K27" i="541" s="1"/>
  <c r="M27" i="541" s="1"/>
  <c r="J27" i="541" a="1"/>
  <c r="J27" i="541" s="1"/>
  <c r="H27" i="541"/>
  <c r="V26" i="541"/>
  <c r="W26" i="541" s="1"/>
  <c r="N26" i="541"/>
  <c r="N26" i="505" s="1"/>
  <c r="K26" i="541"/>
  <c r="M26" i="541" s="1"/>
  <c r="K26" i="541" a="1"/>
  <c r="J26" i="541"/>
  <c r="J26" i="541" a="1"/>
  <c r="H26" i="541"/>
  <c r="K25" i="541" a="1"/>
  <c r="K25" i="541" s="1"/>
  <c r="M25" i="541" s="1"/>
  <c r="J25" i="541" a="1"/>
  <c r="J25" i="541" s="1"/>
  <c r="H25" i="541"/>
  <c r="K24" i="541" a="1"/>
  <c r="K24" i="541" s="1"/>
  <c r="M24" i="541" s="1"/>
  <c r="J24" i="541" a="1"/>
  <c r="J24" i="541" s="1"/>
  <c r="H24" i="541"/>
  <c r="K23" i="541" a="1"/>
  <c r="K23" i="541" s="1"/>
  <c r="M23" i="541" s="1"/>
  <c r="J23" i="541" a="1"/>
  <c r="J23" i="541" s="1"/>
  <c r="H23" i="541"/>
  <c r="K22" i="541" a="1"/>
  <c r="K22" i="541" s="1"/>
  <c r="M22" i="541" s="1"/>
  <c r="J22" i="541" a="1"/>
  <c r="J22" i="541" s="1"/>
  <c r="H22" i="541"/>
  <c r="W21" i="541"/>
  <c r="V21" i="541"/>
  <c r="N21" i="541"/>
  <c r="K21" i="541" a="1"/>
  <c r="K21" i="541" s="1"/>
  <c r="M21" i="541" s="1"/>
  <c r="J21" i="541" a="1"/>
  <c r="J21" i="541" s="1"/>
  <c r="H21" i="541"/>
  <c r="V20" i="541"/>
  <c r="W20" i="541" s="1"/>
  <c r="N20" i="541"/>
  <c r="K20" i="541" a="1"/>
  <c r="K20" i="541" s="1"/>
  <c r="M20" i="541" s="1"/>
  <c r="J20" i="541" a="1"/>
  <c r="J20" i="541" s="1"/>
  <c r="H20" i="541"/>
  <c r="V19" i="541"/>
  <c r="W19" i="541" s="1"/>
  <c r="N19" i="541"/>
  <c r="N19" i="505" s="1"/>
  <c r="K19" i="541" a="1"/>
  <c r="K19" i="541" s="1"/>
  <c r="M19" i="541" s="1"/>
  <c r="J19" i="541" a="1"/>
  <c r="J19" i="541" s="1"/>
  <c r="H19" i="541"/>
  <c r="N18" i="541"/>
  <c r="N18" i="505" s="1"/>
  <c r="K18" i="541" a="1"/>
  <c r="K18" i="541" s="1"/>
  <c r="M18" i="541" s="1"/>
  <c r="J18" i="541" a="1"/>
  <c r="J18" i="541" s="1"/>
  <c r="H18" i="541"/>
  <c r="N17" i="541"/>
  <c r="N17" i="505" s="1"/>
  <c r="K17" i="541" a="1"/>
  <c r="K17" i="541" s="1"/>
  <c r="M17" i="541" s="1"/>
  <c r="J17" i="541" a="1"/>
  <c r="J17" i="541" s="1"/>
  <c r="H17" i="541"/>
  <c r="V16" i="541"/>
  <c r="W16" i="541" s="1"/>
  <c r="N16" i="541"/>
  <c r="K16" i="541" a="1"/>
  <c r="K16" i="541" s="1"/>
  <c r="M16" i="541" s="1"/>
  <c r="J16" i="541" a="1"/>
  <c r="J16" i="541" s="1"/>
  <c r="H16" i="541"/>
  <c r="W15" i="541"/>
  <c r="V15" i="541"/>
  <c r="N15" i="541"/>
  <c r="N15" i="505" s="1"/>
  <c r="K15" i="541" a="1"/>
  <c r="K15" i="541" s="1"/>
  <c r="M15" i="541" s="1"/>
  <c r="J15" i="541" a="1"/>
  <c r="J15" i="541" s="1"/>
  <c r="H15" i="541"/>
  <c r="N14" i="541"/>
  <c r="N14" i="505" s="1"/>
  <c r="K14" i="541" a="1"/>
  <c r="K14" i="541" s="1"/>
  <c r="M14" i="541" s="1"/>
  <c r="H14" i="541"/>
  <c r="N13" i="541"/>
  <c r="N13" i="505" s="1"/>
  <c r="K13" i="541" a="1"/>
  <c r="K13" i="541" s="1"/>
  <c r="M13" i="541" s="1"/>
  <c r="H13" i="541"/>
  <c r="V12" i="541"/>
  <c r="W12" i="541" s="1"/>
  <c r="N12" i="541"/>
  <c r="N12" i="505" s="1"/>
  <c r="K12" i="541" a="1"/>
  <c r="K12" i="541" s="1"/>
  <c r="M12" i="541" s="1"/>
  <c r="J12" i="541" a="1"/>
  <c r="J12" i="541" s="1"/>
  <c r="H12" i="541"/>
  <c r="V11" i="541"/>
  <c r="W11" i="541" s="1"/>
  <c r="N11" i="541"/>
  <c r="N11" i="505" s="1"/>
  <c r="K11" i="541" a="1"/>
  <c r="K11" i="541" s="1"/>
  <c r="M11" i="541" s="1"/>
  <c r="J11" i="541" a="1"/>
  <c r="J11" i="541" s="1"/>
  <c r="H11" i="541"/>
  <c r="V10" i="541"/>
  <c r="W10" i="541" s="1"/>
  <c r="N10" i="541"/>
  <c r="K10" i="541" a="1"/>
  <c r="K10" i="541" s="1"/>
  <c r="M10" i="541" s="1"/>
  <c r="J10" i="541" a="1"/>
  <c r="J10" i="541" s="1"/>
  <c r="H10" i="541"/>
  <c r="V9" i="541"/>
  <c r="W9" i="541" s="1"/>
  <c r="N9" i="541"/>
  <c r="N9" i="505" s="1"/>
  <c r="K9" i="541"/>
  <c r="M9" i="541" s="1"/>
  <c r="K9" i="541" a="1"/>
  <c r="J9" i="541"/>
  <c r="J9" i="541" a="1"/>
  <c r="H9" i="541"/>
  <c r="V8" i="541"/>
  <c r="W8" i="541" s="1"/>
  <c r="N8" i="541"/>
  <c r="N8" i="505" s="1"/>
  <c r="K8" i="541" a="1"/>
  <c r="K8" i="541" s="1"/>
  <c r="M8" i="541" s="1"/>
  <c r="J8" i="541" a="1"/>
  <c r="J8" i="541" s="1"/>
  <c r="H8" i="541"/>
  <c r="W7" i="541"/>
  <c r="V7" i="541"/>
  <c r="N7" i="541"/>
  <c r="K7" i="541" a="1"/>
  <c r="K7" i="541" s="1"/>
  <c r="J7" i="541" a="1"/>
  <c r="J7" i="541" s="1"/>
  <c r="H7" i="541"/>
  <c r="J307" i="541" l="1" a="1"/>
  <c r="J307" i="541" s="1"/>
  <c r="J291" i="541" a="1"/>
  <c r="J291" i="541" s="1"/>
  <c r="J256" i="541" a="1"/>
  <c r="J256" i="541" s="1"/>
  <c r="J317" i="541" a="1"/>
  <c r="J317" i="541" s="1"/>
  <c r="H307" i="541"/>
  <c r="H151" i="489"/>
  <c r="H152" i="489"/>
  <c r="N153" i="489"/>
  <c r="H154" i="489"/>
  <c r="H160" i="489"/>
  <c r="N151" i="489"/>
  <c r="H153" i="489"/>
  <c r="N154" i="489"/>
  <c r="H155" i="489"/>
  <c r="H158" i="489"/>
  <c r="N158" i="489"/>
  <c r="J147" i="541" a="1"/>
  <c r="J147" i="541" s="1"/>
  <c r="N162" i="541"/>
  <c r="N148" i="505"/>
  <c r="H140" i="489"/>
  <c r="H142" i="489"/>
  <c r="H144" i="508"/>
  <c r="H146" i="489"/>
  <c r="H149" i="489"/>
  <c r="H147" i="541"/>
  <c r="H138" i="505"/>
  <c r="N147" i="541"/>
  <c r="N138" i="505"/>
  <c r="W138" i="541"/>
  <c r="R169" i="541"/>
  <c r="H162" i="541"/>
  <c r="H148" i="505"/>
  <c r="N140" i="489"/>
  <c r="N142" i="489"/>
  <c r="N146" i="489"/>
  <c r="N149" i="489"/>
  <c r="N137" i="541"/>
  <c r="N122" i="505"/>
  <c r="N123" i="489"/>
  <c r="H125" i="489"/>
  <c r="H127" i="489"/>
  <c r="N129" i="489"/>
  <c r="N131" i="489"/>
  <c r="H133" i="489"/>
  <c r="S137" i="489"/>
  <c r="U137" i="489"/>
  <c r="Y137" i="489"/>
  <c r="AA137" i="489"/>
  <c r="N135" i="508"/>
  <c r="H137" i="541"/>
  <c r="H122" i="505"/>
  <c r="R168" i="541"/>
  <c r="O137" i="505"/>
  <c r="H123" i="489"/>
  <c r="N125" i="489"/>
  <c r="N127" i="489"/>
  <c r="H129" i="489"/>
  <c r="H131" i="489"/>
  <c r="N133" i="489"/>
  <c r="Q137" i="489"/>
  <c r="N135" i="489"/>
  <c r="H118" i="489"/>
  <c r="H120" i="489"/>
  <c r="N118" i="489"/>
  <c r="N120" i="489"/>
  <c r="H116" i="489"/>
  <c r="I163" i="541"/>
  <c r="B171" i="541" s="1"/>
  <c r="X166" i="541"/>
  <c r="R163" i="541"/>
  <c r="T163" i="541"/>
  <c r="X163" i="541"/>
  <c r="Z163" i="541"/>
  <c r="R167" i="541"/>
  <c r="N95" i="489"/>
  <c r="N96" i="508"/>
  <c r="H97" i="489"/>
  <c r="N98" i="508"/>
  <c r="H99" i="489"/>
  <c r="H100" i="508"/>
  <c r="N101" i="489"/>
  <c r="H102" i="508"/>
  <c r="N103" i="489"/>
  <c r="H104" i="508"/>
  <c r="N105" i="489"/>
  <c r="H106" i="508"/>
  <c r="N108" i="508"/>
  <c r="H110" i="508"/>
  <c r="N110" i="508"/>
  <c r="H112" i="508"/>
  <c r="N112" i="508"/>
  <c r="N113" i="489"/>
  <c r="H114" i="508"/>
  <c r="H95" i="489"/>
  <c r="H96" i="508"/>
  <c r="N97" i="489"/>
  <c r="H98" i="508"/>
  <c r="N99" i="489"/>
  <c r="N100" i="508"/>
  <c r="H101" i="489"/>
  <c r="N104" i="508"/>
  <c r="H105" i="489"/>
  <c r="N107" i="489"/>
  <c r="H109" i="489"/>
  <c r="N111" i="489"/>
  <c r="H113" i="489"/>
  <c r="V121" i="541"/>
  <c r="W121" i="541" s="1"/>
  <c r="H88" i="508"/>
  <c r="N89" i="489"/>
  <c r="H90" i="508"/>
  <c r="H91" i="508"/>
  <c r="N93" i="489"/>
  <c r="N91" i="489"/>
  <c r="N92" i="489"/>
  <c r="N121" i="541"/>
  <c r="N87" i="505"/>
  <c r="N88" i="508"/>
  <c r="H89" i="489"/>
  <c r="N90" i="508"/>
  <c r="H92" i="489"/>
  <c r="H93" i="489"/>
  <c r="N91" i="508"/>
  <c r="N92" i="508"/>
  <c r="H86" i="541"/>
  <c r="V86" i="541"/>
  <c r="W86" i="541" s="1"/>
  <c r="N73" i="489"/>
  <c r="N75" i="489"/>
  <c r="N70" i="489"/>
  <c r="N72" i="489"/>
  <c r="N74" i="489"/>
  <c r="N49" i="489"/>
  <c r="N51" i="489"/>
  <c r="N52" i="489"/>
  <c r="N59" i="489"/>
  <c r="N61" i="489"/>
  <c r="N62" i="489"/>
  <c r="N64" i="489"/>
  <c r="N48" i="489"/>
  <c r="N50" i="489"/>
  <c r="N57" i="489"/>
  <c r="N58" i="489"/>
  <c r="N60" i="489"/>
  <c r="N63" i="489"/>
  <c r="N65" i="489"/>
  <c r="N66" i="489"/>
  <c r="N48" i="508"/>
  <c r="N40" i="489"/>
  <c r="N41" i="489"/>
  <c r="N43" i="489"/>
  <c r="N45" i="508"/>
  <c r="N45" i="489"/>
  <c r="N39" i="489"/>
  <c r="N42" i="489"/>
  <c r="N44" i="489"/>
  <c r="N86" i="541"/>
  <c r="N29" i="505"/>
  <c r="N32" i="489"/>
  <c r="N37" i="508"/>
  <c r="N31" i="489"/>
  <c r="N33" i="489"/>
  <c r="N37" i="489"/>
  <c r="N27" i="489"/>
  <c r="N26" i="489"/>
  <c r="N19" i="508"/>
  <c r="N17" i="489"/>
  <c r="N18" i="489"/>
  <c r="N19" i="489"/>
  <c r="N13" i="489"/>
  <c r="N14" i="489"/>
  <c r="N15" i="489"/>
  <c r="N11" i="508"/>
  <c r="N11" i="489"/>
  <c r="N12" i="489"/>
  <c r="N28" i="541"/>
  <c r="N7" i="505"/>
  <c r="H28" i="541"/>
  <c r="V28" i="541"/>
  <c r="N8" i="489"/>
  <c r="N9" i="489"/>
  <c r="N7" i="489"/>
  <c r="J162" i="541" a="1"/>
  <c r="J162" i="541" s="1"/>
  <c r="H150" i="489"/>
  <c r="H94" i="508"/>
  <c r="H136" i="489"/>
  <c r="H121" i="541"/>
  <c r="H108" i="508"/>
  <c r="N307" i="541"/>
  <c r="R338" i="541"/>
  <c r="H291" i="541"/>
  <c r="K291" i="541"/>
  <c r="V291" i="541"/>
  <c r="W291" i="541" s="1"/>
  <c r="N242" i="489"/>
  <c r="N243" i="489"/>
  <c r="N245" i="489"/>
  <c r="N240" i="489"/>
  <c r="N244" i="489"/>
  <c r="N218" i="489"/>
  <c r="N219" i="489"/>
  <c r="N221" i="489"/>
  <c r="N222" i="489"/>
  <c r="N224" i="489"/>
  <c r="N228" i="489"/>
  <c r="N229" i="489"/>
  <c r="N231" i="489"/>
  <c r="N234" i="489"/>
  <c r="N236" i="489"/>
  <c r="N220" i="489"/>
  <c r="N223" i="489"/>
  <c r="N225" i="489"/>
  <c r="N226" i="489"/>
  <c r="N227" i="489"/>
  <c r="N230" i="489"/>
  <c r="N232" i="489"/>
  <c r="N233" i="489"/>
  <c r="N235" i="489"/>
  <c r="N214" i="489"/>
  <c r="N213" i="489"/>
  <c r="N210" i="489"/>
  <c r="N209" i="489"/>
  <c r="N211" i="489"/>
  <c r="N202" i="489"/>
  <c r="N256" i="541"/>
  <c r="N199" i="505"/>
  <c r="N201" i="489"/>
  <c r="N203" i="489"/>
  <c r="N207" i="489"/>
  <c r="N197" i="489"/>
  <c r="N196" i="508"/>
  <c r="N196" i="489"/>
  <c r="N187" i="489"/>
  <c r="N188" i="489"/>
  <c r="N183" i="489"/>
  <c r="N184" i="489"/>
  <c r="N185" i="489"/>
  <c r="N182" i="489"/>
  <c r="N179" i="489"/>
  <c r="N198" i="541"/>
  <c r="N177" i="505"/>
  <c r="N178" i="489"/>
  <c r="H198" i="541"/>
  <c r="H317" i="541"/>
  <c r="W317" i="541"/>
  <c r="K28" i="541"/>
  <c r="J531" i="541"/>
  <c r="Q531" i="541" s="1"/>
  <c r="C531" i="505"/>
  <c r="J532" i="541"/>
  <c r="Q532" i="541" s="1"/>
  <c r="C532" i="505"/>
  <c r="J530" i="541"/>
  <c r="C530" i="505"/>
  <c r="M487" i="541"/>
  <c r="K477" i="541"/>
  <c r="M477" i="541"/>
  <c r="V503" i="541"/>
  <c r="V461" i="541"/>
  <c r="W461" i="541" s="1"/>
  <c r="H368" i="541"/>
  <c r="V368" i="541"/>
  <c r="N426" i="541"/>
  <c r="W369" i="541"/>
  <c r="J317" i="542" a="1"/>
  <c r="J317" i="542" s="1"/>
  <c r="J307" i="542" a="1"/>
  <c r="J307" i="542" s="1"/>
  <c r="J291" i="542" a="1"/>
  <c r="J291" i="542" s="1"/>
  <c r="J461" i="542" a="1"/>
  <c r="J461" i="542" s="1"/>
  <c r="N218" i="508"/>
  <c r="N199" i="508"/>
  <c r="N201" i="508"/>
  <c r="N215" i="508"/>
  <c r="N215" i="489"/>
  <c r="Z339" i="543"/>
  <c r="Z341" i="543"/>
  <c r="C532" i="508"/>
  <c r="C531" i="508"/>
  <c r="C530" i="508"/>
  <c r="M487" i="542"/>
  <c r="N477" i="542"/>
  <c r="K477" i="542"/>
  <c r="R509" i="542"/>
  <c r="V503" i="542"/>
  <c r="H461" i="542"/>
  <c r="M461" i="542"/>
  <c r="W368" i="542"/>
  <c r="K426" i="542"/>
  <c r="H368" i="542"/>
  <c r="H504" i="542" s="1"/>
  <c r="E511" i="542" s="1"/>
  <c r="V368" i="542"/>
  <c r="N426" i="542"/>
  <c r="N504" i="542" s="1"/>
  <c r="B513" i="542" s="1"/>
  <c r="E513" i="542" s="1"/>
  <c r="W369" i="542"/>
  <c r="N207" i="508"/>
  <c r="N197" i="508"/>
  <c r="I333" i="542"/>
  <c r="B341" i="542" s="1"/>
  <c r="R333" i="542"/>
  <c r="T333" i="542"/>
  <c r="X333" i="542"/>
  <c r="Z333" i="542"/>
  <c r="V332" i="542"/>
  <c r="R340" i="542"/>
  <c r="H332" i="542"/>
  <c r="K332" i="542"/>
  <c r="W318" i="542"/>
  <c r="W332" i="542" s="1"/>
  <c r="H307" i="542"/>
  <c r="V307" i="542"/>
  <c r="W307" i="542" s="1"/>
  <c r="N291" i="542"/>
  <c r="N239" i="508"/>
  <c r="N240" i="508"/>
  <c r="N242" i="508"/>
  <c r="N243" i="508"/>
  <c r="N244" i="508"/>
  <c r="N245" i="508"/>
  <c r="N219" i="508"/>
  <c r="N220" i="508"/>
  <c r="N221" i="508"/>
  <c r="N222" i="508"/>
  <c r="N223" i="508"/>
  <c r="N224" i="508"/>
  <c r="N225" i="508"/>
  <c r="N226" i="508"/>
  <c r="N227" i="508"/>
  <c r="N228" i="508"/>
  <c r="N229" i="508"/>
  <c r="N230" i="508"/>
  <c r="N231" i="508"/>
  <c r="N232" i="508"/>
  <c r="N233" i="508"/>
  <c r="N234" i="508"/>
  <c r="N235" i="508"/>
  <c r="N236" i="508"/>
  <c r="N217" i="508"/>
  <c r="N208" i="508"/>
  <c r="N209" i="508"/>
  <c r="N210" i="508"/>
  <c r="N211" i="508"/>
  <c r="N212" i="508"/>
  <c r="N213" i="508"/>
  <c r="N214" i="508"/>
  <c r="N202" i="508"/>
  <c r="N256" i="542"/>
  <c r="J256" i="542" a="1"/>
  <c r="J256" i="542" s="1"/>
  <c r="R336" i="542"/>
  <c r="N203" i="508"/>
  <c r="N199" i="489"/>
  <c r="N198" i="542"/>
  <c r="N333" i="542" s="1"/>
  <c r="B342" i="542" s="1"/>
  <c r="N190" i="508"/>
  <c r="H198" i="542"/>
  <c r="N182" i="508"/>
  <c r="N183" i="508"/>
  <c r="N184" i="508"/>
  <c r="N185" i="508"/>
  <c r="N186" i="508"/>
  <c r="N187" i="508"/>
  <c r="N188" i="508"/>
  <c r="N177" i="508"/>
  <c r="N178" i="508"/>
  <c r="N179" i="508"/>
  <c r="N177" i="489"/>
  <c r="H317" i="542"/>
  <c r="G516" i="543"/>
  <c r="J147" i="542" a="1"/>
  <c r="J147" i="542" s="1"/>
  <c r="J162" i="542" a="1"/>
  <c r="J162" i="542" s="1"/>
  <c r="H138" i="508"/>
  <c r="N138" i="508"/>
  <c r="H140" i="508"/>
  <c r="N140" i="508"/>
  <c r="H142" i="508"/>
  <c r="N142" i="508"/>
  <c r="H145" i="508"/>
  <c r="H146" i="508"/>
  <c r="N146" i="508"/>
  <c r="H149" i="508"/>
  <c r="N149" i="508"/>
  <c r="H151" i="508"/>
  <c r="N151" i="508"/>
  <c r="H153" i="508"/>
  <c r="N153" i="508"/>
  <c r="H155" i="508"/>
  <c r="H158" i="508"/>
  <c r="N158" i="508"/>
  <c r="H160" i="508"/>
  <c r="H139" i="489"/>
  <c r="N139" i="489"/>
  <c r="H141" i="489"/>
  <c r="N141" i="489"/>
  <c r="H143" i="489"/>
  <c r="H144" i="489"/>
  <c r="H145" i="489"/>
  <c r="H156" i="489"/>
  <c r="H157" i="489"/>
  <c r="N157" i="489"/>
  <c r="H159" i="489"/>
  <c r="H161" i="489"/>
  <c r="H147" i="542"/>
  <c r="V147" i="542"/>
  <c r="W147" i="542" s="1"/>
  <c r="R169" i="542"/>
  <c r="H162" i="542"/>
  <c r="H139" i="508"/>
  <c r="N139" i="508"/>
  <c r="H141" i="508"/>
  <c r="N141" i="508"/>
  <c r="H143" i="508"/>
  <c r="H148" i="508"/>
  <c r="N148" i="508"/>
  <c r="H150" i="508"/>
  <c r="N150" i="508"/>
  <c r="H152" i="508"/>
  <c r="H154" i="508"/>
  <c r="N154" i="508"/>
  <c r="H156" i="508"/>
  <c r="H157" i="508"/>
  <c r="N157" i="508"/>
  <c r="H159" i="508"/>
  <c r="H161" i="508"/>
  <c r="H138" i="489"/>
  <c r="N138" i="489"/>
  <c r="H148" i="489"/>
  <c r="N148" i="489"/>
  <c r="H136" i="508"/>
  <c r="N136" i="508"/>
  <c r="N137" i="542"/>
  <c r="H123" i="508"/>
  <c r="N123" i="508"/>
  <c r="H125" i="508"/>
  <c r="N125" i="508"/>
  <c r="H127" i="508"/>
  <c r="N127" i="508"/>
  <c r="H129" i="508"/>
  <c r="N129" i="508"/>
  <c r="H131" i="508"/>
  <c r="N131" i="508"/>
  <c r="H133" i="508"/>
  <c r="N133" i="508"/>
  <c r="O137" i="508"/>
  <c r="Q137" i="508"/>
  <c r="S137" i="508"/>
  <c r="U137" i="508"/>
  <c r="Y137" i="508"/>
  <c r="AA137" i="508"/>
  <c r="H122" i="489"/>
  <c r="N122" i="489"/>
  <c r="H124" i="489"/>
  <c r="N124" i="489"/>
  <c r="H126" i="489"/>
  <c r="N126" i="489"/>
  <c r="H128" i="489"/>
  <c r="N128" i="489"/>
  <c r="H130" i="489"/>
  <c r="N130" i="489"/>
  <c r="H132" i="489"/>
  <c r="N132" i="489"/>
  <c r="H134" i="489"/>
  <c r="N134" i="489"/>
  <c r="P137" i="489"/>
  <c r="T137" i="489"/>
  <c r="X137" i="489"/>
  <c r="Z137" i="489"/>
  <c r="R168" i="542"/>
  <c r="H122" i="508"/>
  <c r="N122" i="508"/>
  <c r="H124" i="508"/>
  <c r="N124" i="508"/>
  <c r="H126" i="508"/>
  <c r="N126" i="508"/>
  <c r="H128" i="508"/>
  <c r="N128" i="508"/>
  <c r="H130" i="508"/>
  <c r="N130" i="508"/>
  <c r="H132" i="508"/>
  <c r="N132" i="508"/>
  <c r="H134" i="508"/>
  <c r="N134" i="508"/>
  <c r="P137" i="508"/>
  <c r="T137" i="508"/>
  <c r="X137" i="508"/>
  <c r="Z137" i="508"/>
  <c r="O137" i="489"/>
  <c r="H116" i="508"/>
  <c r="H118" i="508"/>
  <c r="N118" i="508"/>
  <c r="H120" i="508"/>
  <c r="N120" i="508"/>
  <c r="H117" i="489"/>
  <c r="H119" i="489"/>
  <c r="N119" i="489"/>
  <c r="H117" i="508"/>
  <c r="H119" i="508"/>
  <c r="N119" i="508"/>
  <c r="H93" i="508"/>
  <c r="N93" i="508"/>
  <c r="H95" i="508"/>
  <c r="N95" i="508"/>
  <c r="H97" i="508"/>
  <c r="N97" i="508"/>
  <c r="H99" i="508"/>
  <c r="N99" i="508"/>
  <c r="H101" i="508"/>
  <c r="N101" i="508"/>
  <c r="H103" i="508"/>
  <c r="N103" i="508"/>
  <c r="H105" i="508"/>
  <c r="N105" i="508"/>
  <c r="H107" i="508"/>
  <c r="N107" i="508"/>
  <c r="H109" i="508"/>
  <c r="N109" i="508"/>
  <c r="H111" i="508"/>
  <c r="N111" i="508"/>
  <c r="H113" i="508"/>
  <c r="N113" i="508"/>
  <c r="H94" i="489"/>
  <c r="H96" i="489"/>
  <c r="N96" i="489"/>
  <c r="H98" i="489"/>
  <c r="N98" i="489"/>
  <c r="H100" i="489"/>
  <c r="N100" i="489"/>
  <c r="H102" i="489"/>
  <c r="N102" i="489"/>
  <c r="H104" i="489"/>
  <c r="N104" i="489"/>
  <c r="H106" i="489"/>
  <c r="N106" i="489"/>
  <c r="H108" i="489"/>
  <c r="N108" i="489"/>
  <c r="H110" i="489"/>
  <c r="N110" i="489"/>
  <c r="H112" i="489"/>
  <c r="N112" i="489"/>
  <c r="H114" i="489"/>
  <c r="N114" i="489"/>
  <c r="H121" i="542"/>
  <c r="V121" i="542"/>
  <c r="W121" i="542" s="1"/>
  <c r="H87" i="508"/>
  <c r="N87" i="508"/>
  <c r="H89" i="508"/>
  <c r="N89" i="508"/>
  <c r="H88" i="489"/>
  <c r="N88" i="489"/>
  <c r="H90" i="489"/>
  <c r="N90" i="489"/>
  <c r="H87" i="489"/>
  <c r="N87" i="489"/>
  <c r="N69" i="508"/>
  <c r="N70" i="508"/>
  <c r="N72" i="508"/>
  <c r="N73" i="508"/>
  <c r="N74" i="508"/>
  <c r="N75" i="508"/>
  <c r="H86" i="542"/>
  <c r="V86" i="542"/>
  <c r="W86" i="542" s="1"/>
  <c r="N49" i="508"/>
  <c r="N50" i="508"/>
  <c r="N51" i="508"/>
  <c r="N52" i="508"/>
  <c r="N57" i="508"/>
  <c r="N58" i="508"/>
  <c r="N59" i="508"/>
  <c r="N60" i="508"/>
  <c r="N61" i="508"/>
  <c r="N62" i="508"/>
  <c r="N63" i="508"/>
  <c r="N64" i="508"/>
  <c r="N65" i="508"/>
  <c r="N66" i="508"/>
  <c r="N46" i="508"/>
  <c r="N47" i="508"/>
  <c r="N46" i="489"/>
  <c r="N47" i="489"/>
  <c r="N38" i="508"/>
  <c r="N39" i="508"/>
  <c r="N40" i="508"/>
  <c r="N41" i="508"/>
  <c r="N42" i="508"/>
  <c r="N43" i="508"/>
  <c r="N44" i="508"/>
  <c r="N29" i="508"/>
  <c r="N31" i="508"/>
  <c r="N32" i="508"/>
  <c r="N33" i="508"/>
  <c r="N29" i="489"/>
  <c r="N26" i="508"/>
  <c r="N27" i="508"/>
  <c r="N20" i="508"/>
  <c r="V28" i="542"/>
  <c r="N12" i="508"/>
  <c r="N13" i="508"/>
  <c r="N14" i="508"/>
  <c r="N15" i="508"/>
  <c r="N16" i="508"/>
  <c r="N17" i="508"/>
  <c r="N18" i="508"/>
  <c r="N7" i="508"/>
  <c r="N8" i="508"/>
  <c r="N9" i="508"/>
  <c r="N10" i="508"/>
  <c r="H91" i="489"/>
  <c r="H115" i="489"/>
  <c r="H115" i="508"/>
  <c r="H92" i="508"/>
  <c r="H135" i="489"/>
  <c r="H135" i="508"/>
  <c r="M172" i="543" a="1"/>
  <c r="M172" i="543" s="1"/>
  <c r="M523" i="543"/>
  <c r="K333" i="543"/>
  <c r="E341" i="543" s="1"/>
  <c r="I341" i="543" s="1"/>
  <c r="M341" i="543" s="1"/>
  <c r="T341" i="543"/>
  <c r="T336" i="543"/>
  <c r="T339" i="543"/>
  <c r="T337" i="543"/>
  <c r="T340" i="543"/>
  <c r="Z506" i="543" a="1"/>
  <c r="Z506" i="543" s="1"/>
  <c r="M522" i="543"/>
  <c r="M525" i="543"/>
  <c r="B340" i="543"/>
  <c r="C516" i="543" s="1"/>
  <c r="J333" i="543" a="1"/>
  <c r="J333" i="543" s="1"/>
  <c r="M340" i="543" s="1"/>
  <c r="M342" i="543" a="1"/>
  <c r="M342" i="543" s="1"/>
  <c r="T338" i="543"/>
  <c r="I171" i="543"/>
  <c r="M171" i="543" s="1"/>
  <c r="E523" i="543"/>
  <c r="E525" i="543"/>
  <c r="E526" i="543"/>
  <c r="E522" i="543"/>
  <c r="L163" i="543"/>
  <c r="I170" i="543" s="1"/>
  <c r="I513" i="543"/>
  <c r="M513" i="543" s="1" a="1"/>
  <c r="M513" i="543" s="1"/>
  <c r="W504" i="543"/>
  <c r="Z512" i="543"/>
  <c r="Z511" i="543"/>
  <c r="Z508" i="543"/>
  <c r="Z509" i="543"/>
  <c r="Z510" i="543"/>
  <c r="T512" i="543"/>
  <c r="T507" i="543"/>
  <c r="T508" i="543"/>
  <c r="T509" i="543"/>
  <c r="T511" i="543"/>
  <c r="M524" i="543"/>
  <c r="W333" i="543"/>
  <c r="E524" i="543"/>
  <c r="Q527" i="543"/>
  <c r="S523" i="543" s="1"/>
  <c r="E512" i="543"/>
  <c r="I512" i="543" s="1"/>
  <c r="M512" i="543" s="1"/>
  <c r="L504" i="543"/>
  <c r="I511" i="543" s="1"/>
  <c r="T510" i="543"/>
  <c r="K28" i="542"/>
  <c r="M7" i="542"/>
  <c r="M28" i="542" s="1"/>
  <c r="H28" i="542"/>
  <c r="H163" i="542" s="1"/>
  <c r="E170" i="542" s="1"/>
  <c r="N28" i="542"/>
  <c r="N163" i="542" s="1"/>
  <c r="B172" i="542" s="1"/>
  <c r="W7" i="542"/>
  <c r="K522" i="542"/>
  <c r="K523" i="542"/>
  <c r="K198" i="542"/>
  <c r="M177" i="542"/>
  <c r="M198" i="542" s="1"/>
  <c r="W28" i="542"/>
  <c r="C517" i="542"/>
  <c r="Q522" i="542"/>
  <c r="K86" i="542"/>
  <c r="M29" i="542"/>
  <c r="M86" i="542" s="1"/>
  <c r="K121" i="542"/>
  <c r="M87" i="542"/>
  <c r="M121" i="542" s="1"/>
  <c r="K137" i="542"/>
  <c r="M122" i="542"/>
  <c r="M137" i="542" s="1"/>
  <c r="K524" i="542"/>
  <c r="K525" i="542"/>
  <c r="K162" i="542"/>
  <c r="M148" i="542"/>
  <c r="M162" i="542" s="1"/>
  <c r="K526" i="542"/>
  <c r="K256" i="542"/>
  <c r="M199" i="542"/>
  <c r="M256" i="542" s="1"/>
  <c r="C527" i="542"/>
  <c r="E521" i="542" s="1"/>
  <c r="V137" i="542"/>
  <c r="W137" i="542" s="1"/>
  <c r="K147" i="542"/>
  <c r="V162" i="542"/>
  <c r="W162" i="542" s="1"/>
  <c r="G163" i="542"/>
  <c r="P163" i="542"/>
  <c r="X167" i="542" s="1"/>
  <c r="X172" i="542" s="1"/>
  <c r="K165" i="542"/>
  <c r="R165" i="542"/>
  <c r="J333" i="542" a="1"/>
  <c r="J333" i="542" s="1"/>
  <c r="M340" i="542" s="1"/>
  <c r="B340" i="542"/>
  <c r="O333" i="542"/>
  <c r="R335" i="542"/>
  <c r="J28" i="542" a="1"/>
  <c r="J28" i="542" s="1"/>
  <c r="W29" i="542"/>
  <c r="J86" i="542" a="1"/>
  <c r="J86" i="542" s="1"/>
  <c r="W87" i="542"/>
  <c r="J121" i="542" a="1"/>
  <c r="J121" i="542" s="1"/>
  <c r="J137" i="542" a="1"/>
  <c r="J137" i="542" s="1"/>
  <c r="W177" i="542"/>
  <c r="W198" i="542" s="1"/>
  <c r="J198" i="542" a="1"/>
  <c r="J198" i="542" s="1"/>
  <c r="X336" i="542"/>
  <c r="X342" i="542" s="1"/>
  <c r="P333" i="542"/>
  <c r="X337" i="542" s="1"/>
  <c r="H256" i="542"/>
  <c r="H333" i="542" s="1"/>
  <c r="E340" i="542" s="1"/>
  <c r="W199" i="542"/>
  <c r="K291" i="542"/>
  <c r="M257" i="542"/>
  <c r="M291" i="542" s="1"/>
  <c r="K317" i="542"/>
  <c r="M308" i="542"/>
  <c r="M317" i="542" s="1"/>
  <c r="V291" i="542"/>
  <c r="W291" i="542" s="1"/>
  <c r="K307" i="542"/>
  <c r="V317" i="542"/>
  <c r="W317" i="542" s="1"/>
  <c r="R337" i="542"/>
  <c r="R338" i="542"/>
  <c r="M318" i="542"/>
  <c r="M332" i="542" s="1"/>
  <c r="M368" i="542"/>
  <c r="K335" i="542"/>
  <c r="J368" i="542" a="1"/>
  <c r="J368" i="542" s="1"/>
  <c r="K368" i="542"/>
  <c r="V461" i="542"/>
  <c r="W461" i="542" s="1"/>
  <c r="M462" i="542"/>
  <c r="M477" i="542" s="1"/>
  <c r="W462" i="542"/>
  <c r="V477" i="542"/>
  <c r="W477" i="542" s="1"/>
  <c r="B511" i="542"/>
  <c r="J504" i="542" a="1"/>
  <c r="J504" i="542" s="1"/>
  <c r="M511" i="542" s="1"/>
  <c r="R506" i="542"/>
  <c r="X506" i="542"/>
  <c r="O504" i="542"/>
  <c r="X507" i="542" s="1"/>
  <c r="M369" i="542"/>
  <c r="M426" i="542" s="1"/>
  <c r="K461" i="542"/>
  <c r="K503" i="542"/>
  <c r="M488" i="542"/>
  <c r="M503" i="542" s="1"/>
  <c r="K487" i="542"/>
  <c r="R531" i="542"/>
  <c r="S531" i="542" a="1"/>
  <c r="S531" i="542" s="1"/>
  <c r="R510" i="542"/>
  <c r="W488" i="542"/>
  <c r="W503" i="542" s="1"/>
  <c r="K510" i="542"/>
  <c r="M506" i="542"/>
  <c r="J533" i="542"/>
  <c r="Q530" i="542"/>
  <c r="R532" i="542"/>
  <c r="S532" i="542" a="1"/>
  <c r="S532" i="542" s="1"/>
  <c r="E510" i="542"/>
  <c r="T530" i="542" a="1"/>
  <c r="T530" i="542" s="1"/>
  <c r="T531" i="542" a="1"/>
  <c r="T531" i="542" s="1"/>
  <c r="T532" i="542" a="1"/>
  <c r="T532" i="542" s="1"/>
  <c r="C533" i="542"/>
  <c r="T533" i="542" s="1" a="1"/>
  <c r="T533" i="542" s="1"/>
  <c r="K121" i="541"/>
  <c r="M87" i="541"/>
  <c r="M121" i="541" s="1"/>
  <c r="K137" i="541"/>
  <c r="M122" i="541"/>
  <c r="M137" i="541" s="1"/>
  <c r="K524" i="541"/>
  <c r="K525" i="541"/>
  <c r="K162" i="541"/>
  <c r="M148" i="541"/>
  <c r="M162" i="541" s="1"/>
  <c r="K526" i="541"/>
  <c r="K256" i="541"/>
  <c r="M199" i="541"/>
  <c r="M256" i="541" s="1"/>
  <c r="W28" i="541"/>
  <c r="C517" i="541"/>
  <c r="Q522" i="541"/>
  <c r="K86" i="541"/>
  <c r="M29" i="541"/>
  <c r="M86" i="541" s="1"/>
  <c r="K522" i="541"/>
  <c r="K523" i="541"/>
  <c r="M147" i="541"/>
  <c r="K198" i="541"/>
  <c r="M177" i="541"/>
  <c r="M198" i="541" s="1"/>
  <c r="M7" i="541"/>
  <c r="M28" i="541" s="1"/>
  <c r="M163" i="541" s="1"/>
  <c r="C527" i="541"/>
  <c r="E521" i="541" s="1"/>
  <c r="V137" i="541"/>
  <c r="W137" i="541" s="1"/>
  <c r="K147" i="541"/>
  <c r="V162" i="541"/>
  <c r="W162" i="541" s="1"/>
  <c r="G163" i="541"/>
  <c r="P163" i="541"/>
  <c r="X167" i="541" s="1"/>
  <c r="X172" i="541" s="1"/>
  <c r="K165" i="541"/>
  <c r="R165" i="541"/>
  <c r="J333" i="541" a="1"/>
  <c r="J333" i="541" s="1"/>
  <c r="M340" i="541" s="1"/>
  <c r="B340" i="541"/>
  <c r="O333" i="541"/>
  <c r="R335" i="541"/>
  <c r="K307" i="541"/>
  <c r="M292" i="541"/>
  <c r="M307" i="541" s="1"/>
  <c r="M317" i="541"/>
  <c r="K332" i="541"/>
  <c r="M318" i="541"/>
  <c r="M332" i="541" s="1"/>
  <c r="W332" i="541"/>
  <c r="J28" i="541" a="1"/>
  <c r="J28" i="541" s="1"/>
  <c r="W29" i="541"/>
  <c r="J86" i="541" a="1"/>
  <c r="J86" i="541" s="1"/>
  <c r="W87" i="541"/>
  <c r="J121" i="541" a="1"/>
  <c r="J121" i="541" s="1"/>
  <c r="J137" i="541" a="1"/>
  <c r="J137" i="541" s="1"/>
  <c r="W177" i="541"/>
  <c r="W198" i="541" s="1"/>
  <c r="J198" i="541" a="1"/>
  <c r="J198" i="541" s="1"/>
  <c r="X336" i="541"/>
  <c r="P333" i="541"/>
  <c r="X337" i="541" s="1"/>
  <c r="W199" i="541"/>
  <c r="V307" i="541"/>
  <c r="W307" i="541" s="1"/>
  <c r="K317" i="541"/>
  <c r="V332" i="541"/>
  <c r="K335" i="541"/>
  <c r="K368" i="541"/>
  <c r="M347" i="541"/>
  <c r="M368" i="541" s="1"/>
  <c r="M257" i="541"/>
  <c r="M291" i="541" s="1"/>
  <c r="K426" i="541"/>
  <c r="K461" i="541"/>
  <c r="M427" i="541"/>
  <c r="M461" i="541" s="1"/>
  <c r="B511" i="541"/>
  <c r="J504" i="541" a="1"/>
  <c r="J504" i="541" s="1"/>
  <c r="M511" i="541" s="1"/>
  <c r="X506" i="541"/>
  <c r="O504" i="541"/>
  <c r="X507" i="541" s="1"/>
  <c r="R506" i="541"/>
  <c r="M369" i="541"/>
  <c r="M426" i="541" s="1"/>
  <c r="H461" i="541"/>
  <c r="H504" i="541" s="1"/>
  <c r="E511" i="541" s="1"/>
  <c r="N461" i="541"/>
  <c r="W427" i="541"/>
  <c r="J461" i="541" a="1"/>
  <c r="J461" i="541" s="1"/>
  <c r="N477" i="541"/>
  <c r="W347" i="541"/>
  <c r="W368" i="541" s="1"/>
  <c r="J368" i="541" a="1"/>
  <c r="J368" i="541" s="1"/>
  <c r="W462" i="541"/>
  <c r="V477" i="541"/>
  <c r="W477" i="541" s="1"/>
  <c r="K503" i="541"/>
  <c r="M488" i="541"/>
  <c r="M503" i="541" s="1"/>
  <c r="K487" i="541"/>
  <c r="R531" i="541"/>
  <c r="S531" i="541" a="1"/>
  <c r="S531" i="541" s="1"/>
  <c r="R510" i="541"/>
  <c r="W488" i="541"/>
  <c r="W503" i="541" s="1"/>
  <c r="K506" i="541"/>
  <c r="J533" i="541"/>
  <c r="Q530" i="541"/>
  <c r="R532" i="541"/>
  <c r="S532" i="541" a="1"/>
  <c r="S532" i="541" s="1"/>
  <c r="T530" i="541" a="1"/>
  <c r="T530" i="541" s="1"/>
  <c r="T531" i="541" a="1"/>
  <c r="T531" i="541" s="1"/>
  <c r="T532" i="541" a="1"/>
  <c r="T532" i="541" s="1"/>
  <c r="C533" i="541"/>
  <c r="T533" i="541" s="1" a="1"/>
  <c r="T533" i="541" s="1"/>
  <c r="AC484" i="489"/>
  <c r="AC485" i="489"/>
  <c r="AC357" i="489"/>
  <c r="AC358" i="489"/>
  <c r="AC314" i="489"/>
  <c r="AC315" i="489"/>
  <c r="AC144" i="489"/>
  <c r="AC145" i="489"/>
  <c r="X342" i="541" l="1"/>
  <c r="Z339" i="541" s="1"/>
  <c r="N163" i="541"/>
  <c r="B172" i="541" s="1"/>
  <c r="E172" i="541" s="1"/>
  <c r="H163" i="541"/>
  <c r="E170" i="541" s="1"/>
  <c r="Z166" i="541"/>
  <c r="Z169" i="541"/>
  <c r="Z168" i="541"/>
  <c r="Z170" i="541"/>
  <c r="K163" i="541"/>
  <c r="E171" i="541" s="1"/>
  <c r="N333" i="541"/>
  <c r="B342" i="541" s="1"/>
  <c r="E342" i="541" s="1"/>
  <c r="H333" i="541"/>
  <c r="E340" i="541" s="1"/>
  <c r="N504" i="541"/>
  <c r="B513" i="541" s="1"/>
  <c r="E526" i="541"/>
  <c r="E524" i="541"/>
  <c r="E522" i="541"/>
  <c r="E525" i="541"/>
  <c r="E523" i="541"/>
  <c r="E342" i="542"/>
  <c r="L333" i="543"/>
  <c r="I340" i="543" s="1"/>
  <c r="Z335" i="542" a="1"/>
  <c r="Z335" i="542" s="1"/>
  <c r="Z341" i="542"/>
  <c r="Z338" i="542"/>
  <c r="Z339" i="542"/>
  <c r="Z340" i="542"/>
  <c r="E527" i="543"/>
  <c r="Z168" i="542"/>
  <c r="Z170" i="542"/>
  <c r="Z169" i="542"/>
  <c r="E526" i="542"/>
  <c r="E525" i="542"/>
  <c r="O516" i="543" a="1"/>
  <c r="O516" i="543" s="1"/>
  <c r="G517" i="543"/>
  <c r="K517" i="543" s="1"/>
  <c r="O517" i="543" s="1"/>
  <c r="K518" i="543"/>
  <c r="O518" i="543" s="1" a="1"/>
  <c r="O518" i="543" s="1"/>
  <c r="S524" i="543"/>
  <c r="S526" i="543"/>
  <c r="S521" i="543" a="1"/>
  <c r="S521" i="543" s="1"/>
  <c r="S525" i="543"/>
  <c r="S522" i="543"/>
  <c r="E524" i="542"/>
  <c r="E522" i="542"/>
  <c r="E523" i="542"/>
  <c r="R530" i="542"/>
  <c r="R533" i="542" s="1"/>
  <c r="Q533" i="542"/>
  <c r="S533" i="542" s="1" a="1"/>
  <c r="S533" i="542" s="1"/>
  <c r="S530" i="542" a="1"/>
  <c r="S530" i="542" s="1"/>
  <c r="X513" i="542"/>
  <c r="Z506" i="542" s="1" a="1"/>
  <c r="Z506" i="542" s="1"/>
  <c r="V504" i="542"/>
  <c r="Z337" i="542"/>
  <c r="M165" i="542"/>
  <c r="K169" i="542"/>
  <c r="M169" i="542" s="1"/>
  <c r="J163" i="542" a="1"/>
  <c r="J163" i="542" s="1"/>
  <c r="M170" i="542" s="1"/>
  <c r="B170" i="542"/>
  <c r="C516" i="542" s="1"/>
  <c r="V163" i="542"/>
  <c r="I172" i="542" s="1"/>
  <c r="M333" i="542"/>
  <c r="C518" i="542"/>
  <c r="G518" i="542" s="1"/>
  <c r="E172" i="542"/>
  <c r="M163" i="542"/>
  <c r="M510" i="542"/>
  <c r="Z507" i="542"/>
  <c r="R513" i="542"/>
  <c r="T506" i="542" s="1" a="1"/>
  <c r="T506" i="542" s="1"/>
  <c r="K504" i="542"/>
  <c r="M335" i="542"/>
  <c r="K339" i="542"/>
  <c r="M339" i="542" s="1"/>
  <c r="M504" i="542"/>
  <c r="Z336" i="542"/>
  <c r="W333" i="542"/>
  <c r="R342" i="542"/>
  <c r="T335" i="542" s="1" a="1"/>
  <c r="T335" i="542" s="1"/>
  <c r="Z171" i="542"/>
  <c r="Z165" i="542" a="1"/>
  <c r="Z165" i="542" s="1"/>
  <c r="K521" i="542"/>
  <c r="R172" i="542"/>
  <c r="T165" i="542" s="1" a="1"/>
  <c r="T165" i="542" s="1"/>
  <c r="Q523" i="542"/>
  <c r="Z167" i="542"/>
  <c r="Z166" i="542"/>
  <c r="W163" i="542"/>
  <c r="V333" i="542"/>
  <c r="I342" i="542" s="1"/>
  <c r="M342" i="542" s="1" a="1"/>
  <c r="M342" i="542" s="1"/>
  <c r="K333" i="542"/>
  <c r="G516" i="542"/>
  <c r="K163" i="542"/>
  <c r="E171" i="542" s="1"/>
  <c r="I171" i="541"/>
  <c r="M171" i="541" s="1"/>
  <c r="E513" i="541"/>
  <c r="C518" i="541"/>
  <c r="G518" i="541" s="1"/>
  <c r="R513" i="541"/>
  <c r="T506" i="541" s="1" a="1"/>
  <c r="T506" i="541" s="1"/>
  <c r="X513" i="541"/>
  <c r="Z506" i="541" s="1" a="1"/>
  <c r="Z506" i="541" s="1"/>
  <c r="M504" i="541"/>
  <c r="M335" i="541"/>
  <c r="K339" i="541"/>
  <c r="M339" i="541" s="1"/>
  <c r="Z337" i="541"/>
  <c r="M165" i="541"/>
  <c r="K169" i="541"/>
  <c r="M169" i="541" s="1"/>
  <c r="J163" i="541" a="1"/>
  <c r="J163" i="541" s="1"/>
  <c r="M170" i="541" s="1"/>
  <c r="B170" i="541"/>
  <c r="C516" i="541" s="1"/>
  <c r="V333" i="541"/>
  <c r="I342" i="541" s="1"/>
  <c r="M342" i="541" s="1" a="1"/>
  <c r="M342" i="541" s="1"/>
  <c r="K333" i="541"/>
  <c r="W163" i="541"/>
  <c r="R530" i="541"/>
  <c r="R533" i="541" s="1"/>
  <c r="Q533" i="541"/>
  <c r="S533" i="541" s="1" a="1"/>
  <c r="S533" i="541" s="1"/>
  <c r="S530" i="541" a="1"/>
  <c r="S530" i="541" s="1"/>
  <c r="K510" i="541"/>
  <c r="M510" i="541" s="1"/>
  <c r="M506" i="541"/>
  <c r="Z507" i="541"/>
  <c r="Z340" i="541"/>
  <c r="Z335" i="541" a="1"/>
  <c r="Z335" i="541" s="1"/>
  <c r="V504" i="541"/>
  <c r="K504" i="541"/>
  <c r="Z341" i="541"/>
  <c r="Z336" i="541"/>
  <c r="W333" i="541"/>
  <c r="Z338" i="541"/>
  <c r="R342" i="541"/>
  <c r="T335" i="541" s="1" a="1"/>
  <c r="T335" i="541" s="1"/>
  <c r="Z171" i="541"/>
  <c r="Z165" i="541" a="1"/>
  <c r="Z165" i="541" s="1"/>
  <c r="K521" i="541"/>
  <c r="R172" i="541"/>
  <c r="Q523" i="541"/>
  <c r="Z167" i="541"/>
  <c r="M333" i="541"/>
  <c r="V163" i="541"/>
  <c r="I172" i="541" s="1"/>
  <c r="G516" i="541" l="1"/>
  <c r="L163" i="541"/>
  <c r="I170" i="541" s="1"/>
  <c r="E527" i="541"/>
  <c r="T510" i="541"/>
  <c r="E527" i="542"/>
  <c r="S527" i="543"/>
  <c r="K516" i="543"/>
  <c r="O516" i="542" a="1"/>
  <c r="O516" i="542" s="1"/>
  <c r="I513" i="542"/>
  <c r="M513" i="542" s="1" a="1"/>
  <c r="M513" i="542" s="1"/>
  <c r="W504" i="542"/>
  <c r="I171" i="542"/>
  <c r="M171" i="542" s="1"/>
  <c r="E341" i="542"/>
  <c r="I341" i="542" s="1"/>
  <c r="M341" i="542" s="1"/>
  <c r="L333" i="542"/>
  <c r="I340" i="542" s="1"/>
  <c r="Q527" i="542"/>
  <c r="S523" i="542" s="1"/>
  <c r="K527" i="542"/>
  <c r="T171" i="542"/>
  <c r="T166" i="542"/>
  <c r="T167" i="542"/>
  <c r="T168" i="542"/>
  <c r="T169" i="542"/>
  <c r="T170" i="542"/>
  <c r="T341" i="542"/>
  <c r="T336" i="542"/>
  <c r="T339" i="542"/>
  <c r="T340" i="542"/>
  <c r="T338" i="542"/>
  <c r="E512" i="542"/>
  <c r="I512" i="542" s="1"/>
  <c r="M512" i="542" s="1"/>
  <c r="L504" i="542"/>
  <c r="I511" i="542" s="1"/>
  <c r="T512" i="542"/>
  <c r="T509" i="542"/>
  <c r="T511" i="542"/>
  <c r="T507" i="542"/>
  <c r="T508" i="542"/>
  <c r="T510" i="542"/>
  <c r="K518" i="542"/>
  <c r="O518" i="542" s="1" a="1"/>
  <c r="O518" i="542" s="1"/>
  <c r="M172" i="542" a="1"/>
  <c r="M172" i="542" s="1"/>
  <c r="L163" i="542"/>
  <c r="I170" i="542" s="1"/>
  <c r="T337" i="542"/>
  <c r="Z512" i="542"/>
  <c r="Z511" i="542"/>
  <c r="Z508" i="542"/>
  <c r="Z509" i="542"/>
  <c r="Z510" i="542"/>
  <c r="M172" i="541" a="1"/>
  <c r="M172" i="541" s="1"/>
  <c r="Q527" i="541"/>
  <c r="K527" i="541"/>
  <c r="T171" i="541"/>
  <c r="T168" i="541"/>
  <c r="T169" i="541"/>
  <c r="T170" i="541"/>
  <c r="T166" i="541"/>
  <c r="T167" i="541"/>
  <c r="E512" i="541"/>
  <c r="I512" i="541" s="1"/>
  <c r="M512" i="541" s="1"/>
  <c r="L504" i="541"/>
  <c r="I511" i="541" s="1"/>
  <c r="O516" i="541" a="1"/>
  <c r="O516" i="541" s="1"/>
  <c r="T165" i="541" a="1"/>
  <c r="T165" i="541" s="1"/>
  <c r="M521" i="541" a="1"/>
  <c r="M521" i="541" s="1"/>
  <c r="T341" i="541"/>
  <c r="T337" i="541"/>
  <c r="T338" i="541"/>
  <c r="T339" i="541"/>
  <c r="T340" i="541"/>
  <c r="T336" i="541"/>
  <c r="I513" i="541"/>
  <c r="M513" i="541" s="1" a="1"/>
  <c r="M513" i="541" s="1"/>
  <c r="W504" i="541"/>
  <c r="E341" i="541"/>
  <c r="L333" i="541"/>
  <c r="I340" i="541" s="1"/>
  <c r="Z512" i="541"/>
  <c r="Z511" i="541"/>
  <c r="Z510" i="541"/>
  <c r="Z509" i="541"/>
  <c r="Z508" i="541"/>
  <c r="T512" i="541"/>
  <c r="T509" i="541"/>
  <c r="T511" i="541"/>
  <c r="T508" i="541"/>
  <c r="T507" i="541"/>
  <c r="M525" i="542" l="1"/>
  <c r="M523" i="542"/>
  <c r="M526" i="542"/>
  <c r="M524" i="542"/>
  <c r="M522" i="542"/>
  <c r="G517" i="542"/>
  <c r="S525" i="542"/>
  <c r="S524" i="542"/>
  <c r="S526" i="542"/>
  <c r="S521" i="542" a="1"/>
  <c r="S521" i="542" s="1"/>
  <c r="S522" i="542"/>
  <c r="M521" i="542" a="1"/>
  <c r="M521" i="542" s="1"/>
  <c r="I341" i="541"/>
  <c r="M341" i="541" s="1"/>
  <c r="G517" i="541"/>
  <c r="S525" i="541"/>
  <c r="S524" i="541"/>
  <c r="S526" i="541"/>
  <c r="S521" i="541" a="1"/>
  <c r="S521" i="541" s="1"/>
  <c r="S522" i="541"/>
  <c r="M526" i="541"/>
  <c r="M524" i="541"/>
  <c r="M522" i="541"/>
  <c r="M525" i="541"/>
  <c r="M523" i="541"/>
  <c r="S523" i="541"/>
  <c r="K518" i="541"/>
  <c r="O518" i="541" s="1" a="1"/>
  <c r="O518" i="541" s="1"/>
  <c r="S527" i="542" l="1"/>
  <c r="K517" i="542"/>
  <c r="O517" i="542" s="1"/>
  <c r="K516" i="542"/>
  <c r="S527" i="541"/>
  <c r="K517" i="541"/>
  <c r="O517" i="541" s="1"/>
  <c r="K516" i="541"/>
  <c r="K10" i="534" l="1"/>
  <c r="I11" i="534"/>
  <c r="F11" i="534"/>
  <c r="C11" i="534"/>
  <c r="J10" i="534"/>
  <c r="G10" i="534"/>
  <c r="D10" i="534"/>
  <c r="H484" i="434" l="1"/>
  <c r="H485" i="434"/>
  <c r="H484" i="508"/>
  <c r="H485" i="508"/>
  <c r="H484" i="505"/>
  <c r="H485" i="505"/>
  <c r="H484" i="489"/>
  <c r="H485" i="489"/>
  <c r="H315" i="434"/>
  <c r="H315" i="508"/>
  <c r="H315" i="505"/>
  <c r="H315" i="489"/>
  <c r="K143" i="434" a="1"/>
  <c r="K143" i="434" s="1"/>
  <c r="K144" i="434" a="1"/>
  <c r="K144" i="434" s="1"/>
  <c r="K145" i="434" a="1"/>
  <c r="K145" i="434" s="1"/>
  <c r="K144" i="508" a="1"/>
  <c r="K144" i="508" s="1"/>
  <c r="K145" i="508" a="1"/>
  <c r="K145" i="508" s="1"/>
  <c r="K145" i="505" a="1"/>
  <c r="K145" i="505" s="1"/>
  <c r="K144" i="489" a="1"/>
  <c r="K144" i="489" s="1"/>
  <c r="K145" i="489" a="1"/>
  <c r="K145" i="489" s="1"/>
  <c r="H145" i="434"/>
  <c r="J314" i="505" l="1" a="1"/>
  <c r="J314" i="505" s="1"/>
  <c r="J313" i="505" a="1"/>
  <c r="J313" i="505" s="1"/>
  <c r="J311" i="505" a="1"/>
  <c r="J311" i="505" s="1"/>
  <c r="J142" i="505" a="1"/>
  <c r="J142" i="505" s="1"/>
  <c r="J141" i="505" l="1" a="1"/>
  <c r="J141" i="505" s="1"/>
  <c r="J143" i="505" a="1"/>
  <c r="J143" i="505" s="1"/>
  <c r="K143" i="505" a="1"/>
  <c r="K143" i="505" s="1"/>
  <c r="J144" i="505" a="1"/>
  <c r="J144" i="505" s="1"/>
  <c r="K144" i="505" a="1"/>
  <c r="K144" i="505" s="1"/>
  <c r="J312" i="505" a="1"/>
  <c r="J312" i="505" s="1"/>
  <c r="K316" i="505" l="1" a="1"/>
  <c r="K316" i="505" s="1"/>
  <c r="H314" i="434" l="1"/>
  <c r="H313" i="434"/>
  <c r="H314" i="508"/>
  <c r="H314" i="505"/>
  <c r="H314" i="489"/>
  <c r="H144" i="434"/>
  <c r="H313" i="505" l="1"/>
  <c r="H313" i="489" l="1"/>
  <c r="K143" i="489" a="1"/>
  <c r="K143" i="489" s="1"/>
  <c r="H313" i="508"/>
  <c r="K143" i="508" a="1"/>
  <c r="K143" i="508" s="1"/>
  <c r="P533" i="508" l="1"/>
  <c r="O533" i="508"/>
  <c r="N533" i="508"/>
  <c r="M533" i="508"/>
  <c r="L533" i="508"/>
  <c r="K533" i="508"/>
  <c r="I533" i="508"/>
  <c r="H533" i="508"/>
  <c r="G533" i="508"/>
  <c r="F533" i="508"/>
  <c r="E533" i="508"/>
  <c r="D533" i="508"/>
  <c r="G514" i="508"/>
  <c r="N514" i="508" s="1"/>
  <c r="G510" i="508"/>
  <c r="E510" i="508"/>
  <c r="I509" i="508"/>
  <c r="E509" i="508"/>
  <c r="K509" i="508" s="1"/>
  <c r="M509" i="508" s="1"/>
  <c r="I508" i="508"/>
  <c r="E508" i="508"/>
  <c r="K508" i="508" s="1"/>
  <c r="M508" i="508" s="1"/>
  <c r="I507" i="508"/>
  <c r="E507" i="508"/>
  <c r="K507" i="508" s="1"/>
  <c r="M507" i="508" s="1"/>
  <c r="I506" i="508"/>
  <c r="I510" i="508" s="1"/>
  <c r="E506" i="508"/>
  <c r="K506" i="508" s="1"/>
  <c r="H502" i="508"/>
  <c r="H501" i="508"/>
  <c r="H500" i="508"/>
  <c r="D499" i="508"/>
  <c r="N498" i="508"/>
  <c r="K498" i="508" a="1"/>
  <c r="K498" i="508" s="1"/>
  <c r="H497" i="508"/>
  <c r="H496" i="508"/>
  <c r="V495" i="508"/>
  <c r="W495" i="508" s="1"/>
  <c r="K495" i="508" a="1"/>
  <c r="K495" i="508" s="1"/>
  <c r="V494" i="508"/>
  <c r="N494" i="508"/>
  <c r="K494" i="508" a="1"/>
  <c r="K494" i="508" s="1"/>
  <c r="H493" i="508"/>
  <c r="H492" i="508"/>
  <c r="V491" i="508"/>
  <c r="K491" i="508" a="1"/>
  <c r="K491" i="508" s="1"/>
  <c r="V490" i="508"/>
  <c r="N490" i="508"/>
  <c r="K490" i="508" a="1"/>
  <c r="K490" i="508" s="1"/>
  <c r="V489" i="508"/>
  <c r="W489" i="508" s="1"/>
  <c r="K489" i="508" a="1"/>
  <c r="K489" i="508" s="1"/>
  <c r="M489" i="508" s="1"/>
  <c r="AA503" i="508"/>
  <c r="Z503" i="508"/>
  <c r="Y503" i="508"/>
  <c r="X503" i="508"/>
  <c r="V488" i="508"/>
  <c r="U503" i="508"/>
  <c r="T503" i="508"/>
  <c r="S503" i="508"/>
  <c r="R503" i="508"/>
  <c r="Q503" i="508"/>
  <c r="P503" i="508"/>
  <c r="O503" i="508"/>
  <c r="N488" i="508"/>
  <c r="I503" i="508"/>
  <c r="G503" i="508"/>
  <c r="V486" i="508"/>
  <c r="N486" i="508"/>
  <c r="K486" i="508" a="1"/>
  <c r="K486" i="508" s="1"/>
  <c r="H483" i="508"/>
  <c r="V482" i="508"/>
  <c r="N482" i="508"/>
  <c r="K482" i="508" a="1"/>
  <c r="K482" i="508" s="1"/>
  <c r="M482" i="508" s="1"/>
  <c r="J481" i="508" a="1"/>
  <c r="J481" i="508" s="1"/>
  <c r="H481" i="508"/>
  <c r="K481" i="508" a="1"/>
  <c r="K481" i="508" s="1"/>
  <c r="M481" i="508" s="1"/>
  <c r="V480" i="508"/>
  <c r="N480" i="508"/>
  <c r="K480" i="508" a="1"/>
  <c r="K480" i="508" s="1"/>
  <c r="M480" i="508" s="1"/>
  <c r="J479" i="508" a="1"/>
  <c r="J479" i="508" s="1"/>
  <c r="H479" i="508"/>
  <c r="K479" i="508" a="1"/>
  <c r="K479" i="508" s="1"/>
  <c r="M479" i="508" s="1"/>
  <c r="AA487" i="508"/>
  <c r="Z487" i="508"/>
  <c r="Y487" i="508"/>
  <c r="X487" i="508"/>
  <c r="U487" i="508"/>
  <c r="T487" i="508"/>
  <c r="S487" i="508"/>
  <c r="Q487" i="508"/>
  <c r="P487" i="508"/>
  <c r="N478" i="508"/>
  <c r="I487" i="508"/>
  <c r="G487" i="508"/>
  <c r="V476" i="508"/>
  <c r="N476" i="508"/>
  <c r="K476" i="508" a="1"/>
  <c r="K476" i="508" s="1"/>
  <c r="N475" i="508"/>
  <c r="K475" i="508" a="1"/>
  <c r="K475" i="508" s="1"/>
  <c r="V474" i="508"/>
  <c r="N474" i="508"/>
  <c r="K474" i="508" a="1"/>
  <c r="K474" i="508" s="1"/>
  <c r="N473" i="508"/>
  <c r="K473" i="508" a="1"/>
  <c r="K473" i="508" s="1"/>
  <c r="V472" i="508"/>
  <c r="N472" i="508"/>
  <c r="K472" i="508" a="1"/>
  <c r="K472" i="508" s="1"/>
  <c r="N471" i="508"/>
  <c r="K471" i="508" a="1"/>
  <c r="K471" i="508" s="1"/>
  <c r="V470" i="508"/>
  <c r="N470" i="508"/>
  <c r="K470" i="508" a="1"/>
  <c r="K470" i="508" s="1"/>
  <c r="N469" i="508"/>
  <c r="K469" i="508" a="1"/>
  <c r="K469" i="508" s="1"/>
  <c r="V468" i="508"/>
  <c r="N468" i="508"/>
  <c r="K468" i="508" a="1"/>
  <c r="K468" i="508" s="1"/>
  <c r="V467" i="508"/>
  <c r="K467" i="508" a="1"/>
  <c r="K467" i="508" s="1"/>
  <c r="V466" i="508"/>
  <c r="N466" i="508"/>
  <c r="K466" i="508" a="1"/>
  <c r="K466" i="508" s="1"/>
  <c r="V465" i="508"/>
  <c r="K465" i="508" a="1"/>
  <c r="K465" i="508" s="1"/>
  <c r="M465" i="508" s="1"/>
  <c r="V464" i="508"/>
  <c r="N464" i="508"/>
  <c r="K464" i="508" a="1"/>
  <c r="K464" i="508" s="1"/>
  <c r="V463" i="508"/>
  <c r="K463" i="508" a="1"/>
  <c r="K463" i="508" s="1"/>
  <c r="M463" i="508" s="1"/>
  <c r="AA477" i="508"/>
  <c r="Y477" i="508"/>
  <c r="V462" i="508"/>
  <c r="T477" i="508"/>
  <c r="R477" i="508"/>
  <c r="P477" i="508"/>
  <c r="N462" i="508"/>
  <c r="K462" i="508" a="1"/>
  <c r="K462" i="508" s="1"/>
  <c r="K459" i="508" a="1"/>
  <c r="K459" i="508" s="1"/>
  <c r="M459" i="508" s="1"/>
  <c r="K458" i="508" a="1"/>
  <c r="K458" i="508" s="1"/>
  <c r="M458" i="508" s="1"/>
  <c r="K457" i="508" a="1"/>
  <c r="K457" i="508" s="1"/>
  <c r="K456" i="508" a="1"/>
  <c r="K456" i="508" s="1"/>
  <c r="M456" i="508" s="1"/>
  <c r="K455" i="508" a="1"/>
  <c r="K455" i="508" s="1"/>
  <c r="N453" i="508"/>
  <c r="K453" i="508" a="1"/>
  <c r="K453" i="508" s="1"/>
  <c r="K452" i="508" a="1"/>
  <c r="K452" i="508" s="1"/>
  <c r="N451" i="508"/>
  <c r="K451" i="508" a="1"/>
  <c r="K451" i="508" s="1"/>
  <c r="K450" i="508" a="1"/>
  <c r="K450" i="508" s="1"/>
  <c r="N449" i="508"/>
  <c r="K449" i="508" a="1"/>
  <c r="K449" i="508" s="1"/>
  <c r="K448" i="508" a="1"/>
  <c r="K448" i="508" s="1"/>
  <c r="N447" i="508"/>
  <c r="K447" i="508" a="1"/>
  <c r="K447" i="508" s="1"/>
  <c r="V446" i="508"/>
  <c r="N446" i="508"/>
  <c r="K446" i="508" a="1"/>
  <c r="K446" i="508" s="1"/>
  <c r="N445" i="508"/>
  <c r="K445" i="508" a="1"/>
  <c r="K445" i="508" s="1"/>
  <c r="V444" i="508"/>
  <c r="N444" i="508"/>
  <c r="K444" i="508" a="1"/>
  <c r="K444" i="508" s="1"/>
  <c r="N443" i="508"/>
  <c r="K443" i="508" a="1"/>
  <c r="K443" i="508" s="1"/>
  <c r="V442" i="508"/>
  <c r="N442" i="508"/>
  <c r="K442" i="508" a="1"/>
  <c r="K442" i="508" s="1"/>
  <c r="N441" i="508"/>
  <c r="K441" i="508" a="1"/>
  <c r="K441" i="508" s="1"/>
  <c r="V440" i="508"/>
  <c r="N440" i="508"/>
  <c r="K440" i="508" a="1"/>
  <c r="K440" i="508" s="1"/>
  <c r="N439" i="508"/>
  <c r="K439" i="508" a="1"/>
  <c r="K439" i="508" s="1"/>
  <c r="V438" i="508"/>
  <c r="N438" i="508"/>
  <c r="K438" i="508" a="1"/>
  <c r="K438" i="508" s="1"/>
  <c r="N437" i="508"/>
  <c r="K437" i="508" a="1"/>
  <c r="K437" i="508" s="1"/>
  <c r="V436" i="508"/>
  <c r="N436" i="508"/>
  <c r="K436" i="508" a="1"/>
  <c r="K436" i="508" s="1"/>
  <c r="N435" i="508"/>
  <c r="K435" i="508" a="1"/>
  <c r="K435" i="508" s="1"/>
  <c r="K434" i="508" a="1"/>
  <c r="K434" i="508" s="1"/>
  <c r="V433" i="508"/>
  <c r="N433" i="508"/>
  <c r="K433" i="508" a="1"/>
  <c r="K433" i="508" s="1"/>
  <c r="V432" i="508"/>
  <c r="W432" i="508" s="1"/>
  <c r="K432" i="508" a="1"/>
  <c r="K432" i="508" s="1"/>
  <c r="V431" i="508"/>
  <c r="X511" i="508"/>
  <c r="N431" i="508"/>
  <c r="K431" i="508" a="1"/>
  <c r="K431" i="508" s="1"/>
  <c r="V430" i="508"/>
  <c r="K430" i="508" a="1"/>
  <c r="K430" i="508" s="1"/>
  <c r="V429" i="508"/>
  <c r="N429" i="508"/>
  <c r="K429" i="508" a="1"/>
  <c r="K429" i="508" s="1"/>
  <c r="V428" i="508"/>
  <c r="K428" i="508" a="1"/>
  <c r="K428" i="508" s="1"/>
  <c r="AA461" i="508"/>
  <c r="Y461" i="508"/>
  <c r="V427" i="508"/>
  <c r="U461" i="508"/>
  <c r="T461" i="508"/>
  <c r="S461" i="508"/>
  <c r="R461" i="508"/>
  <c r="Q461" i="508"/>
  <c r="P461" i="508"/>
  <c r="O461" i="508"/>
  <c r="N427" i="508"/>
  <c r="G461" i="508"/>
  <c r="K425" i="508" a="1"/>
  <c r="K425" i="508" s="1"/>
  <c r="K424" i="508" a="1"/>
  <c r="K424" i="508" s="1"/>
  <c r="M424" i="508" s="1"/>
  <c r="K423" i="508" a="1"/>
  <c r="K423" i="508" s="1"/>
  <c r="K422" i="508" a="1"/>
  <c r="K422" i="508" s="1"/>
  <c r="K421" i="508" a="1"/>
  <c r="K421" i="508" s="1"/>
  <c r="K420" i="508" a="1"/>
  <c r="K420" i="508" s="1"/>
  <c r="K419" i="508" a="1"/>
  <c r="K419" i="508" s="1"/>
  <c r="K418" i="508" a="1"/>
  <c r="K418" i="508" s="1"/>
  <c r="K417" i="508" a="1"/>
  <c r="K417" i="508" s="1"/>
  <c r="K416" i="508" a="1"/>
  <c r="K416" i="508" s="1"/>
  <c r="V415" i="508"/>
  <c r="N415" i="508"/>
  <c r="K415" i="508" a="1"/>
  <c r="K415" i="508" s="1"/>
  <c r="V414" i="508"/>
  <c r="K414" i="508" a="1"/>
  <c r="K414" i="508" s="1"/>
  <c r="V413" i="508"/>
  <c r="N413" i="508"/>
  <c r="K413" i="508" a="1"/>
  <c r="K413" i="508" s="1"/>
  <c r="V412" i="508"/>
  <c r="K412" i="508" a="1"/>
  <c r="K412" i="508" s="1"/>
  <c r="H411" i="508"/>
  <c r="V410" i="508"/>
  <c r="K410" i="508" a="1"/>
  <c r="K410" i="508" s="1"/>
  <c r="V409" i="508"/>
  <c r="N409" i="508"/>
  <c r="K409" i="508" a="1"/>
  <c r="K409" i="508" s="1"/>
  <c r="H408" i="508"/>
  <c r="K407" i="508" a="1"/>
  <c r="K407" i="508" s="1"/>
  <c r="J405" i="508" a="1"/>
  <c r="J405" i="508" s="1"/>
  <c r="J403" i="508" a="1"/>
  <c r="J403" i="508" s="1"/>
  <c r="J401" i="508" a="1"/>
  <c r="J401" i="508" s="1"/>
  <c r="J399" i="508" a="1"/>
  <c r="J399" i="508" s="1"/>
  <c r="N397" i="508"/>
  <c r="J397" i="508" a="1"/>
  <c r="J397" i="508" s="1"/>
  <c r="K396" i="508" a="1"/>
  <c r="K396" i="508" s="1"/>
  <c r="K395" i="508" a="1"/>
  <c r="K395" i="508" s="1"/>
  <c r="M395" i="508" s="1"/>
  <c r="K394" i="508" a="1"/>
  <c r="K394" i="508" s="1"/>
  <c r="H393" i="508"/>
  <c r="K393" i="508" a="1"/>
  <c r="K393" i="508" s="1"/>
  <c r="M393" i="508" s="1"/>
  <c r="N392" i="508"/>
  <c r="K392" i="508" a="1"/>
  <c r="K392" i="508" s="1"/>
  <c r="M392" i="508" s="1"/>
  <c r="K391" i="508" a="1"/>
  <c r="K391" i="508" s="1"/>
  <c r="M391" i="508" s="1"/>
  <c r="K390" i="508" a="1"/>
  <c r="K390" i="508" s="1"/>
  <c r="H389" i="508"/>
  <c r="K389" i="508" a="1"/>
  <c r="K389" i="508" s="1"/>
  <c r="M389" i="508" s="1"/>
  <c r="V388" i="508"/>
  <c r="N388" i="508"/>
  <c r="K388" i="508" a="1"/>
  <c r="K388" i="508" s="1"/>
  <c r="M388" i="508" s="1"/>
  <c r="J387" i="508" a="1"/>
  <c r="J387" i="508" s="1"/>
  <c r="H387" i="508"/>
  <c r="K387" i="508" a="1"/>
  <c r="K387" i="508" s="1"/>
  <c r="M387" i="508" s="1"/>
  <c r="V386" i="508"/>
  <c r="N386" i="508"/>
  <c r="K386" i="508" a="1"/>
  <c r="K386" i="508" s="1"/>
  <c r="M386" i="508" s="1"/>
  <c r="J385" i="508" a="1"/>
  <c r="J385" i="508" s="1"/>
  <c r="H385" i="508"/>
  <c r="K385" i="508" a="1"/>
  <c r="K385" i="508" s="1"/>
  <c r="M385" i="508" s="1"/>
  <c r="V384" i="508"/>
  <c r="N384" i="508"/>
  <c r="K384" i="508" a="1"/>
  <c r="K384" i="508" s="1"/>
  <c r="M384" i="508" s="1"/>
  <c r="J383" i="508" a="1"/>
  <c r="J383" i="508" s="1"/>
  <c r="H383" i="508"/>
  <c r="K383" i="508" a="1"/>
  <c r="K383" i="508" s="1"/>
  <c r="M383" i="508" s="1"/>
  <c r="V382" i="508"/>
  <c r="N382" i="508"/>
  <c r="K382" i="508" a="1"/>
  <c r="K382" i="508" s="1"/>
  <c r="M382" i="508" s="1"/>
  <c r="J381" i="508" a="1"/>
  <c r="J381" i="508" s="1"/>
  <c r="H381" i="508"/>
  <c r="V380" i="508"/>
  <c r="N380" i="508"/>
  <c r="K380" i="508" a="1"/>
  <c r="K380" i="508" s="1"/>
  <c r="M380" i="508" s="1"/>
  <c r="J379" i="508" a="1"/>
  <c r="J379" i="508" s="1"/>
  <c r="H379" i="508"/>
  <c r="K379" i="508" a="1"/>
  <c r="K379" i="508" s="1"/>
  <c r="M379" i="508" s="1"/>
  <c r="V378" i="508"/>
  <c r="N378" i="508"/>
  <c r="K378" i="508" a="1"/>
  <c r="K378" i="508" s="1"/>
  <c r="M378" i="508" s="1"/>
  <c r="J377" i="508" a="1"/>
  <c r="J377" i="508" s="1"/>
  <c r="H377" i="508"/>
  <c r="K377" i="508" a="1"/>
  <c r="K377" i="508" s="1"/>
  <c r="M377" i="508" s="1"/>
  <c r="K376" i="508" a="1"/>
  <c r="K376" i="508" s="1"/>
  <c r="M376" i="508" s="1"/>
  <c r="H376" i="508"/>
  <c r="K375" i="508" a="1"/>
  <c r="K375" i="508" s="1"/>
  <c r="M375" i="508" s="1"/>
  <c r="H375" i="508"/>
  <c r="K374" i="508" a="1"/>
  <c r="K374" i="508" s="1"/>
  <c r="M374" i="508" s="1"/>
  <c r="H374" i="508"/>
  <c r="V373" i="508"/>
  <c r="X510" i="508"/>
  <c r="K373" i="508" a="1"/>
  <c r="K373" i="508" s="1"/>
  <c r="M373" i="508" s="1"/>
  <c r="X509" i="508"/>
  <c r="J372" i="508" a="1"/>
  <c r="J372" i="508" s="1"/>
  <c r="H372" i="508"/>
  <c r="K372" i="508" a="1"/>
  <c r="K372" i="508" s="1"/>
  <c r="M372" i="508" s="1"/>
  <c r="V371" i="508"/>
  <c r="X508" i="508"/>
  <c r="K371" i="508" a="1"/>
  <c r="K371" i="508" s="1"/>
  <c r="M371" i="508" s="1"/>
  <c r="K370" i="508" a="1"/>
  <c r="K370" i="508" s="1"/>
  <c r="Z426" i="508"/>
  <c r="X426" i="508"/>
  <c r="T426" i="508"/>
  <c r="R426" i="508"/>
  <c r="Q426" i="508"/>
  <c r="P426" i="508"/>
  <c r="J369" i="508" a="1"/>
  <c r="J369" i="508" s="1"/>
  <c r="I426" i="508"/>
  <c r="H369" i="508"/>
  <c r="G426" i="508"/>
  <c r="V367" i="508"/>
  <c r="N367" i="508"/>
  <c r="K367" i="508" a="1"/>
  <c r="K367" i="508" s="1"/>
  <c r="K366" i="508" a="1"/>
  <c r="K366" i="508" s="1"/>
  <c r="M366" i="508" s="1"/>
  <c r="H366" i="508"/>
  <c r="K365" i="508" a="1"/>
  <c r="K365" i="508" s="1"/>
  <c r="K364" i="508" a="1"/>
  <c r="K364" i="508" s="1"/>
  <c r="M364" i="508" s="1"/>
  <c r="H364" i="508"/>
  <c r="K363" i="508" a="1"/>
  <c r="K363" i="508" s="1"/>
  <c r="V362" i="508"/>
  <c r="W362" i="508" s="1"/>
  <c r="K362" i="508" a="1"/>
  <c r="K362" i="508" s="1"/>
  <c r="M362" i="508" s="1"/>
  <c r="V361" i="508"/>
  <c r="N361" i="508"/>
  <c r="K361" i="508" a="1"/>
  <c r="K361" i="508" s="1"/>
  <c r="V360" i="508"/>
  <c r="W360" i="508" s="1"/>
  <c r="K360" i="508" a="1"/>
  <c r="K360" i="508" s="1"/>
  <c r="M360" i="508" s="1"/>
  <c r="V359" i="508"/>
  <c r="N359" i="508"/>
  <c r="K359" i="508" a="1"/>
  <c r="K359" i="508" s="1"/>
  <c r="H358" i="508"/>
  <c r="H357" i="508"/>
  <c r="V356" i="508"/>
  <c r="W356" i="508" s="1"/>
  <c r="K356" i="508" a="1"/>
  <c r="K356" i="508" s="1"/>
  <c r="M356" i="508" s="1"/>
  <c r="V355" i="508"/>
  <c r="N355" i="508"/>
  <c r="K355" i="508" a="1"/>
  <c r="K355" i="508" s="1"/>
  <c r="V354" i="508"/>
  <c r="W354" i="508" s="1"/>
  <c r="K354" i="508" a="1"/>
  <c r="K354" i="508" s="1"/>
  <c r="M354" i="508" s="1"/>
  <c r="V353" i="508"/>
  <c r="N353" i="508"/>
  <c r="K353" i="508" a="1"/>
  <c r="K353" i="508" s="1"/>
  <c r="V352" i="508"/>
  <c r="W352" i="508" s="1"/>
  <c r="K352" i="508" a="1"/>
  <c r="K352" i="508" s="1"/>
  <c r="M352" i="508" s="1"/>
  <c r="V351" i="508"/>
  <c r="N351" i="508"/>
  <c r="K351" i="508" a="1"/>
  <c r="K351" i="508" s="1"/>
  <c r="V350" i="508"/>
  <c r="W350" i="508" s="1"/>
  <c r="K350" i="508" a="1"/>
  <c r="K350" i="508" s="1"/>
  <c r="M350" i="508" s="1"/>
  <c r="V349" i="508"/>
  <c r="N349" i="508"/>
  <c r="K349" i="508"/>
  <c r="K348" i="508"/>
  <c r="U368" i="508"/>
  <c r="S368" i="508"/>
  <c r="Q368" i="508"/>
  <c r="O368" i="508"/>
  <c r="E339" i="508"/>
  <c r="I338" i="508"/>
  <c r="K338" i="508" s="1"/>
  <c r="M338" i="508" s="1"/>
  <c r="E338" i="508"/>
  <c r="I337" i="508"/>
  <c r="K337" i="508" s="1"/>
  <c r="M337" i="508" s="1"/>
  <c r="E337" i="508"/>
  <c r="I336" i="508"/>
  <c r="K336" i="508" s="1"/>
  <c r="M336" i="508" s="1"/>
  <c r="E336" i="508"/>
  <c r="E335" i="508"/>
  <c r="K331" i="508" a="1"/>
  <c r="K331" i="508" s="1"/>
  <c r="K330" i="508" a="1"/>
  <c r="K330" i="508" s="1"/>
  <c r="M330" i="508" s="1"/>
  <c r="H330" i="508"/>
  <c r="K329" i="508" a="1"/>
  <c r="K329" i="508" s="1"/>
  <c r="J328" i="508" a="1"/>
  <c r="J328" i="508" s="1"/>
  <c r="D328" i="508"/>
  <c r="H327" i="508"/>
  <c r="K326" i="508" a="1"/>
  <c r="K326" i="508" s="1"/>
  <c r="H325" i="508"/>
  <c r="N324" i="508"/>
  <c r="K324" i="508" a="1"/>
  <c r="K324" i="508" s="1"/>
  <c r="V323" i="508"/>
  <c r="N323" i="508"/>
  <c r="K323" i="508" a="1"/>
  <c r="K323" i="508" s="1"/>
  <c r="H322" i="508"/>
  <c r="V321" i="508"/>
  <c r="N321" i="508"/>
  <c r="K321" i="508" a="1"/>
  <c r="K321" i="508" s="1"/>
  <c r="N320" i="508"/>
  <c r="K320" i="508" a="1"/>
  <c r="K320" i="508" s="1"/>
  <c r="V319" i="508"/>
  <c r="N319" i="508"/>
  <c r="K319" i="508" a="1"/>
  <c r="K319" i="508" s="1"/>
  <c r="AA332" i="508"/>
  <c r="Y332" i="508"/>
  <c r="U332" i="508"/>
  <c r="T332" i="508"/>
  <c r="S332" i="508"/>
  <c r="R332" i="508"/>
  <c r="Q332" i="508"/>
  <c r="P332" i="508"/>
  <c r="O332" i="508"/>
  <c r="G332" i="508"/>
  <c r="V316" i="508"/>
  <c r="N316" i="508"/>
  <c r="K316" i="508" a="1"/>
  <c r="K316" i="508" s="1"/>
  <c r="J312" i="508" a="1"/>
  <c r="J312" i="508" s="1"/>
  <c r="H312" i="508"/>
  <c r="K312" i="508" a="1"/>
  <c r="K312" i="508" s="1"/>
  <c r="M312" i="508" s="1"/>
  <c r="V311" i="508"/>
  <c r="N311" i="508"/>
  <c r="K311" i="508" a="1"/>
  <c r="K311" i="508" s="1"/>
  <c r="M311" i="508" s="1"/>
  <c r="J310" i="508" a="1"/>
  <c r="J310" i="508" s="1"/>
  <c r="H310" i="508"/>
  <c r="K310" i="508" a="1"/>
  <c r="K310" i="508" s="1"/>
  <c r="M310" i="508" s="1"/>
  <c r="V309" i="508"/>
  <c r="N309" i="508"/>
  <c r="K309" i="508" a="1"/>
  <c r="K309" i="508" s="1"/>
  <c r="M309" i="508" s="1"/>
  <c r="AA317" i="508"/>
  <c r="Z317" i="508"/>
  <c r="Y317" i="508"/>
  <c r="X317" i="508"/>
  <c r="U317" i="508"/>
  <c r="T317" i="508"/>
  <c r="S317" i="508"/>
  <c r="Q317" i="508"/>
  <c r="P317" i="508"/>
  <c r="O317" i="508"/>
  <c r="J308" i="508" a="1"/>
  <c r="J308" i="508" s="1"/>
  <c r="I317" i="508"/>
  <c r="H308" i="508"/>
  <c r="G317" i="508"/>
  <c r="J317" i="508" s="1" a="1"/>
  <c r="J317" i="508" s="1"/>
  <c r="V306" i="508"/>
  <c r="N306" i="508"/>
  <c r="K306" i="508" a="1"/>
  <c r="K306" i="508" s="1"/>
  <c r="V305" i="508"/>
  <c r="W305" i="508" s="1"/>
  <c r="K305" i="508" a="1"/>
  <c r="K305" i="508" s="1"/>
  <c r="V304" i="508"/>
  <c r="N304" i="508"/>
  <c r="V303" i="508"/>
  <c r="N302" i="508"/>
  <c r="V301" i="508"/>
  <c r="N301" i="508"/>
  <c r="N300" i="508"/>
  <c r="J299" i="508" a="1"/>
  <c r="J299" i="508" s="1"/>
  <c r="J297" i="508" a="1"/>
  <c r="J297" i="508" s="1"/>
  <c r="J295" i="508" a="1"/>
  <c r="J295" i="508" s="1"/>
  <c r="J293" i="508" a="1"/>
  <c r="J293" i="508" s="1"/>
  <c r="Z307" i="508"/>
  <c r="Y307" i="508"/>
  <c r="X307" i="508"/>
  <c r="U307" i="508"/>
  <c r="T307" i="508"/>
  <c r="S307" i="508"/>
  <c r="R307" i="508"/>
  <c r="Q307" i="508"/>
  <c r="P307" i="508"/>
  <c r="O307" i="508"/>
  <c r="I307" i="508"/>
  <c r="L559" i="508" s="1"/>
  <c r="G307" i="508"/>
  <c r="N290" i="508"/>
  <c r="K290" i="508" a="1"/>
  <c r="K290" i="508" s="1"/>
  <c r="V289" i="508"/>
  <c r="N289" i="508"/>
  <c r="K289" i="508" a="1"/>
  <c r="K289" i="508" s="1"/>
  <c r="N288" i="508"/>
  <c r="K288" i="508" a="1"/>
  <c r="K288" i="508" s="1"/>
  <c r="H287" i="508"/>
  <c r="H286" i="508"/>
  <c r="H285" i="508"/>
  <c r="V284" i="508"/>
  <c r="N284" i="508"/>
  <c r="K284" i="508" a="1"/>
  <c r="K284" i="508" s="1"/>
  <c r="N283" i="508"/>
  <c r="K283" i="508" a="1"/>
  <c r="K283" i="508" s="1"/>
  <c r="N282" i="508"/>
  <c r="K282" i="508" a="1"/>
  <c r="K282" i="508" s="1"/>
  <c r="N281" i="508"/>
  <c r="K281" i="508" a="1"/>
  <c r="K281" i="508" s="1"/>
  <c r="N280" i="508"/>
  <c r="K280" i="508" a="1"/>
  <c r="K280" i="508" s="1"/>
  <c r="N279" i="508"/>
  <c r="K279" i="508" a="1"/>
  <c r="K279" i="508" s="1"/>
  <c r="N278" i="508"/>
  <c r="K278" i="508" a="1"/>
  <c r="K278" i="508" s="1"/>
  <c r="N277" i="508"/>
  <c r="K277" i="508" a="1"/>
  <c r="K277" i="508" s="1"/>
  <c r="V276" i="508"/>
  <c r="W276" i="508" s="1"/>
  <c r="K276" i="508" a="1"/>
  <c r="K276" i="508" s="1"/>
  <c r="V275" i="508"/>
  <c r="N275" i="508"/>
  <c r="K275" i="508" a="1"/>
  <c r="K275" i="508" s="1"/>
  <c r="V274" i="508"/>
  <c r="W274" i="508" s="1"/>
  <c r="K274" i="508" a="1"/>
  <c r="K274" i="508" s="1"/>
  <c r="V273" i="508"/>
  <c r="N273" i="508"/>
  <c r="K273" i="508" a="1"/>
  <c r="K273" i="508" s="1"/>
  <c r="V272" i="508"/>
  <c r="W272" i="508" s="1"/>
  <c r="K272" i="508" a="1"/>
  <c r="K272" i="508" s="1"/>
  <c r="V271" i="508"/>
  <c r="N271" i="508"/>
  <c r="K271" i="508" a="1"/>
  <c r="K271" i="508" s="1"/>
  <c r="V270" i="508"/>
  <c r="N270" i="508"/>
  <c r="K270" i="508" a="1"/>
  <c r="K270" i="508" s="1"/>
  <c r="V269" i="508"/>
  <c r="W269" i="508" s="1"/>
  <c r="K269" i="508" a="1"/>
  <c r="K269" i="508" s="1"/>
  <c r="M269" i="508" s="1"/>
  <c r="V268" i="508"/>
  <c r="N268" i="508"/>
  <c r="K268" i="508" a="1"/>
  <c r="K268" i="508" s="1"/>
  <c r="V267" i="508"/>
  <c r="W267" i="508" s="1"/>
  <c r="K267" i="508" a="1"/>
  <c r="K267" i="508" s="1"/>
  <c r="M267" i="508" s="1"/>
  <c r="V266" i="508"/>
  <c r="N266" i="508"/>
  <c r="K266" i="508" a="1"/>
  <c r="K266" i="508" s="1"/>
  <c r="V265" i="508"/>
  <c r="W265" i="508" s="1"/>
  <c r="K265" i="508" a="1"/>
  <c r="K265" i="508" s="1"/>
  <c r="M265" i="508" s="1"/>
  <c r="N264" i="508"/>
  <c r="K264" i="508" a="1"/>
  <c r="K264" i="508" s="1"/>
  <c r="V263" i="508"/>
  <c r="N263" i="508"/>
  <c r="K263" i="508" a="1"/>
  <c r="K263" i="508" s="1"/>
  <c r="N262" i="508"/>
  <c r="K262" i="508" a="1"/>
  <c r="K262" i="508" s="1"/>
  <c r="V261" i="508"/>
  <c r="X341" i="508"/>
  <c r="N261" i="508"/>
  <c r="K261" i="508" a="1"/>
  <c r="K261" i="508" s="1"/>
  <c r="N260" i="508"/>
  <c r="K260" i="508" a="1"/>
  <c r="K260" i="508" s="1"/>
  <c r="V259" i="508"/>
  <c r="N259" i="508"/>
  <c r="K259" i="508" a="1"/>
  <c r="K259" i="508" s="1"/>
  <c r="N258" i="508"/>
  <c r="K258" i="508" a="1"/>
  <c r="K258" i="508" s="1"/>
  <c r="V257" i="508"/>
  <c r="T291" i="508"/>
  <c r="R291" i="508"/>
  <c r="P291" i="508"/>
  <c r="N257" i="508"/>
  <c r="G291" i="508"/>
  <c r="H255" i="508"/>
  <c r="H254" i="508"/>
  <c r="H253" i="508"/>
  <c r="H252" i="508"/>
  <c r="H251" i="508"/>
  <c r="H250" i="508"/>
  <c r="K249" i="508" a="1"/>
  <c r="K249" i="508" s="1"/>
  <c r="K248" i="508" a="1"/>
  <c r="K248" i="508" s="1"/>
  <c r="K247" i="508" a="1"/>
  <c r="K247" i="508" s="1"/>
  <c r="K246" i="508" a="1"/>
  <c r="K246" i="508" s="1"/>
  <c r="K245" i="508" a="1"/>
  <c r="K245" i="508" s="1"/>
  <c r="V244" i="508"/>
  <c r="W244" i="508" s="1"/>
  <c r="K244" i="508" a="1"/>
  <c r="K244" i="508" s="1"/>
  <c r="K243" i="508" a="1"/>
  <c r="K243" i="508" s="1"/>
  <c r="V242" i="508"/>
  <c r="W242" i="508" s="1"/>
  <c r="K242" i="508" a="1"/>
  <c r="K242" i="508" s="1"/>
  <c r="M241" i="508"/>
  <c r="H241" i="508"/>
  <c r="V240" i="508"/>
  <c r="K240" i="508" a="1"/>
  <c r="K240" i="508" s="1"/>
  <c r="V239" i="508"/>
  <c r="K239" i="508" a="1"/>
  <c r="K239" i="508" s="1"/>
  <c r="K238" i="508" a="1"/>
  <c r="K238" i="508" s="1"/>
  <c r="H237" i="508"/>
  <c r="K236" i="508" a="1"/>
  <c r="K236" i="508" s="1"/>
  <c r="V235" i="508"/>
  <c r="K235" i="508" a="1"/>
  <c r="K235" i="508" s="1"/>
  <c r="V234" i="508"/>
  <c r="K234" i="508" a="1"/>
  <c r="K234" i="508" s="1"/>
  <c r="V233" i="508"/>
  <c r="K233" i="508" a="1"/>
  <c r="K233" i="508" s="1"/>
  <c r="V232" i="508"/>
  <c r="K232" i="508" a="1"/>
  <c r="K232" i="508" s="1"/>
  <c r="V231" i="508"/>
  <c r="K231" i="508" a="1"/>
  <c r="K231" i="508" s="1"/>
  <c r="V230" i="508"/>
  <c r="K230" i="508" a="1"/>
  <c r="K230" i="508" s="1"/>
  <c r="V229" i="508"/>
  <c r="K229" i="508" a="1"/>
  <c r="K229" i="508" s="1"/>
  <c r="V228" i="508"/>
  <c r="K228" i="508" a="1"/>
  <c r="K228" i="508" s="1"/>
  <c r="V227" i="508"/>
  <c r="K227" i="508" a="1"/>
  <c r="K227" i="508" s="1"/>
  <c r="K226" i="508" a="1"/>
  <c r="K226" i="508" s="1"/>
  <c r="K225" i="508" a="1"/>
  <c r="K225" i="508" s="1"/>
  <c r="K224" i="508" a="1"/>
  <c r="K224" i="508" s="1"/>
  <c r="K223" i="508" a="1"/>
  <c r="K223" i="508" s="1"/>
  <c r="K222" i="508" a="1"/>
  <c r="K222" i="508" s="1"/>
  <c r="K221" i="508" a="1"/>
  <c r="K221" i="508" s="1"/>
  <c r="K220" i="508" a="1"/>
  <c r="K220" i="508" s="1"/>
  <c r="K219" i="508" a="1"/>
  <c r="K219" i="508" s="1"/>
  <c r="V218" i="508"/>
  <c r="K218" i="508" a="1"/>
  <c r="K218" i="508" s="1"/>
  <c r="V217" i="508"/>
  <c r="K217" i="508" a="1"/>
  <c r="K217" i="508" s="1"/>
  <c r="V216" i="508"/>
  <c r="K216" i="508" a="1"/>
  <c r="K216" i="508" s="1"/>
  <c r="V215" i="508"/>
  <c r="H215" i="508"/>
  <c r="K215" i="508" a="1"/>
  <c r="K215" i="508" s="1"/>
  <c r="V214" i="508"/>
  <c r="K214" i="508" a="1"/>
  <c r="K214" i="508" s="1"/>
  <c r="M214" i="508" s="1"/>
  <c r="J213" i="508" a="1"/>
  <c r="J213" i="508" s="1"/>
  <c r="H213" i="508"/>
  <c r="K213" i="508" a="1"/>
  <c r="K213" i="508" s="1"/>
  <c r="M213" i="508" s="1"/>
  <c r="V212" i="508"/>
  <c r="K212" i="508" a="1"/>
  <c r="K212" i="508" s="1"/>
  <c r="V211" i="508"/>
  <c r="K211" i="508" a="1"/>
  <c r="K211" i="508" s="1"/>
  <c r="M211" i="508" s="1"/>
  <c r="V210" i="508"/>
  <c r="K210" i="508" a="1"/>
  <c r="K210" i="508" s="1"/>
  <c r="M210" i="508" s="1"/>
  <c r="K209" i="508" a="1"/>
  <c r="K209" i="508" s="1"/>
  <c r="M209" i="508" s="1"/>
  <c r="K207" i="508" a="1"/>
  <c r="K207" i="508" s="1"/>
  <c r="M207" i="508" s="1"/>
  <c r="H206" i="508"/>
  <c r="H205" i="508"/>
  <c r="H204" i="508"/>
  <c r="V203" i="508"/>
  <c r="W203" i="508" s="1"/>
  <c r="X340" i="508"/>
  <c r="K203" i="508" a="1"/>
  <c r="K203" i="508" s="1"/>
  <c r="V202" i="508"/>
  <c r="X339" i="508"/>
  <c r="K202" i="508" a="1"/>
  <c r="K202" i="508" s="1"/>
  <c r="X338" i="508"/>
  <c r="K201" i="508" a="1"/>
  <c r="K201" i="508" s="1"/>
  <c r="H200" i="508"/>
  <c r="AA256" i="508"/>
  <c r="Z256" i="508"/>
  <c r="Y256" i="508"/>
  <c r="X256" i="508"/>
  <c r="U256" i="508"/>
  <c r="T256" i="508"/>
  <c r="S256" i="508"/>
  <c r="R256" i="508"/>
  <c r="Q256" i="508"/>
  <c r="P256" i="508"/>
  <c r="O256" i="508"/>
  <c r="I256" i="508"/>
  <c r="L557" i="508" s="1"/>
  <c r="K199" i="508" a="1"/>
  <c r="K199" i="508" s="1"/>
  <c r="X335" i="508"/>
  <c r="K197" i="508" a="1"/>
  <c r="K197" i="508" s="1"/>
  <c r="J193" i="508" a="1"/>
  <c r="J193" i="508" s="1"/>
  <c r="H193" i="508"/>
  <c r="K193" i="508" a="1"/>
  <c r="K193" i="508" s="1"/>
  <c r="M193" i="508" s="1"/>
  <c r="V192" i="508"/>
  <c r="K192" i="508" a="1"/>
  <c r="K192" i="508" s="1"/>
  <c r="K191" i="508" a="1"/>
  <c r="K191" i="508" s="1"/>
  <c r="M191" i="508" s="1"/>
  <c r="K190" i="508" a="1"/>
  <c r="K190" i="508" s="1"/>
  <c r="M190" i="508" s="1"/>
  <c r="K189" i="508" a="1"/>
  <c r="K189" i="508" s="1"/>
  <c r="M189" i="508" s="1"/>
  <c r="K188" i="508" a="1"/>
  <c r="K188" i="508" s="1"/>
  <c r="M188" i="508" s="1"/>
  <c r="J187" i="508" a="1"/>
  <c r="J187" i="508" s="1"/>
  <c r="H187" i="508"/>
  <c r="K187" i="508" a="1"/>
  <c r="K187" i="508" s="1"/>
  <c r="M187" i="508" s="1"/>
  <c r="V186" i="508"/>
  <c r="K186" i="508" a="1"/>
  <c r="K186" i="508" s="1"/>
  <c r="M186" i="508" s="1"/>
  <c r="K185" i="508" a="1"/>
  <c r="K185" i="508" s="1"/>
  <c r="M185" i="508" s="1"/>
  <c r="H183" i="508"/>
  <c r="K183" i="508" a="1"/>
  <c r="K183" i="508" s="1"/>
  <c r="M183" i="508" s="1"/>
  <c r="J182" i="508" a="1"/>
  <c r="J182" i="508" s="1"/>
  <c r="J181" i="508" a="1"/>
  <c r="J181" i="508" s="1"/>
  <c r="H181" i="508"/>
  <c r="K181" i="508" a="1"/>
  <c r="K181" i="508" s="1"/>
  <c r="M181" i="508" s="1"/>
  <c r="V180" i="508"/>
  <c r="J180" i="508" a="1"/>
  <c r="J180" i="508" s="1"/>
  <c r="J179" i="508" a="1"/>
  <c r="J179" i="508" s="1"/>
  <c r="H179" i="508"/>
  <c r="K179" i="508" a="1"/>
  <c r="K179" i="508" s="1"/>
  <c r="M179" i="508" s="1"/>
  <c r="V178" i="508"/>
  <c r="J178" i="508" a="1"/>
  <c r="J178" i="508" s="1"/>
  <c r="E169" i="508"/>
  <c r="I168" i="508"/>
  <c r="K168" i="508" s="1"/>
  <c r="M168" i="508" s="1"/>
  <c r="E168" i="508"/>
  <c r="I167" i="508"/>
  <c r="K167" i="508" s="1"/>
  <c r="M167" i="508" s="1"/>
  <c r="E167" i="508"/>
  <c r="I166" i="508"/>
  <c r="K166" i="508" s="1"/>
  <c r="M166" i="508" s="1"/>
  <c r="E166" i="508"/>
  <c r="E165" i="508"/>
  <c r="K160" i="508" a="1"/>
  <c r="K160" i="508" s="1"/>
  <c r="K159" i="508" a="1"/>
  <c r="K159" i="508" s="1"/>
  <c r="V158" i="508"/>
  <c r="W158" i="508" s="1"/>
  <c r="K158" i="508" a="1"/>
  <c r="K158" i="508" s="1"/>
  <c r="D158" i="508"/>
  <c r="K157" i="508" a="1"/>
  <c r="K157" i="508" s="1"/>
  <c r="M157" i="508" s="1"/>
  <c r="K154" i="508" a="1"/>
  <c r="K154" i="508" s="1"/>
  <c r="V153" i="508"/>
  <c r="W153" i="508" s="1"/>
  <c r="K153" i="508" a="1"/>
  <c r="K153" i="508" s="1"/>
  <c r="V151" i="508"/>
  <c r="K151" i="508" a="1"/>
  <c r="K151" i="508" s="1"/>
  <c r="M151" i="508" s="1"/>
  <c r="K150" i="508" a="1"/>
  <c r="K150" i="508" s="1"/>
  <c r="M150" i="508" s="1"/>
  <c r="K149" i="508" a="1"/>
  <c r="K149" i="508" s="1"/>
  <c r="J148" i="508" a="1"/>
  <c r="J148" i="508" s="1"/>
  <c r="V146" i="508"/>
  <c r="K146" i="508" a="1"/>
  <c r="K146" i="508" s="1"/>
  <c r="M146" i="508" s="1"/>
  <c r="V142" i="508"/>
  <c r="W142" i="508" s="1"/>
  <c r="K142" i="508" a="1"/>
  <c r="K142" i="508" s="1"/>
  <c r="V141" i="508"/>
  <c r="W141" i="508" s="1"/>
  <c r="K141" i="508" a="1"/>
  <c r="K141" i="508" s="1"/>
  <c r="V140" i="508"/>
  <c r="W140" i="508" s="1"/>
  <c r="K140" i="508" a="1"/>
  <c r="K140" i="508" s="1"/>
  <c r="V139" i="508"/>
  <c r="W139" i="508" s="1"/>
  <c r="K139" i="508" a="1"/>
  <c r="K139" i="508" s="1"/>
  <c r="Z147" i="508"/>
  <c r="X147" i="508"/>
  <c r="U147" i="508"/>
  <c r="T147" i="508"/>
  <c r="S147" i="508"/>
  <c r="Q147" i="508"/>
  <c r="P147" i="508"/>
  <c r="O147" i="508"/>
  <c r="I147" i="508"/>
  <c r="G147" i="508"/>
  <c r="K136" i="508" a="1"/>
  <c r="K136" i="508" s="1"/>
  <c r="V135" i="508"/>
  <c r="K135" i="508" a="1"/>
  <c r="K135" i="508" s="1"/>
  <c r="M135" i="508" s="1"/>
  <c r="K134" i="508" a="1"/>
  <c r="K134" i="508" s="1"/>
  <c r="M134" i="508" s="1"/>
  <c r="K132" i="508" a="1"/>
  <c r="K132" i="508" s="1"/>
  <c r="M132" i="508" s="1"/>
  <c r="K131" i="508" a="1"/>
  <c r="K131" i="508" s="1"/>
  <c r="M131" i="508" s="1"/>
  <c r="K130" i="508" a="1"/>
  <c r="K130" i="508" s="1"/>
  <c r="K129" i="508" a="1"/>
  <c r="K129" i="508" s="1"/>
  <c r="V128" i="508"/>
  <c r="K128" i="508" a="1"/>
  <c r="K128" i="508" s="1"/>
  <c r="M128" i="508" s="1"/>
  <c r="K127" i="508" a="1"/>
  <c r="K127" i="508" s="1"/>
  <c r="M127" i="508" s="1"/>
  <c r="K126" i="508" a="1"/>
  <c r="K126" i="508" s="1"/>
  <c r="K125" i="508" a="1"/>
  <c r="K125" i="508" s="1"/>
  <c r="V124" i="508"/>
  <c r="K124" i="508" a="1"/>
  <c r="K124" i="508" s="1"/>
  <c r="M124" i="508" s="1"/>
  <c r="K123" i="508" a="1"/>
  <c r="K123" i="508" s="1"/>
  <c r="M123" i="508" s="1"/>
  <c r="I137" i="508"/>
  <c r="L552" i="508" s="1"/>
  <c r="V120" i="508"/>
  <c r="W120" i="508" s="1"/>
  <c r="K120" i="508" a="1"/>
  <c r="K120" i="508" s="1"/>
  <c r="V119" i="508"/>
  <c r="W119" i="508" s="1"/>
  <c r="K119" i="508" a="1"/>
  <c r="K119" i="508" s="1"/>
  <c r="V118" i="508"/>
  <c r="W118" i="508" s="1"/>
  <c r="K118" i="508" a="1"/>
  <c r="K118" i="508" s="1"/>
  <c r="K117" i="508" a="1"/>
  <c r="K117" i="508" s="1"/>
  <c r="K116" i="508" a="1"/>
  <c r="K116" i="508" s="1"/>
  <c r="K115" i="508" a="1"/>
  <c r="K115" i="508" s="1"/>
  <c r="K114" i="508" a="1"/>
  <c r="K114" i="508" s="1"/>
  <c r="M114" i="508" s="1"/>
  <c r="K113" i="508" a="1"/>
  <c r="K113" i="508" s="1"/>
  <c r="K112" i="508" a="1"/>
  <c r="K112" i="508" s="1"/>
  <c r="M112" i="508" s="1"/>
  <c r="K111" i="508" a="1"/>
  <c r="K111" i="508" s="1"/>
  <c r="K110" i="508" a="1"/>
  <c r="K110" i="508" s="1"/>
  <c r="M110" i="508" s="1"/>
  <c r="K109" i="508" a="1"/>
  <c r="K109" i="508" s="1"/>
  <c r="K108" i="508" a="1"/>
  <c r="K108" i="508" s="1"/>
  <c r="M108" i="508" s="1"/>
  <c r="K107" i="508" a="1"/>
  <c r="K107" i="508" s="1"/>
  <c r="K106" i="508" a="1"/>
  <c r="K106" i="508" s="1"/>
  <c r="V105" i="508"/>
  <c r="K105" i="508" a="1"/>
  <c r="K105" i="508" s="1"/>
  <c r="M105" i="508" s="1"/>
  <c r="K104" i="508" a="1"/>
  <c r="K104" i="508" s="1"/>
  <c r="M104" i="508" s="1"/>
  <c r="K103" i="508" a="1"/>
  <c r="K103" i="508" s="1"/>
  <c r="K102" i="508" a="1"/>
  <c r="K102" i="508" s="1"/>
  <c r="V101" i="508"/>
  <c r="K101" i="508" a="1"/>
  <c r="K101" i="508" s="1"/>
  <c r="M101" i="508" s="1"/>
  <c r="K100" i="508" a="1"/>
  <c r="K100" i="508" s="1"/>
  <c r="M100" i="508" s="1"/>
  <c r="K99" i="508" a="1"/>
  <c r="K99" i="508" s="1"/>
  <c r="K98" i="508" a="1"/>
  <c r="K98" i="508" s="1"/>
  <c r="V97" i="508"/>
  <c r="K97" i="508" a="1"/>
  <c r="K97" i="508" s="1"/>
  <c r="M97" i="508" s="1"/>
  <c r="K96" i="508" a="1"/>
  <c r="K96" i="508" s="1"/>
  <c r="M96" i="508" s="1"/>
  <c r="K94" i="508" a="1"/>
  <c r="K94" i="508" s="1"/>
  <c r="K93" i="508" a="1"/>
  <c r="K93" i="508" s="1"/>
  <c r="M93" i="508" s="1"/>
  <c r="K91" i="508" a="1"/>
  <c r="K91" i="508" s="1"/>
  <c r="M91" i="508" s="1"/>
  <c r="K89" i="508" a="1"/>
  <c r="K89" i="508" s="1"/>
  <c r="M89" i="508" s="1"/>
  <c r="AA121" i="508"/>
  <c r="Y121" i="508"/>
  <c r="U121" i="508"/>
  <c r="S121" i="508"/>
  <c r="Q121" i="508"/>
  <c r="O121" i="508"/>
  <c r="G121" i="508"/>
  <c r="H85" i="508"/>
  <c r="H84" i="508"/>
  <c r="H83" i="508"/>
  <c r="H82" i="508"/>
  <c r="H81" i="508"/>
  <c r="H80" i="508"/>
  <c r="K79" i="508" a="1"/>
  <c r="K79" i="508" s="1"/>
  <c r="K78" i="508" a="1"/>
  <c r="K78" i="508" s="1"/>
  <c r="K77" i="508" a="1"/>
  <c r="K77" i="508" s="1"/>
  <c r="K76" i="508" a="1"/>
  <c r="K76" i="508" s="1"/>
  <c r="V75" i="508"/>
  <c r="W75" i="508" s="1"/>
  <c r="K75" i="508" a="1"/>
  <c r="K75" i="508" s="1"/>
  <c r="M75" i="508" s="1"/>
  <c r="V74" i="508"/>
  <c r="K74" i="508" a="1"/>
  <c r="K74" i="508" s="1"/>
  <c r="K73" i="508" a="1"/>
  <c r="K73" i="508" s="1"/>
  <c r="V72" i="508"/>
  <c r="K72" i="508" a="1"/>
  <c r="K72" i="508" s="1"/>
  <c r="H71" i="508"/>
  <c r="V70" i="508"/>
  <c r="J70" i="508" a="1"/>
  <c r="J70" i="508" s="1"/>
  <c r="J69" i="508" a="1"/>
  <c r="J69" i="508" s="1"/>
  <c r="H69" i="508"/>
  <c r="K69" i="508" a="1"/>
  <c r="K69" i="508" s="1"/>
  <c r="M69" i="508" s="1"/>
  <c r="K68" i="508" a="1"/>
  <c r="K68" i="508" s="1"/>
  <c r="K67" i="508" a="1"/>
  <c r="K67" i="508" s="1"/>
  <c r="H67" i="508"/>
  <c r="V66" i="508"/>
  <c r="J66" i="508" a="1"/>
  <c r="J66" i="508" s="1"/>
  <c r="J65" i="508" a="1"/>
  <c r="J65" i="508" s="1"/>
  <c r="H65" i="508"/>
  <c r="K65" i="508" a="1"/>
  <c r="K65" i="508" s="1"/>
  <c r="M65" i="508" s="1"/>
  <c r="V64" i="508"/>
  <c r="J64" i="508" a="1"/>
  <c r="J64" i="508" s="1"/>
  <c r="J63" i="508" a="1"/>
  <c r="J63" i="508" s="1"/>
  <c r="H63" i="508"/>
  <c r="K63" i="508" a="1"/>
  <c r="K63" i="508" s="1"/>
  <c r="M63" i="508" s="1"/>
  <c r="V62" i="508"/>
  <c r="J62" i="508" a="1"/>
  <c r="J62" i="508" s="1"/>
  <c r="J61" i="508" a="1"/>
  <c r="J61" i="508" s="1"/>
  <c r="H61" i="508"/>
  <c r="K61" i="508" a="1"/>
  <c r="K61" i="508" s="1"/>
  <c r="M61" i="508" s="1"/>
  <c r="V60" i="508"/>
  <c r="J60" i="508" a="1"/>
  <c r="J60" i="508" s="1"/>
  <c r="J59" i="508" a="1"/>
  <c r="J59" i="508" s="1"/>
  <c r="H59" i="508"/>
  <c r="K59" i="508" a="1"/>
  <c r="K59" i="508" s="1"/>
  <c r="M59" i="508" s="1"/>
  <c r="V58" i="508"/>
  <c r="J58" i="508" a="1"/>
  <c r="J58" i="508" s="1"/>
  <c r="J57" i="508" a="1"/>
  <c r="J57" i="508" s="1"/>
  <c r="H57" i="508"/>
  <c r="K57" i="508" a="1"/>
  <c r="K57" i="508" s="1"/>
  <c r="M57" i="508" s="1"/>
  <c r="K56" i="508" a="1"/>
  <c r="K56" i="508" s="1"/>
  <c r="M56" i="508" s="1"/>
  <c r="H56" i="508"/>
  <c r="K55" i="508" a="1"/>
  <c r="K55" i="508" s="1"/>
  <c r="M55" i="508" s="1"/>
  <c r="H55" i="508"/>
  <c r="K54" i="508" a="1"/>
  <c r="K54" i="508" s="1"/>
  <c r="M54" i="508" s="1"/>
  <c r="H54" i="508"/>
  <c r="K53" i="508" a="1"/>
  <c r="K53" i="508" s="1"/>
  <c r="M53" i="508" s="1"/>
  <c r="H53" i="508"/>
  <c r="K52" i="508" a="1"/>
  <c r="K52" i="508" s="1"/>
  <c r="M52" i="508" s="1"/>
  <c r="K51" i="508" a="1"/>
  <c r="K51" i="508" s="1"/>
  <c r="M51" i="508" s="1"/>
  <c r="H51" i="508"/>
  <c r="K50" i="508" a="1"/>
  <c r="K50" i="508" s="1"/>
  <c r="M50" i="508" s="1"/>
  <c r="K49" i="508" a="1"/>
  <c r="K49" i="508" s="1"/>
  <c r="M49" i="508" s="1"/>
  <c r="H49" i="508"/>
  <c r="V48" i="508"/>
  <c r="J47" i="508" a="1"/>
  <c r="J47" i="508" s="1"/>
  <c r="H47" i="508"/>
  <c r="K47" i="508" a="1"/>
  <c r="K47" i="508" s="1"/>
  <c r="M47" i="508" s="1"/>
  <c r="V46" i="508"/>
  <c r="J45" i="508" a="1"/>
  <c r="J45" i="508" s="1"/>
  <c r="H45" i="508"/>
  <c r="K45" i="508" a="1"/>
  <c r="K45" i="508" s="1"/>
  <c r="M45" i="508" s="1"/>
  <c r="V44" i="508"/>
  <c r="J43" i="508" a="1"/>
  <c r="J43" i="508" s="1"/>
  <c r="H43" i="508"/>
  <c r="K43" i="508" a="1"/>
  <c r="K43" i="508" s="1"/>
  <c r="M43" i="508" s="1"/>
  <c r="V42" i="508"/>
  <c r="J41" i="508" a="1"/>
  <c r="J41" i="508" s="1"/>
  <c r="H41" i="508"/>
  <c r="K41" i="508" a="1"/>
  <c r="K41" i="508" s="1"/>
  <c r="M41" i="508" s="1"/>
  <c r="V40" i="508"/>
  <c r="K40" i="508" a="1"/>
  <c r="K40" i="508" s="1"/>
  <c r="M40" i="508" s="1"/>
  <c r="V38" i="508"/>
  <c r="W38" i="508" s="1"/>
  <c r="K38" i="508" a="1"/>
  <c r="K38" i="508" s="1"/>
  <c r="H38" i="508"/>
  <c r="V37" i="508"/>
  <c r="K37" i="508" a="1"/>
  <c r="K37" i="508" s="1"/>
  <c r="M37" i="508" s="1"/>
  <c r="H36" i="508"/>
  <c r="H35" i="508"/>
  <c r="H34" i="508"/>
  <c r="V33" i="508"/>
  <c r="X170" i="508"/>
  <c r="K33" i="508" a="1"/>
  <c r="K33" i="508" s="1"/>
  <c r="X169" i="508"/>
  <c r="K32" i="508" a="1"/>
  <c r="K32" i="508" s="1"/>
  <c r="V31" i="508"/>
  <c r="X168" i="508"/>
  <c r="K31" i="508" a="1"/>
  <c r="K31" i="508" s="1"/>
  <c r="K30" i="508" a="1"/>
  <c r="K30" i="508" s="1"/>
  <c r="Z86" i="508"/>
  <c r="X86" i="508"/>
  <c r="T86" i="508"/>
  <c r="R86" i="508"/>
  <c r="I86" i="508"/>
  <c r="L550" i="508" s="1"/>
  <c r="V27" i="508"/>
  <c r="X165" i="508"/>
  <c r="K27" i="508" a="1"/>
  <c r="K27" i="508" s="1"/>
  <c r="K26" i="508" a="1"/>
  <c r="K26" i="508" s="1"/>
  <c r="K25" i="508" a="1"/>
  <c r="K25" i="508" s="1"/>
  <c r="M25" i="508" s="1"/>
  <c r="V24" i="508"/>
  <c r="K24" i="508" a="1"/>
  <c r="K24" i="508" s="1"/>
  <c r="K23" i="508" a="1"/>
  <c r="K23" i="508" s="1"/>
  <c r="K22" i="508" a="1"/>
  <c r="K22" i="508" s="1"/>
  <c r="V21" i="508"/>
  <c r="K21" i="508" a="1"/>
  <c r="K21" i="508" s="1"/>
  <c r="K20" i="508" a="1"/>
  <c r="K20" i="508" s="1"/>
  <c r="V19" i="508"/>
  <c r="K19" i="508" a="1"/>
  <c r="K19" i="508" s="1"/>
  <c r="V18" i="508"/>
  <c r="W18" i="508" s="1"/>
  <c r="K18" i="508" a="1"/>
  <c r="K18" i="508" s="1"/>
  <c r="V17" i="508"/>
  <c r="K17" i="508" a="1"/>
  <c r="K17" i="508" s="1"/>
  <c r="K16" i="508" a="1"/>
  <c r="K16" i="508" s="1"/>
  <c r="V15" i="508"/>
  <c r="K15" i="508" a="1"/>
  <c r="K15" i="508" s="1"/>
  <c r="V14" i="508"/>
  <c r="W14" i="508" s="1"/>
  <c r="K14" i="508" a="1"/>
  <c r="K14" i="508" s="1"/>
  <c r="V13" i="508"/>
  <c r="K13" i="508" a="1"/>
  <c r="K13" i="508" s="1"/>
  <c r="K12" i="508" a="1"/>
  <c r="K12" i="508" s="1"/>
  <c r="V11" i="508"/>
  <c r="K11" i="508" a="1"/>
  <c r="K11" i="508" s="1"/>
  <c r="V10" i="508"/>
  <c r="W10" i="508" s="1"/>
  <c r="K10" i="508" a="1"/>
  <c r="K10" i="508" s="1"/>
  <c r="K9" i="508" a="1"/>
  <c r="K9" i="508" s="1"/>
  <c r="V8" i="508"/>
  <c r="K8" i="508" a="1"/>
  <c r="K8" i="508" s="1"/>
  <c r="Z28" i="508"/>
  <c r="X28" i="508"/>
  <c r="U28" i="508"/>
  <c r="S28" i="508"/>
  <c r="Q28" i="508"/>
  <c r="O28" i="508"/>
  <c r="J7" i="508"/>
  <c r="H7" i="508"/>
  <c r="K477" i="508" l="1"/>
  <c r="J487" i="508" a="1"/>
  <c r="J487" i="508" s="1"/>
  <c r="G28" i="508"/>
  <c r="I28" i="508"/>
  <c r="J28" i="508" s="1" a="1"/>
  <c r="J28" i="508" s="1"/>
  <c r="P28" i="508"/>
  <c r="R28" i="508"/>
  <c r="T28" i="508"/>
  <c r="V7" i="508"/>
  <c r="Y28" i="508"/>
  <c r="AA28" i="508"/>
  <c r="V9" i="508"/>
  <c r="W9" i="508" s="1"/>
  <c r="V12" i="508"/>
  <c r="W12" i="508" s="1"/>
  <c r="V16" i="508"/>
  <c r="W16" i="508" s="1"/>
  <c r="V20" i="508"/>
  <c r="W20" i="508" s="1"/>
  <c r="V22" i="508"/>
  <c r="M23" i="508"/>
  <c r="V23" i="508"/>
  <c r="H25" i="508"/>
  <c r="V26" i="508"/>
  <c r="W26" i="508" s="1"/>
  <c r="G86" i="508"/>
  <c r="O86" i="508"/>
  <c r="V32" i="508"/>
  <c r="W32" i="508" s="1"/>
  <c r="H37" i="508"/>
  <c r="J38" i="508" a="1"/>
  <c r="J38" i="508" s="1"/>
  <c r="J39" i="508" a="1"/>
  <c r="J39" i="508" s="1"/>
  <c r="V39" i="508"/>
  <c r="H40" i="508"/>
  <c r="H50" i="508"/>
  <c r="H52" i="508"/>
  <c r="M73" i="508"/>
  <c r="V73" i="508"/>
  <c r="W73" i="508" s="1"/>
  <c r="I121" i="508"/>
  <c r="L551" i="508" s="1"/>
  <c r="P121" i="508"/>
  <c r="R121" i="508"/>
  <c r="T121" i="508"/>
  <c r="X121" i="508"/>
  <c r="Z121" i="508"/>
  <c r="J88" i="508" a="1"/>
  <c r="J88" i="508" s="1"/>
  <c r="V88" i="508"/>
  <c r="J90" i="508" a="1"/>
  <c r="J90" i="508" s="1"/>
  <c r="V90" i="508"/>
  <c r="J92" i="508" a="1"/>
  <c r="J92" i="508" s="1"/>
  <c r="V92" i="508"/>
  <c r="V95" i="508"/>
  <c r="W95" i="508" s="1"/>
  <c r="M98" i="508"/>
  <c r="J98" i="508" a="1"/>
  <c r="J98" i="508" s="1"/>
  <c r="M99" i="508"/>
  <c r="V99" i="508"/>
  <c r="M102" i="508"/>
  <c r="J102" i="508" a="1"/>
  <c r="J102" i="508" s="1"/>
  <c r="M103" i="508"/>
  <c r="V103" i="508"/>
  <c r="M106" i="508"/>
  <c r="J106" i="508" a="1"/>
  <c r="J106" i="508" s="1"/>
  <c r="M107" i="508"/>
  <c r="M109" i="508"/>
  <c r="M111" i="508"/>
  <c r="M113" i="508"/>
  <c r="V113" i="508"/>
  <c r="G137" i="508"/>
  <c r="V122" i="508"/>
  <c r="M125" i="508"/>
  <c r="J125" i="508" a="1"/>
  <c r="J125" i="508" s="1"/>
  <c r="M126" i="508"/>
  <c r="V126" i="508"/>
  <c r="M129" i="508"/>
  <c r="J129" i="508" a="1"/>
  <c r="J129" i="508" s="1"/>
  <c r="M130" i="508"/>
  <c r="V130" i="508"/>
  <c r="J133" i="508" a="1"/>
  <c r="J133" i="508" s="1"/>
  <c r="V133" i="508"/>
  <c r="M136" i="508"/>
  <c r="J136" i="508" a="1"/>
  <c r="J136" i="508" s="1"/>
  <c r="V138" i="508"/>
  <c r="V147" i="508" s="1"/>
  <c r="Y147" i="508"/>
  <c r="AA147" i="508"/>
  <c r="P162" i="508"/>
  <c r="R162" i="508"/>
  <c r="T162" i="508"/>
  <c r="X162" i="508"/>
  <c r="Z162" i="508"/>
  <c r="M149" i="508"/>
  <c r="V149" i="508"/>
  <c r="V154" i="508"/>
  <c r="W154" i="508" s="1"/>
  <c r="C169" i="508"/>
  <c r="G169" i="508"/>
  <c r="J184" i="508" a="1"/>
  <c r="J184" i="508" s="1"/>
  <c r="V184" i="508"/>
  <c r="V185" i="508"/>
  <c r="V209" i="508"/>
  <c r="W215" i="508"/>
  <c r="W218" i="508"/>
  <c r="W230" i="508"/>
  <c r="W234" i="508"/>
  <c r="V236" i="508"/>
  <c r="W236" i="508" s="1"/>
  <c r="V243" i="508"/>
  <c r="W243" i="508" s="1"/>
  <c r="V245" i="508"/>
  <c r="W245" i="508" s="1"/>
  <c r="Y291" i="508"/>
  <c r="AA291" i="508"/>
  <c r="M258" i="508"/>
  <c r="V258" i="508"/>
  <c r="W258" i="508" s="1"/>
  <c r="M260" i="508"/>
  <c r="V260" i="508"/>
  <c r="W260" i="508" s="1"/>
  <c r="M262" i="508"/>
  <c r="V262" i="508"/>
  <c r="W262" i="508" s="1"/>
  <c r="M264" i="508"/>
  <c r="N265" i="508"/>
  <c r="N267" i="508"/>
  <c r="N269" i="508"/>
  <c r="N272" i="508"/>
  <c r="N274" i="508"/>
  <c r="N276" i="508"/>
  <c r="V283" i="508"/>
  <c r="W283" i="508" s="1"/>
  <c r="V288" i="508"/>
  <c r="W288" i="508" s="1"/>
  <c r="V290" i="508"/>
  <c r="W290" i="508" s="1"/>
  <c r="AA307" i="508"/>
  <c r="J294" i="508" a="1"/>
  <c r="J294" i="508" s="1"/>
  <c r="J296" i="508" a="1"/>
  <c r="J296" i="508" s="1"/>
  <c r="J298" i="508" a="1"/>
  <c r="J298" i="508" s="1"/>
  <c r="V300" i="508"/>
  <c r="N303" i="508"/>
  <c r="N305" i="508"/>
  <c r="H309" i="508"/>
  <c r="J309" i="508" a="1"/>
  <c r="J309" i="508" s="1"/>
  <c r="N310" i="508"/>
  <c r="V310" i="508"/>
  <c r="W310" i="508" s="1"/>
  <c r="H311" i="508"/>
  <c r="J311" i="508" a="1"/>
  <c r="J311" i="508" s="1"/>
  <c r="N312" i="508"/>
  <c r="V312" i="508"/>
  <c r="W312" i="508" s="1"/>
  <c r="I332" i="508"/>
  <c r="L560" i="508" s="1"/>
  <c r="X332" i="508"/>
  <c r="Z332" i="508"/>
  <c r="V320" i="508"/>
  <c r="W320" i="508" s="1"/>
  <c r="V324" i="508"/>
  <c r="W324" i="508" s="1"/>
  <c r="H328" i="508"/>
  <c r="C339" i="508"/>
  <c r="G339" i="508"/>
  <c r="I368" i="508"/>
  <c r="X368" i="508"/>
  <c r="Z368" i="508"/>
  <c r="N348" i="508"/>
  <c r="V348" i="508"/>
  <c r="W348" i="508" s="1"/>
  <c r="H349" i="508"/>
  <c r="J349" i="508" a="1"/>
  <c r="J349" i="508" s="1"/>
  <c r="N350" i="508"/>
  <c r="N352" i="508"/>
  <c r="N354" i="508"/>
  <c r="N356" i="508"/>
  <c r="N360" i="508"/>
  <c r="N362" i="508"/>
  <c r="N369" i="508"/>
  <c r="S426" i="508"/>
  <c r="U426" i="508"/>
  <c r="Y426" i="508"/>
  <c r="AA426" i="508"/>
  <c r="H370" i="508"/>
  <c r="H371" i="508"/>
  <c r="J371" i="508" a="1"/>
  <c r="J371" i="508" s="1"/>
  <c r="V372" i="508"/>
  <c r="W372" i="508" s="1"/>
  <c r="H373" i="508"/>
  <c r="J373" i="508" a="1"/>
  <c r="J373" i="508" s="1"/>
  <c r="N377" i="508"/>
  <c r="V377" i="508"/>
  <c r="W377" i="508" s="1"/>
  <c r="H378" i="508"/>
  <c r="J378" i="508" a="1"/>
  <c r="J378" i="508" s="1"/>
  <c r="N379" i="508"/>
  <c r="V379" i="508"/>
  <c r="W379" i="508" s="1"/>
  <c r="H380" i="508"/>
  <c r="J380" i="508" a="1"/>
  <c r="J380" i="508" s="1"/>
  <c r="N381" i="508"/>
  <c r="V381" i="508"/>
  <c r="H382" i="508"/>
  <c r="J382" i="508" a="1"/>
  <c r="J382" i="508" s="1"/>
  <c r="N383" i="508"/>
  <c r="V383" i="508"/>
  <c r="W383" i="508" s="1"/>
  <c r="H384" i="508"/>
  <c r="J384" i="508" a="1"/>
  <c r="J384" i="508" s="1"/>
  <c r="N385" i="508"/>
  <c r="V385" i="508"/>
  <c r="W385" i="508" s="1"/>
  <c r="H386" i="508"/>
  <c r="J386" i="508" a="1"/>
  <c r="J386" i="508" s="1"/>
  <c r="N387" i="508"/>
  <c r="V387" i="508"/>
  <c r="W387" i="508" s="1"/>
  <c r="H388" i="508"/>
  <c r="J388" i="508" a="1"/>
  <c r="J388" i="508" s="1"/>
  <c r="M390" i="508"/>
  <c r="N390" i="508"/>
  <c r="H391" i="508"/>
  <c r="J398" i="508" a="1"/>
  <c r="J398" i="508" s="1"/>
  <c r="J400" i="508" a="1"/>
  <c r="J400" i="508" s="1"/>
  <c r="J402" i="508" a="1"/>
  <c r="J402" i="508" s="1"/>
  <c r="J404" i="508" a="1"/>
  <c r="J404" i="508" s="1"/>
  <c r="J406" i="508" a="1"/>
  <c r="J406" i="508" s="1"/>
  <c r="N410" i="508"/>
  <c r="N412" i="508"/>
  <c r="N414" i="508"/>
  <c r="N428" i="508"/>
  <c r="N430" i="508"/>
  <c r="N434" i="508"/>
  <c r="V435" i="508"/>
  <c r="W435" i="508" s="1"/>
  <c r="V437" i="508"/>
  <c r="W437" i="508" s="1"/>
  <c r="V439" i="508"/>
  <c r="W439" i="508" s="1"/>
  <c r="V441" i="508"/>
  <c r="W441" i="508" s="1"/>
  <c r="V443" i="508"/>
  <c r="W443" i="508" s="1"/>
  <c r="V445" i="508"/>
  <c r="W445" i="508" s="1"/>
  <c r="N448" i="508"/>
  <c r="N450" i="508"/>
  <c r="N452" i="508"/>
  <c r="V453" i="508"/>
  <c r="W453" i="508" s="1"/>
  <c r="N454" i="508"/>
  <c r="V454" i="508"/>
  <c r="W454" i="508" s="1"/>
  <c r="H455" i="508"/>
  <c r="H458" i="508"/>
  <c r="J458" i="508" a="1"/>
  <c r="J458" i="508" s="1"/>
  <c r="V458" i="508"/>
  <c r="W458" i="508" s="1"/>
  <c r="H459" i="508"/>
  <c r="J459" i="508" a="1"/>
  <c r="J459" i="508" s="1"/>
  <c r="J460" i="508" a="1"/>
  <c r="J460" i="508" s="1"/>
  <c r="N463" i="508"/>
  <c r="N465" i="508"/>
  <c r="N467" i="508"/>
  <c r="W480" i="508"/>
  <c r="N489" i="508"/>
  <c r="N491" i="508"/>
  <c r="N495" i="508"/>
  <c r="V498" i="508"/>
  <c r="W498" i="508" s="1"/>
  <c r="H499" i="508"/>
  <c r="J96" i="508" a="1"/>
  <c r="J96" i="508" s="1"/>
  <c r="J100" i="508" a="1"/>
  <c r="J100" i="508" s="1"/>
  <c r="J104" i="508" a="1"/>
  <c r="J104" i="508" s="1"/>
  <c r="J114" i="508" a="1"/>
  <c r="J114" i="508" s="1"/>
  <c r="J123" i="508" a="1"/>
  <c r="J123" i="508" s="1"/>
  <c r="J127" i="508" a="1"/>
  <c r="J127" i="508" s="1"/>
  <c r="J131" i="508" a="1"/>
  <c r="J131" i="508" s="1"/>
  <c r="J134" i="508" a="1"/>
  <c r="J134" i="508" s="1"/>
  <c r="J150" i="508" a="1"/>
  <c r="J150" i="508" s="1"/>
  <c r="J157" i="508" a="1"/>
  <c r="J157" i="508" s="1"/>
  <c r="V182" i="508"/>
  <c r="V188" i="508"/>
  <c r="W188" i="508" s="1"/>
  <c r="H189" i="508"/>
  <c r="J189" i="508" a="1"/>
  <c r="J189" i="508" s="1"/>
  <c r="V190" i="508"/>
  <c r="W190" i="508" s="1"/>
  <c r="H191" i="508"/>
  <c r="J191" i="508" a="1"/>
  <c r="J191" i="508" s="1"/>
  <c r="M192" i="508"/>
  <c r="R336" i="508"/>
  <c r="V201" i="508"/>
  <c r="W201" i="508" s="1"/>
  <c r="H207" i="508"/>
  <c r="J207" i="508" a="1"/>
  <c r="J207" i="508" s="1"/>
  <c r="J208" i="508" a="1"/>
  <c r="J208" i="508" s="1"/>
  <c r="V208" i="508"/>
  <c r="M212" i="508"/>
  <c r="W228" i="508"/>
  <c r="W232" i="508"/>
  <c r="W309" i="508"/>
  <c r="W311" i="508"/>
  <c r="K328" i="508" a="1"/>
  <c r="K328" i="508" s="1"/>
  <c r="W349" i="508"/>
  <c r="W371" i="508"/>
  <c r="W373" i="508"/>
  <c r="W378" i="508"/>
  <c r="W380" i="508"/>
  <c r="W382" i="508"/>
  <c r="W384" i="508"/>
  <c r="W386" i="508"/>
  <c r="W410" i="508"/>
  <c r="W412" i="508"/>
  <c r="W414" i="508"/>
  <c r="M417" i="508"/>
  <c r="M419" i="508"/>
  <c r="W428" i="508"/>
  <c r="W430" i="508"/>
  <c r="M455" i="508"/>
  <c r="W463" i="508"/>
  <c r="W465" i="508"/>
  <c r="M467" i="508"/>
  <c r="W467" i="508"/>
  <c r="M469" i="508"/>
  <c r="V469" i="508"/>
  <c r="W469" i="508" s="1"/>
  <c r="M471" i="508"/>
  <c r="V471" i="508"/>
  <c r="W471" i="508" s="1"/>
  <c r="M473" i="508"/>
  <c r="V473" i="508"/>
  <c r="W473" i="508" s="1"/>
  <c r="M475" i="508"/>
  <c r="V475" i="508"/>
  <c r="W475" i="508" s="1"/>
  <c r="H478" i="508"/>
  <c r="J478" i="508" a="1"/>
  <c r="J478" i="508" s="1"/>
  <c r="N479" i="508"/>
  <c r="V479" i="508"/>
  <c r="W479" i="508" s="1"/>
  <c r="H480" i="508"/>
  <c r="J480" i="508" a="1"/>
  <c r="J480" i="508" s="1"/>
  <c r="N481" i="508"/>
  <c r="V481" i="508"/>
  <c r="W481" i="508" s="1"/>
  <c r="H482" i="508"/>
  <c r="J482" i="508" a="1"/>
  <c r="J482" i="508" s="1"/>
  <c r="C510" i="508"/>
  <c r="G368" i="508"/>
  <c r="N347" i="508"/>
  <c r="P368" i="508"/>
  <c r="P504" i="508" s="1"/>
  <c r="R368" i="508"/>
  <c r="R504" i="508" s="1"/>
  <c r="T368" i="508"/>
  <c r="T504" i="508" s="1"/>
  <c r="V347" i="508"/>
  <c r="Y368" i="508"/>
  <c r="AA368" i="508"/>
  <c r="M349" i="508"/>
  <c r="K369" i="508" a="1"/>
  <c r="K369" i="508" s="1"/>
  <c r="W381" i="508"/>
  <c r="K381" i="508" a="1"/>
  <c r="K381" i="508" s="1"/>
  <c r="M381" i="508" s="1"/>
  <c r="N389" i="508"/>
  <c r="H390" i="508"/>
  <c r="N391" i="508"/>
  <c r="H392" i="508"/>
  <c r="K397" i="508" a="1"/>
  <c r="K397" i="508" s="1"/>
  <c r="M397" i="508" s="1"/>
  <c r="K398" i="508" a="1"/>
  <c r="K398" i="508" s="1"/>
  <c r="M398" i="508" s="1"/>
  <c r="K399" i="508" a="1"/>
  <c r="K399" i="508" s="1"/>
  <c r="M399" i="508" s="1"/>
  <c r="K400" i="508" a="1"/>
  <c r="K400" i="508" s="1"/>
  <c r="M400" i="508" s="1"/>
  <c r="K401" i="508" a="1"/>
  <c r="K401" i="508" s="1"/>
  <c r="M401" i="508" s="1"/>
  <c r="K402" i="508" a="1"/>
  <c r="K402" i="508" s="1"/>
  <c r="M402" i="508" s="1"/>
  <c r="K403" i="508" a="1"/>
  <c r="K403" i="508" s="1"/>
  <c r="M403" i="508" s="1"/>
  <c r="K404" i="508" a="1"/>
  <c r="K404" i="508" s="1"/>
  <c r="M404" i="508" s="1"/>
  <c r="K405" i="508" a="1"/>
  <c r="K405" i="508" s="1"/>
  <c r="M405" i="508" s="1"/>
  <c r="K406" i="508" a="1"/>
  <c r="K406" i="508" s="1"/>
  <c r="M406" i="508" s="1"/>
  <c r="W409" i="508"/>
  <c r="W413" i="508"/>
  <c r="W415" i="508"/>
  <c r="W429" i="508"/>
  <c r="W431" i="508"/>
  <c r="W433" i="508"/>
  <c r="W351" i="508"/>
  <c r="W353" i="508"/>
  <c r="W355" i="508"/>
  <c r="W359" i="508"/>
  <c r="W361" i="508"/>
  <c r="W367" i="508"/>
  <c r="W388" i="508"/>
  <c r="H395" i="508"/>
  <c r="H397" i="508"/>
  <c r="V397" i="508"/>
  <c r="W397" i="508" s="1"/>
  <c r="H398" i="508"/>
  <c r="N398" i="508"/>
  <c r="V398" i="508"/>
  <c r="W398" i="508" s="1"/>
  <c r="H399" i="508"/>
  <c r="N399" i="508"/>
  <c r="V399" i="508"/>
  <c r="W399" i="508" s="1"/>
  <c r="H400" i="508"/>
  <c r="N400" i="508"/>
  <c r="V400" i="508"/>
  <c r="W400" i="508" s="1"/>
  <c r="H401" i="508"/>
  <c r="N401" i="508"/>
  <c r="V401" i="508"/>
  <c r="W401" i="508" s="1"/>
  <c r="H402" i="508"/>
  <c r="N402" i="508"/>
  <c r="V402" i="508"/>
  <c r="W402" i="508" s="1"/>
  <c r="H403" i="508"/>
  <c r="N403" i="508"/>
  <c r="V403" i="508"/>
  <c r="W403" i="508" s="1"/>
  <c r="H404" i="508"/>
  <c r="N404" i="508"/>
  <c r="V404" i="508"/>
  <c r="W404" i="508" s="1"/>
  <c r="H405" i="508"/>
  <c r="N405" i="508"/>
  <c r="V405" i="508"/>
  <c r="W405" i="508" s="1"/>
  <c r="H406" i="508"/>
  <c r="N406" i="508"/>
  <c r="V406" i="508"/>
  <c r="W406" i="508" s="1"/>
  <c r="H407" i="508"/>
  <c r="M409" i="508"/>
  <c r="M413" i="508"/>
  <c r="M415" i="508"/>
  <c r="H417" i="508"/>
  <c r="H419" i="508"/>
  <c r="H424" i="508"/>
  <c r="I461" i="508"/>
  <c r="X512" i="508"/>
  <c r="N432" i="508"/>
  <c r="W436" i="508"/>
  <c r="M457" i="508"/>
  <c r="W438" i="508"/>
  <c r="W440" i="508"/>
  <c r="W442" i="508"/>
  <c r="W444" i="508"/>
  <c r="W446" i="508"/>
  <c r="K460" i="508" a="1"/>
  <c r="K460" i="508" s="1"/>
  <c r="M460" i="508" s="1"/>
  <c r="W464" i="508"/>
  <c r="W466" i="508"/>
  <c r="W468" i="508"/>
  <c r="W470" i="508"/>
  <c r="W472" i="508"/>
  <c r="W474" i="508"/>
  <c r="W476" i="508"/>
  <c r="W482" i="508"/>
  <c r="W486" i="508"/>
  <c r="M494" i="508"/>
  <c r="M498" i="508"/>
  <c r="X461" i="508"/>
  <c r="Z461" i="508"/>
  <c r="M429" i="508"/>
  <c r="M431" i="508"/>
  <c r="M433" i="508"/>
  <c r="M436" i="508"/>
  <c r="M438" i="508"/>
  <c r="M440" i="508"/>
  <c r="M442" i="508"/>
  <c r="M444" i="508"/>
  <c r="M446" i="508"/>
  <c r="H456" i="508"/>
  <c r="H457" i="508"/>
  <c r="N458" i="508"/>
  <c r="N459" i="508"/>
  <c r="V459" i="508"/>
  <c r="W459" i="508" s="1"/>
  <c r="H460" i="508"/>
  <c r="N460" i="508"/>
  <c r="V460" i="508"/>
  <c r="W460" i="508" s="1"/>
  <c r="O477" i="508"/>
  <c r="Q477" i="508"/>
  <c r="Q504" i="508" s="1"/>
  <c r="S477" i="508"/>
  <c r="S504" i="508" s="1"/>
  <c r="U477" i="508"/>
  <c r="U504" i="508" s="1"/>
  <c r="X477" i="508"/>
  <c r="Z477" i="508"/>
  <c r="K478" i="508" a="1"/>
  <c r="K478" i="508" s="1"/>
  <c r="M486" i="508"/>
  <c r="V503" i="508"/>
  <c r="W490" i="508"/>
  <c r="W494" i="508"/>
  <c r="K178" i="508" a="1"/>
  <c r="K178" i="508" s="1"/>
  <c r="M178" i="508" s="1"/>
  <c r="W178" i="508"/>
  <c r="K180" i="508" a="1"/>
  <c r="K180" i="508" s="1"/>
  <c r="M180" i="508" s="1"/>
  <c r="W180" i="508"/>
  <c r="K182" i="508" a="1"/>
  <c r="K182" i="508" s="1"/>
  <c r="M182" i="508" s="1"/>
  <c r="W182" i="508"/>
  <c r="J183" i="508" a="1"/>
  <c r="J183" i="508" s="1"/>
  <c r="K184" i="508" a="1"/>
  <c r="K184" i="508" s="1"/>
  <c r="M184" i="508" s="1"/>
  <c r="W184" i="508"/>
  <c r="I198" i="508"/>
  <c r="O198" i="508"/>
  <c r="Q198" i="508"/>
  <c r="S198" i="508"/>
  <c r="U198" i="508"/>
  <c r="Y198" i="508"/>
  <c r="Y333" i="508" s="1"/>
  <c r="AA198" i="508"/>
  <c r="AA333" i="508" s="1"/>
  <c r="H178" i="508"/>
  <c r="V179" i="508"/>
  <c r="W179" i="508" s="1"/>
  <c r="H180" i="508"/>
  <c r="V181" i="508"/>
  <c r="W181" i="508" s="1"/>
  <c r="H182" i="508"/>
  <c r="V183" i="508"/>
  <c r="W183" i="508" s="1"/>
  <c r="H184" i="508"/>
  <c r="G198" i="508"/>
  <c r="P198" i="508"/>
  <c r="R198" i="508"/>
  <c r="R333" i="508" s="1"/>
  <c r="T198" i="508"/>
  <c r="T333" i="508" s="1"/>
  <c r="X198" i="508"/>
  <c r="Z198" i="508"/>
  <c r="H186" i="508"/>
  <c r="J186" i="508" a="1"/>
  <c r="J186" i="508" s="1"/>
  <c r="V187" i="508"/>
  <c r="W187" i="508" s="1"/>
  <c r="H188" i="508"/>
  <c r="J188" i="508" a="1"/>
  <c r="J188" i="508" s="1"/>
  <c r="V189" i="508"/>
  <c r="W189" i="508" s="1"/>
  <c r="H190" i="508"/>
  <c r="J190" i="508" a="1"/>
  <c r="J190" i="508" s="1"/>
  <c r="V191" i="508"/>
  <c r="W191" i="508" s="1"/>
  <c r="H192" i="508"/>
  <c r="J192" i="508" a="1"/>
  <c r="J192" i="508" s="1"/>
  <c r="V193" i="508"/>
  <c r="W193" i="508" s="1"/>
  <c r="W186" i="508"/>
  <c r="W192" i="508"/>
  <c r="H199" i="508"/>
  <c r="J199" i="508" a="1"/>
  <c r="J199" i="508" s="1"/>
  <c r="W202" i="508"/>
  <c r="K208" i="508" a="1"/>
  <c r="K208" i="508" s="1"/>
  <c r="M208" i="508" s="1"/>
  <c r="W208" i="508"/>
  <c r="H209" i="508"/>
  <c r="J209" i="508" a="1"/>
  <c r="J209" i="508" s="1"/>
  <c r="M202" i="508"/>
  <c r="V207" i="508"/>
  <c r="W207" i="508" s="1"/>
  <c r="H208" i="508"/>
  <c r="W209" i="508"/>
  <c r="N291" i="508"/>
  <c r="W257" i="508"/>
  <c r="W259" i="508"/>
  <c r="W261" i="508"/>
  <c r="W263" i="508"/>
  <c r="W266" i="508"/>
  <c r="W268" i="508"/>
  <c r="W270" i="508"/>
  <c r="W271" i="508"/>
  <c r="I291" i="508"/>
  <c r="L558" i="508" s="1"/>
  <c r="O291" i="508"/>
  <c r="Q291" i="508"/>
  <c r="S291" i="508"/>
  <c r="S333" i="508" s="1"/>
  <c r="U291" i="508"/>
  <c r="X291" i="508"/>
  <c r="Z291" i="508"/>
  <c r="W273" i="508"/>
  <c r="W275" i="508"/>
  <c r="W284" i="508"/>
  <c r="W289" i="508"/>
  <c r="K292" i="508" a="1"/>
  <c r="K292" i="508" s="1"/>
  <c r="K293" i="508" a="1"/>
  <c r="K293" i="508" s="1"/>
  <c r="M293" i="508" s="1"/>
  <c r="K294" i="508" a="1"/>
  <c r="K294" i="508" s="1"/>
  <c r="M294" i="508" s="1"/>
  <c r="K295" i="508" a="1"/>
  <c r="K295" i="508" s="1"/>
  <c r="M295" i="508" s="1"/>
  <c r="K296" i="508" a="1"/>
  <c r="K296" i="508" s="1"/>
  <c r="M296" i="508" s="1"/>
  <c r="K297" i="508" a="1"/>
  <c r="K297" i="508" s="1"/>
  <c r="M297" i="508" s="1"/>
  <c r="K298" i="508" a="1"/>
  <c r="K298" i="508" s="1"/>
  <c r="M298" i="508" s="1"/>
  <c r="K299" i="508" a="1"/>
  <c r="K299" i="508" s="1"/>
  <c r="M299" i="508" s="1"/>
  <c r="W300" i="508"/>
  <c r="W306" i="508"/>
  <c r="W316" i="508"/>
  <c r="W319" i="508"/>
  <c r="W321" i="508"/>
  <c r="W323" i="508"/>
  <c r="M328" i="508"/>
  <c r="M271" i="508"/>
  <c r="M273" i="508"/>
  <c r="M275" i="508"/>
  <c r="M277" i="508"/>
  <c r="M278" i="508"/>
  <c r="M279" i="508"/>
  <c r="M280" i="508"/>
  <c r="M281" i="508"/>
  <c r="M282" i="508"/>
  <c r="M283" i="508"/>
  <c r="M284" i="508"/>
  <c r="M289" i="508"/>
  <c r="H292" i="508"/>
  <c r="J292" i="508" a="1"/>
  <c r="J292" i="508" s="1"/>
  <c r="R338" i="508"/>
  <c r="H293" i="508"/>
  <c r="N293" i="508"/>
  <c r="V293" i="508"/>
  <c r="W293" i="508" s="1"/>
  <c r="H294" i="508"/>
  <c r="N294" i="508"/>
  <c r="V294" i="508"/>
  <c r="W294" i="508" s="1"/>
  <c r="H295" i="508"/>
  <c r="N295" i="508"/>
  <c r="V295" i="508"/>
  <c r="W295" i="508" s="1"/>
  <c r="H296" i="508"/>
  <c r="N296" i="508"/>
  <c r="V296" i="508"/>
  <c r="W296" i="508" s="1"/>
  <c r="H297" i="508"/>
  <c r="N297" i="508"/>
  <c r="V297" i="508"/>
  <c r="W297" i="508" s="1"/>
  <c r="H298" i="508"/>
  <c r="N298" i="508"/>
  <c r="V298" i="508"/>
  <c r="W298" i="508" s="1"/>
  <c r="H299" i="508"/>
  <c r="N299" i="508"/>
  <c r="V299" i="508"/>
  <c r="W299" i="508" s="1"/>
  <c r="V302" i="508"/>
  <c r="W302" i="508" s="1"/>
  <c r="M306" i="508"/>
  <c r="K308" i="508" a="1"/>
  <c r="K308" i="508" s="1"/>
  <c r="M316" i="508"/>
  <c r="N318" i="508"/>
  <c r="V318" i="508"/>
  <c r="M319" i="508"/>
  <c r="M321" i="508"/>
  <c r="M323" i="508"/>
  <c r="H326" i="508"/>
  <c r="N328" i="508"/>
  <c r="V328" i="508"/>
  <c r="W328" i="508" s="1"/>
  <c r="H329" i="508"/>
  <c r="M331" i="508"/>
  <c r="M242" i="508"/>
  <c r="M244" i="508"/>
  <c r="M246" i="508"/>
  <c r="M247" i="508"/>
  <c r="M248" i="508"/>
  <c r="M249" i="508"/>
  <c r="M238" i="508"/>
  <c r="M219" i="508"/>
  <c r="M220" i="508"/>
  <c r="M221" i="508"/>
  <c r="M222" i="508"/>
  <c r="M223" i="508"/>
  <c r="M224" i="508"/>
  <c r="M225" i="508"/>
  <c r="M226" i="508"/>
  <c r="M227" i="508"/>
  <c r="M229" i="508"/>
  <c r="M231" i="508"/>
  <c r="M233" i="508"/>
  <c r="M235" i="508"/>
  <c r="W227" i="508"/>
  <c r="W229" i="508"/>
  <c r="W231" i="508"/>
  <c r="W233" i="508"/>
  <c r="W235" i="508"/>
  <c r="V213" i="508"/>
  <c r="W213" i="508" s="1"/>
  <c r="H214" i="508"/>
  <c r="J214" i="508" a="1"/>
  <c r="J214" i="508" s="1"/>
  <c r="W214" i="508"/>
  <c r="M217" i="508"/>
  <c r="W217" i="508"/>
  <c r="W216" i="508"/>
  <c r="H177" i="508"/>
  <c r="J177" i="508" a="1"/>
  <c r="J177" i="508" s="1"/>
  <c r="K177" i="508" a="1"/>
  <c r="K177" i="508" s="1"/>
  <c r="M177" i="508" s="1"/>
  <c r="H211" i="508"/>
  <c r="J211" i="508" a="1"/>
  <c r="J211" i="508" s="1"/>
  <c r="W211" i="508"/>
  <c r="H212" i="508"/>
  <c r="J212" i="508" a="1"/>
  <c r="J212" i="508" s="1"/>
  <c r="W212" i="508"/>
  <c r="H210" i="508"/>
  <c r="J210" i="508" a="1"/>
  <c r="J210" i="508" s="1"/>
  <c r="W210" i="508"/>
  <c r="H185" i="508"/>
  <c r="J185" i="508" a="1"/>
  <c r="J185" i="508" s="1"/>
  <c r="W185" i="508"/>
  <c r="W239" i="508"/>
  <c r="G256" i="508"/>
  <c r="M239" i="508"/>
  <c r="W240" i="508"/>
  <c r="J122" i="508" a="1"/>
  <c r="J122" i="508" s="1"/>
  <c r="V123" i="508"/>
  <c r="W123" i="508" s="1"/>
  <c r="J124" i="508" a="1"/>
  <c r="J124" i="508" s="1"/>
  <c r="V125" i="508"/>
  <c r="W125" i="508" s="1"/>
  <c r="J126" i="508" a="1"/>
  <c r="J126" i="508" s="1"/>
  <c r="V127" i="508"/>
  <c r="W127" i="508" s="1"/>
  <c r="J128" i="508" a="1"/>
  <c r="J128" i="508" s="1"/>
  <c r="V129" i="508"/>
  <c r="W129" i="508" s="1"/>
  <c r="J130" i="508" a="1"/>
  <c r="J130" i="508" s="1"/>
  <c r="V131" i="508"/>
  <c r="W131" i="508" s="1"/>
  <c r="J132" i="508" a="1"/>
  <c r="J132" i="508" s="1"/>
  <c r="W133" i="508"/>
  <c r="K122" i="508" a="1"/>
  <c r="K122" i="508" s="1"/>
  <c r="M122" i="508" s="1"/>
  <c r="W124" i="508"/>
  <c r="W126" i="508"/>
  <c r="W128" i="508"/>
  <c r="W130" i="508"/>
  <c r="K133" i="508" a="1"/>
  <c r="K133" i="508" s="1"/>
  <c r="M133" i="508" s="1"/>
  <c r="V132" i="508"/>
  <c r="W132" i="508" s="1"/>
  <c r="V134" i="508"/>
  <c r="W134" i="508" s="1"/>
  <c r="J135" i="508" a="1"/>
  <c r="J135" i="508" s="1"/>
  <c r="V136" i="508"/>
  <c r="W136" i="508" s="1"/>
  <c r="R169" i="508"/>
  <c r="K525" i="508" s="1"/>
  <c r="J146" i="508" a="1"/>
  <c r="J146" i="508" s="1"/>
  <c r="G162" i="508"/>
  <c r="C526" i="508" s="1"/>
  <c r="I162" i="508"/>
  <c r="L553" i="508" s="1"/>
  <c r="K148" i="508" a="1"/>
  <c r="K148" i="508" s="1"/>
  <c r="K162" i="508" s="1"/>
  <c r="O162" i="508"/>
  <c r="Q162" i="508"/>
  <c r="S162" i="508"/>
  <c r="U162" i="508"/>
  <c r="Y162" i="508"/>
  <c r="AA162" i="508"/>
  <c r="J149" i="508" a="1"/>
  <c r="J149" i="508" s="1"/>
  <c r="V150" i="508"/>
  <c r="W150" i="508" s="1"/>
  <c r="J151" i="508" a="1"/>
  <c r="J151" i="508" s="1"/>
  <c r="V157" i="508"/>
  <c r="W157" i="508" s="1"/>
  <c r="W135" i="508"/>
  <c r="W146" i="508"/>
  <c r="W149" i="508"/>
  <c r="W151" i="508"/>
  <c r="K88" i="508" a="1"/>
  <c r="K88" i="508" s="1"/>
  <c r="M88" i="508" s="1"/>
  <c r="W88" i="508"/>
  <c r="J89" i="508" a="1"/>
  <c r="J89" i="508" s="1"/>
  <c r="K90" i="508" a="1"/>
  <c r="K90" i="508" s="1"/>
  <c r="M90" i="508" s="1"/>
  <c r="W90" i="508"/>
  <c r="J91" i="508" a="1"/>
  <c r="J91" i="508" s="1"/>
  <c r="K92" i="508" a="1"/>
  <c r="K92" i="508" s="1"/>
  <c r="M92" i="508" s="1"/>
  <c r="W92" i="508"/>
  <c r="J93" i="508" a="1"/>
  <c r="J93" i="508" s="1"/>
  <c r="M94" i="508"/>
  <c r="J95" i="508" a="1"/>
  <c r="J95" i="508" s="1"/>
  <c r="K95" i="508" a="1"/>
  <c r="K95" i="508" s="1"/>
  <c r="M95" i="508" s="1"/>
  <c r="V89" i="508"/>
  <c r="W89" i="508" s="1"/>
  <c r="V91" i="508"/>
  <c r="W91" i="508" s="1"/>
  <c r="V93" i="508"/>
  <c r="W93" i="508" s="1"/>
  <c r="V96" i="508"/>
  <c r="W96" i="508" s="1"/>
  <c r="J97" i="508" a="1"/>
  <c r="J97" i="508" s="1"/>
  <c r="V98" i="508"/>
  <c r="W98" i="508" s="1"/>
  <c r="J99" i="508" a="1"/>
  <c r="J99" i="508" s="1"/>
  <c r="V100" i="508"/>
  <c r="W100" i="508" s="1"/>
  <c r="J101" i="508" a="1"/>
  <c r="J101" i="508" s="1"/>
  <c r="V102" i="508"/>
  <c r="W102" i="508" s="1"/>
  <c r="J103" i="508" a="1"/>
  <c r="J103" i="508" s="1"/>
  <c r="V104" i="508"/>
  <c r="W104" i="508" s="1"/>
  <c r="J105" i="508" a="1"/>
  <c r="J105" i="508" s="1"/>
  <c r="V106" i="508"/>
  <c r="W106" i="508" s="1"/>
  <c r="J113" i="508" a="1"/>
  <c r="J113" i="508" s="1"/>
  <c r="V114" i="508"/>
  <c r="W114" i="508" s="1"/>
  <c r="W97" i="508"/>
  <c r="W99" i="508"/>
  <c r="W101" i="508"/>
  <c r="W103" i="508"/>
  <c r="W105" i="508"/>
  <c r="W113" i="508"/>
  <c r="W42" i="508"/>
  <c r="W44" i="508"/>
  <c r="W46" i="508"/>
  <c r="W48" i="508"/>
  <c r="J42" i="508" a="1"/>
  <c r="J42" i="508" s="1"/>
  <c r="H42" i="508"/>
  <c r="K42" i="508" a="1"/>
  <c r="K42" i="508" s="1"/>
  <c r="M42" i="508" s="1"/>
  <c r="J44" i="508" a="1"/>
  <c r="J44" i="508" s="1"/>
  <c r="H44" i="508"/>
  <c r="K44" i="508" a="1"/>
  <c r="K44" i="508" s="1"/>
  <c r="M44" i="508" s="1"/>
  <c r="J46" i="508" a="1"/>
  <c r="J46" i="508" s="1"/>
  <c r="H46" i="508"/>
  <c r="K46" i="508" a="1"/>
  <c r="K46" i="508" s="1"/>
  <c r="M46" i="508" s="1"/>
  <c r="J48" i="508" a="1"/>
  <c r="J48" i="508" s="1"/>
  <c r="H48" i="508"/>
  <c r="K48" i="508" a="1"/>
  <c r="K48" i="508" s="1"/>
  <c r="M48" i="508" s="1"/>
  <c r="K58" i="508" a="1"/>
  <c r="K58" i="508" s="1"/>
  <c r="M58" i="508" s="1"/>
  <c r="W58" i="508"/>
  <c r="K60" i="508" a="1"/>
  <c r="K60" i="508" s="1"/>
  <c r="M60" i="508" s="1"/>
  <c r="W60" i="508"/>
  <c r="K62" i="508" a="1"/>
  <c r="K62" i="508" s="1"/>
  <c r="M62" i="508" s="1"/>
  <c r="W62" i="508"/>
  <c r="K64" i="508" a="1"/>
  <c r="K64" i="508" s="1"/>
  <c r="M64" i="508" s="1"/>
  <c r="W64" i="508"/>
  <c r="K66" i="508" a="1"/>
  <c r="K66" i="508" s="1"/>
  <c r="M66" i="508" s="1"/>
  <c r="W66" i="508"/>
  <c r="K70" i="508" a="1"/>
  <c r="K70" i="508" s="1"/>
  <c r="M70" i="508" s="1"/>
  <c r="W70" i="508"/>
  <c r="W72" i="508"/>
  <c r="W74" i="508"/>
  <c r="Q86" i="508"/>
  <c r="S86" i="508"/>
  <c r="U86" i="508"/>
  <c r="Y86" i="508"/>
  <c r="AA86" i="508"/>
  <c r="V41" i="508"/>
  <c r="W41" i="508" s="1"/>
  <c r="V43" i="508"/>
  <c r="W43" i="508" s="1"/>
  <c r="V45" i="508"/>
  <c r="W45" i="508" s="1"/>
  <c r="V47" i="508"/>
  <c r="W47" i="508" s="1"/>
  <c r="V57" i="508"/>
  <c r="W57" i="508" s="1"/>
  <c r="H58" i="508"/>
  <c r="V59" i="508"/>
  <c r="W59" i="508" s="1"/>
  <c r="H60" i="508"/>
  <c r="V61" i="508"/>
  <c r="W61" i="508" s="1"/>
  <c r="H62" i="508"/>
  <c r="V63" i="508"/>
  <c r="W63" i="508" s="1"/>
  <c r="H64" i="508"/>
  <c r="V65" i="508"/>
  <c r="W65" i="508" s="1"/>
  <c r="H66" i="508"/>
  <c r="V69" i="508"/>
  <c r="W69" i="508" s="1"/>
  <c r="H70" i="508"/>
  <c r="K39" i="508" a="1"/>
  <c r="K39" i="508" s="1"/>
  <c r="M39" i="508" s="1"/>
  <c r="W39" i="508"/>
  <c r="H39" i="508"/>
  <c r="K29" i="508" a="1"/>
  <c r="K29" i="508" s="1"/>
  <c r="H30" i="508"/>
  <c r="M31" i="508"/>
  <c r="M33" i="508"/>
  <c r="H29" i="508"/>
  <c r="J29" i="508" a="1"/>
  <c r="J29" i="508" s="1"/>
  <c r="W31" i="508"/>
  <c r="W33" i="508"/>
  <c r="W8" i="508"/>
  <c r="M9" i="508"/>
  <c r="M11" i="508"/>
  <c r="M13" i="508"/>
  <c r="M15" i="508"/>
  <c r="M17" i="508"/>
  <c r="M19" i="508"/>
  <c r="M21" i="508"/>
  <c r="H23" i="508"/>
  <c r="M24" i="508"/>
  <c r="V25" i="508"/>
  <c r="V28" i="508" s="1"/>
  <c r="M27" i="508"/>
  <c r="W11" i="508"/>
  <c r="W13" i="508"/>
  <c r="W15" i="508"/>
  <c r="W17" i="508"/>
  <c r="W19" i="508"/>
  <c r="W21" i="508"/>
  <c r="W27" i="508"/>
  <c r="J40" i="508" a="1"/>
  <c r="J40" i="508" s="1"/>
  <c r="W40" i="508"/>
  <c r="J37" i="508" a="1"/>
  <c r="J37" i="508" s="1"/>
  <c r="W37" i="508"/>
  <c r="M38" i="508"/>
  <c r="R165" i="508"/>
  <c r="J550" i="508"/>
  <c r="M550" i="508" s="1"/>
  <c r="C522" i="508"/>
  <c r="J86" i="508" a="1"/>
  <c r="J86" i="508" s="1"/>
  <c r="M29" i="508"/>
  <c r="Q525" i="508"/>
  <c r="J551" i="508"/>
  <c r="C523" i="508"/>
  <c r="M118" i="508"/>
  <c r="M119" i="508"/>
  <c r="M120" i="508"/>
  <c r="J552" i="508"/>
  <c r="M552" i="508" s="1"/>
  <c r="J137" i="508" a="1"/>
  <c r="J137" i="508" s="1"/>
  <c r="W122" i="508"/>
  <c r="C525" i="508"/>
  <c r="J147" i="508" a="1"/>
  <c r="J147" i="508" s="1"/>
  <c r="M139" i="508"/>
  <c r="M140" i="508"/>
  <c r="M141" i="508"/>
  <c r="M142" i="508"/>
  <c r="M148" i="508"/>
  <c r="M158" i="508"/>
  <c r="M159" i="508"/>
  <c r="J549" i="508"/>
  <c r="J541" i="508"/>
  <c r="C521" i="508"/>
  <c r="M8" i="508"/>
  <c r="M10" i="508"/>
  <c r="M12" i="508"/>
  <c r="M14" i="508"/>
  <c r="M16" i="508"/>
  <c r="M18" i="508"/>
  <c r="M20" i="508"/>
  <c r="M22" i="508"/>
  <c r="M26" i="508"/>
  <c r="Q521" i="508"/>
  <c r="Q524" i="508"/>
  <c r="M32" i="508"/>
  <c r="Q526" i="508"/>
  <c r="M72" i="508"/>
  <c r="M74" i="508"/>
  <c r="M76" i="508"/>
  <c r="M77" i="508"/>
  <c r="M78" i="508"/>
  <c r="M79" i="508"/>
  <c r="W147" i="508"/>
  <c r="M153" i="508"/>
  <c r="M154" i="508"/>
  <c r="M160" i="508"/>
  <c r="K7" i="508" a="1"/>
  <c r="K7" i="508" s="1"/>
  <c r="K28" i="508" s="1"/>
  <c r="W7" i="508"/>
  <c r="H8" i="508"/>
  <c r="J8" i="508" a="1"/>
  <c r="J8" i="508" s="1"/>
  <c r="H9" i="508"/>
  <c r="J9" i="508" a="1"/>
  <c r="J9" i="508" s="1"/>
  <c r="H10" i="508"/>
  <c r="J10" i="508" a="1"/>
  <c r="J10" i="508" s="1"/>
  <c r="H11" i="508"/>
  <c r="J11" i="508" a="1"/>
  <c r="J11" i="508" s="1"/>
  <c r="H12" i="508"/>
  <c r="J12" i="508" a="1"/>
  <c r="J12" i="508" s="1"/>
  <c r="H13" i="508"/>
  <c r="J13" i="508" a="1"/>
  <c r="J13" i="508" s="1"/>
  <c r="H14" i="508"/>
  <c r="J14" i="508" a="1"/>
  <c r="J14" i="508" s="1"/>
  <c r="H15" i="508"/>
  <c r="J15" i="508" a="1"/>
  <c r="J15" i="508" s="1"/>
  <c r="H16" i="508"/>
  <c r="J16" i="508" a="1"/>
  <c r="J16" i="508" s="1"/>
  <c r="H17" i="508"/>
  <c r="J17" i="508" a="1"/>
  <c r="J17" i="508" s="1"/>
  <c r="H18" i="508"/>
  <c r="J18" i="508" a="1"/>
  <c r="J18" i="508" s="1"/>
  <c r="H19" i="508"/>
  <c r="J19" i="508" a="1"/>
  <c r="J19" i="508" s="1"/>
  <c r="H20" i="508"/>
  <c r="J20" i="508" a="1"/>
  <c r="J20" i="508" s="1"/>
  <c r="H21" i="508"/>
  <c r="J21" i="508" a="1"/>
  <c r="J21" i="508" s="1"/>
  <c r="H22" i="508"/>
  <c r="H24" i="508"/>
  <c r="H26" i="508"/>
  <c r="J26" i="508" a="1"/>
  <c r="J26" i="508" s="1"/>
  <c r="H27" i="508"/>
  <c r="J27" i="508" a="1"/>
  <c r="J27" i="508" s="1"/>
  <c r="V29" i="508"/>
  <c r="H31" i="508"/>
  <c r="J31" i="508" a="1"/>
  <c r="J31" i="508" s="1"/>
  <c r="H32" i="508"/>
  <c r="J32" i="508" a="1"/>
  <c r="J32" i="508" s="1"/>
  <c r="H33" i="508"/>
  <c r="J33" i="508" a="1"/>
  <c r="J33" i="508" s="1"/>
  <c r="H68" i="508"/>
  <c r="H72" i="508"/>
  <c r="J72" i="508" a="1"/>
  <c r="J72" i="508" s="1"/>
  <c r="H73" i="508"/>
  <c r="J73" i="508" a="1"/>
  <c r="J73" i="508" s="1"/>
  <c r="H74" i="508"/>
  <c r="J74" i="508" a="1"/>
  <c r="J74" i="508" s="1"/>
  <c r="H75" i="508"/>
  <c r="J75" i="508" a="1"/>
  <c r="J75" i="508" s="1"/>
  <c r="H76" i="508"/>
  <c r="H77" i="508"/>
  <c r="H78" i="508"/>
  <c r="H79" i="508"/>
  <c r="J87" i="508"/>
  <c r="V87" i="508"/>
  <c r="J118" i="508" a="1"/>
  <c r="J118" i="508" s="1"/>
  <c r="J119" i="508" a="1"/>
  <c r="J119" i="508" s="1"/>
  <c r="J120" i="508" a="1"/>
  <c r="J120" i="508" s="1"/>
  <c r="J138" i="508" a="1"/>
  <c r="J138" i="508" s="1"/>
  <c r="K138" i="508" a="1"/>
  <c r="K138" i="508" s="1"/>
  <c r="K147" i="508" s="1"/>
  <c r="W138" i="508"/>
  <c r="J139" i="508" a="1"/>
  <c r="J139" i="508" s="1"/>
  <c r="J140" i="508" a="1"/>
  <c r="J140" i="508" s="1"/>
  <c r="J141" i="508" a="1"/>
  <c r="J141" i="508" s="1"/>
  <c r="J142" i="508" a="1"/>
  <c r="J142" i="508" s="1"/>
  <c r="V148" i="508"/>
  <c r="J153" i="508" a="1"/>
  <c r="J153" i="508" s="1"/>
  <c r="J154" i="508" a="1"/>
  <c r="J154" i="508" s="1"/>
  <c r="J158" i="508" a="1"/>
  <c r="J158" i="508" s="1"/>
  <c r="I165" i="508"/>
  <c r="J556" i="508"/>
  <c r="J198" i="508" a="1"/>
  <c r="J198" i="508" s="1"/>
  <c r="L556" i="508"/>
  <c r="I333" i="508"/>
  <c r="B341" i="508" s="1"/>
  <c r="X336" i="508"/>
  <c r="P333" i="508"/>
  <c r="X337" i="508" s="1"/>
  <c r="V177" i="508"/>
  <c r="K194" i="508" a="1"/>
  <c r="K194" i="508" s="1"/>
  <c r="H194" i="508"/>
  <c r="K196" i="508" a="1"/>
  <c r="K196" i="508" s="1"/>
  <c r="M196" i="508" s="1"/>
  <c r="H196" i="508"/>
  <c r="M197" i="508"/>
  <c r="M201" i="508"/>
  <c r="M203" i="508"/>
  <c r="M216" i="508"/>
  <c r="M218" i="508"/>
  <c r="M228" i="508"/>
  <c r="M230" i="508"/>
  <c r="M232" i="508"/>
  <c r="M234" i="508"/>
  <c r="M236" i="508"/>
  <c r="M240" i="508"/>
  <c r="M243" i="508"/>
  <c r="M245" i="508"/>
  <c r="R337" i="508"/>
  <c r="M259" i="508"/>
  <c r="M261" i="508"/>
  <c r="M263" i="508"/>
  <c r="M266" i="508"/>
  <c r="M268" i="508"/>
  <c r="M270" i="508"/>
  <c r="M272" i="508"/>
  <c r="M274" i="508"/>
  <c r="M276" i="508"/>
  <c r="M288" i="508"/>
  <c r="M290" i="508"/>
  <c r="M292" i="508"/>
  <c r="P86" i="508"/>
  <c r="K87" i="508" a="1"/>
  <c r="K87" i="508" s="1"/>
  <c r="R335" i="508"/>
  <c r="O333" i="508"/>
  <c r="M194" i="508"/>
  <c r="K195" i="508" a="1"/>
  <c r="K195" i="508" s="1"/>
  <c r="M195" i="508" s="1"/>
  <c r="H195" i="508"/>
  <c r="J557" i="508"/>
  <c r="M557" i="508" s="1"/>
  <c r="J256" i="508" a="1"/>
  <c r="J256" i="508" s="1"/>
  <c r="K256" i="508"/>
  <c r="M199" i="508"/>
  <c r="M215" i="508"/>
  <c r="J558" i="508"/>
  <c r="M558" i="508" s="1"/>
  <c r="J291" i="508" a="1"/>
  <c r="J291" i="508" s="1"/>
  <c r="J215" i="508" a="1"/>
  <c r="J215" i="508" s="1"/>
  <c r="H216" i="508"/>
  <c r="J216" i="508" a="1"/>
  <c r="J216" i="508" s="1"/>
  <c r="H217" i="508"/>
  <c r="J217" i="508" a="1"/>
  <c r="J217" i="508" s="1"/>
  <c r="H218" i="508"/>
  <c r="J218" i="508" a="1"/>
  <c r="J218" i="508" s="1"/>
  <c r="H219" i="508"/>
  <c r="H220" i="508"/>
  <c r="H221" i="508"/>
  <c r="H222" i="508"/>
  <c r="H223" i="508"/>
  <c r="H224" i="508"/>
  <c r="H225" i="508"/>
  <c r="H226" i="508"/>
  <c r="H227" i="508"/>
  <c r="J227" i="508" a="1"/>
  <c r="J227" i="508" s="1"/>
  <c r="H228" i="508"/>
  <c r="J228" i="508" a="1"/>
  <c r="J228" i="508" s="1"/>
  <c r="H229" i="508"/>
  <c r="J229" i="508" a="1"/>
  <c r="J229" i="508" s="1"/>
  <c r="H230" i="508"/>
  <c r="J230" i="508" a="1"/>
  <c r="J230" i="508" s="1"/>
  <c r="H231" i="508"/>
  <c r="J231" i="508" a="1"/>
  <c r="J231" i="508" s="1"/>
  <c r="H232" i="508"/>
  <c r="J232" i="508" a="1"/>
  <c r="J232" i="508" s="1"/>
  <c r="H233" i="508"/>
  <c r="J233" i="508" a="1"/>
  <c r="J233" i="508" s="1"/>
  <c r="H234" i="508"/>
  <c r="J234" i="508" a="1"/>
  <c r="J234" i="508" s="1"/>
  <c r="H235" i="508"/>
  <c r="J235" i="508" a="1"/>
  <c r="J235" i="508" s="1"/>
  <c r="H236" i="508"/>
  <c r="J236" i="508" a="1"/>
  <c r="J236" i="508" s="1"/>
  <c r="H288" i="508"/>
  <c r="J288" i="508" a="1"/>
  <c r="J288" i="508" s="1"/>
  <c r="H289" i="508"/>
  <c r="J289" i="508" a="1"/>
  <c r="J289" i="508" s="1"/>
  <c r="H290" i="508"/>
  <c r="J290" i="508" a="1"/>
  <c r="J290" i="508" s="1"/>
  <c r="V291" i="508"/>
  <c r="W291" i="508" s="1"/>
  <c r="J559" i="508"/>
  <c r="M559" i="508" s="1"/>
  <c r="J307" i="508" a="1"/>
  <c r="J307" i="508" s="1"/>
  <c r="N292" i="508"/>
  <c r="N307" i="508" s="1"/>
  <c r="V292" i="508"/>
  <c r="K300" i="508" a="1"/>
  <c r="K300" i="508" s="1"/>
  <c r="M300" i="508" s="1"/>
  <c r="J300" i="508" a="1"/>
  <c r="J300" i="508" s="1"/>
  <c r="H300" i="508"/>
  <c r="K302" i="508" a="1"/>
  <c r="K302" i="508" s="1"/>
  <c r="J302" i="508" a="1"/>
  <c r="J302" i="508" s="1"/>
  <c r="H302" i="508"/>
  <c r="K304" i="508" a="1"/>
  <c r="K304" i="508" s="1"/>
  <c r="M304" i="508" s="1"/>
  <c r="J304" i="508" a="1"/>
  <c r="J304" i="508" s="1"/>
  <c r="H304" i="508"/>
  <c r="W304" i="508"/>
  <c r="M305" i="508"/>
  <c r="R339" i="508"/>
  <c r="R340" i="508"/>
  <c r="M320" i="508"/>
  <c r="M324" i="508"/>
  <c r="J562" i="508"/>
  <c r="J368" i="508" a="1"/>
  <c r="J368" i="508" s="1"/>
  <c r="N368" i="508"/>
  <c r="V368" i="508"/>
  <c r="M348" i="508"/>
  <c r="M351" i="508"/>
  <c r="M353" i="508"/>
  <c r="M355" i="508"/>
  <c r="M359" i="508"/>
  <c r="M361" i="508"/>
  <c r="M363" i="508"/>
  <c r="M365" i="508"/>
  <c r="M367" i="508"/>
  <c r="K426" i="508"/>
  <c r="M369" i="508"/>
  <c r="H197" i="508"/>
  <c r="V199" i="508"/>
  <c r="H201" i="508"/>
  <c r="J201" i="508" a="1"/>
  <c r="J201" i="508" s="1"/>
  <c r="H202" i="508"/>
  <c r="J202" i="508" a="1"/>
  <c r="J202" i="508" s="1"/>
  <c r="H203" i="508"/>
  <c r="J203" i="508" a="1"/>
  <c r="J203" i="508" s="1"/>
  <c r="H238" i="508"/>
  <c r="H239" i="508"/>
  <c r="J239" i="508" a="1"/>
  <c r="J239" i="508" s="1"/>
  <c r="H240" i="508"/>
  <c r="J240" i="508" a="1"/>
  <c r="J240" i="508" s="1"/>
  <c r="H242" i="508"/>
  <c r="J242" i="508" a="1"/>
  <c r="J242" i="508" s="1"/>
  <c r="H243" i="508"/>
  <c r="J243" i="508" a="1"/>
  <c r="J243" i="508" s="1"/>
  <c r="H244" i="508"/>
  <c r="J244" i="508" a="1"/>
  <c r="J244" i="508" s="1"/>
  <c r="H245" i="508"/>
  <c r="J245" i="508" a="1"/>
  <c r="J245" i="508" s="1"/>
  <c r="H246" i="508"/>
  <c r="H247" i="508"/>
  <c r="H248" i="508"/>
  <c r="H249" i="508"/>
  <c r="H257" i="508"/>
  <c r="J257" i="508" a="1"/>
  <c r="J257" i="508" s="1"/>
  <c r="K257" i="508" a="1"/>
  <c r="K257" i="508" s="1"/>
  <c r="K291" i="508" s="1"/>
  <c r="H258" i="508"/>
  <c r="J258" i="508" a="1"/>
  <c r="J258" i="508" s="1"/>
  <c r="H259" i="508"/>
  <c r="J259" i="508" a="1"/>
  <c r="J259" i="508" s="1"/>
  <c r="H260" i="508"/>
  <c r="J260" i="508" a="1"/>
  <c r="J260" i="508" s="1"/>
  <c r="H261" i="508"/>
  <c r="J261" i="508" a="1"/>
  <c r="J261" i="508" s="1"/>
  <c r="H262" i="508"/>
  <c r="J262" i="508" a="1"/>
  <c r="J262" i="508" s="1"/>
  <c r="H263" i="508"/>
  <c r="J263" i="508" a="1"/>
  <c r="J263" i="508" s="1"/>
  <c r="H264" i="508"/>
  <c r="H265" i="508"/>
  <c r="J265" i="508" a="1"/>
  <c r="J265" i="508" s="1"/>
  <c r="H266" i="508"/>
  <c r="J266" i="508" a="1"/>
  <c r="J266" i="508" s="1"/>
  <c r="H267" i="508"/>
  <c r="J267" i="508" a="1"/>
  <c r="J267" i="508" s="1"/>
  <c r="H268" i="508"/>
  <c r="J268" i="508" a="1"/>
  <c r="J268" i="508" s="1"/>
  <c r="H269" i="508"/>
  <c r="J269" i="508" a="1"/>
  <c r="J269" i="508" s="1"/>
  <c r="H270" i="508"/>
  <c r="J270" i="508" a="1"/>
  <c r="J270" i="508" s="1"/>
  <c r="H271" i="508"/>
  <c r="J271" i="508" a="1"/>
  <c r="J271" i="508" s="1"/>
  <c r="H272" i="508"/>
  <c r="J272" i="508" a="1"/>
  <c r="J272" i="508" s="1"/>
  <c r="H273" i="508"/>
  <c r="J273" i="508" a="1"/>
  <c r="J273" i="508" s="1"/>
  <c r="H274" i="508"/>
  <c r="J274" i="508" a="1"/>
  <c r="J274" i="508" s="1"/>
  <c r="H275" i="508"/>
  <c r="J275" i="508" a="1"/>
  <c r="J275" i="508" s="1"/>
  <c r="H276" i="508"/>
  <c r="J276" i="508" a="1"/>
  <c r="J276" i="508" s="1"/>
  <c r="H277" i="508"/>
  <c r="H278" i="508"/>
  <c r="H279" i="508"/>
  <c r="H280" i="508"/>
  <c r="H281" i="508"/>
  <c r="H282" i="508"/>
  <c r="H283" i="508"/>
  <c r="J283" i="508" a="1"/>
  <c r="J283" i="508" s="1"/>
  <c r="H284" i="508"/>
  <c r="J284" i="508" a="1"/>
  <c r="J284" i="508" s="1"/>
  <c r="K301" i="508" a="1"/>
  <c r="K301" i="508" s="1"/>
  <c r="M301" i="508" s="1"/>
  <c r="J301" i="508" a="1"/>
  <c r="J301" i="508" s="1"/>
  <c r="H301" i="508"/>
  <c r="W301" i="508"/>
  <c r="M302" i="508"/>
  <c r="K303" i="508" a="1"/>
  <c r="K303" i="508" s="1"/>
  <c r="M303" i="508" s="1"/>
  <c r="J303" i="508" a="1"/>
  <c r="J303" i="508" s="1"/>
  <c r="H303" i="508"/>
  <c r="W303" i="508"/>
  <c r="M308" i="508"/>
  <c r="M317" i="508" s="1"/>
  <c r="K317" i="508"/>
  <c r="J560" i="508"/>
  <c r="M560" i="508" s="1"/>
  <c r="J332" i="508" a="1"/>
  <c r="J332" i="508" s="1"/>
  <c r="L562" i="508"/>
  <c r="R506" i="508"/>
  <c r="H305" i="508"/>
  <c r="J305" i="508" a="1"/>
  <c r="J305" i="508" s="1"/>
  <c r="H306" i="508"/>
  <c r="J306" i="508" a="1"/>
  <c r="J306" i="508" s="1"/>
  <c r="N308" i="508"/>
  <c r="N317" i="508" s="1"/>
  <c r="V308" i="508"/>
  <c r="H316" i="508"/>
  <c r="H317" i="508" s="1"/>
  <c r="J316" i="508" a="1"/>
  <c r="J316" i="508" s="1"/>
  <c r="H318" i="508"/>
  <c r="J318" i="508" a="1"/>
  <c r="J318" i="508" s="1"/>
  <c r="K318" i="508" a="1"/>
  <c r="K318" i="508" s="1"/>
  <c r="K332" i="508" s="1"/>
  <c r="W318" i="508"/>
  <c r="H319" i="508"/>
  <c r="J319" i="508" a="1"/>
  <c r="J319" i="508" s="1"/>
  <c r="H320" i="508"/>
  <c r="J320" i="508" a="1"/>
  <c r="J320" i="508" s="1"/>
  <c r="H321" i="508"/>
  <c r="J321" i="508" a="1"/>
  <c r="J321" i="508" s="1"/>
  <c r="H323" i="508"/>
  <c r="J323" i="508" a="1"/>
  <c r="J323" i="508" s="1"/>
  <c r="H324" i="508"/>
  <c r="J324" i="508" a="1"/>
  <c r="J324" i="508" s="1"/>
  <c r="H331" i="508"/>
  <c r="I335" i="508"/>
  <c r="H347" i="508"/>
  <c r="J347" i="508" a="1"/>
  <c r="J347" i="508" s="1"/>
  <c r="K347" i="508" a="1"/>
  <c r="K347" i="508" s="1"/>
  <c r="K368" i="508" s="1"/>
  <c r="W347" i="508"/>
  <c r="H348" i="508"/>
  <c r="J348" i="508" a="1"/>
  <c r="J348" i="508" s="1"/>
  <c r="H350" i="508"/>
  <c r="J350" i="508" a="1"/>
  <c r="J350" i="508" s="1"/>
  <c r="H351" i="508"/>
  <c r="J351" i="508" a="1"/>
  <c r="J351" i="508" s="1"/>
  <c r="H352" i="508"/>
  <c r="J352" i="508" a="1"/>
  <c r="J352" i="508" s="1"/>
  <c r="H353" i="508"/>
  <c r="J353" i="508" a="1"/>
  <c r="J353" i="508" s="1"/>
  <c r="H354" i="508"/>
  <c r="J354" i="508" a="1"/>
  <c r="J354" i="508" s="1"/>
  <c r="H355" i="508"/>
  <c r="J355" i="508" a="1"/>
  <c r="J355" i="508" s="1"/>
  <c r="H356" i="508"/>
  <c r="J356" i="508" a="1"/>
  <c r="J356" i="508" s="1"/>
  <c r="H359" i="508"/>
  <c r="J359" i="508" a="1"/>
  <c r="J359" i="508" s="1"/>
  <c r="H360" i="508"/>
  <c r="J360" i="508" a="1"/>
  <c r="J360" i="508" s="1"/>
  <c r="H361" i="508"/>
  <c r="J361" i="508" a="1"/>
  <c r="J361" i="508" s="1"/>
  <c r="H362" i="508"/>
  <c r="J362" i="508" a="1"/>
  <c r="J362" i="508" s="1"/>
  <c r="H363" i="508"/>
  <c r="H365" i="508"/>
  <c r="H367" i="508"/>
  <c r="J367" i="508" a="1"/>
  <c r="J367" i="508" s="1"/>
  <c r="J563" i="508"/>
  <c r="J542" i="508"/>
  <c r="J426" i="508" a="1"/>
  <c r="J426" i="508" s="1"/>
  <c r="L563" i="508"/>
  <c r="L542" i="508"/>
  <c r="V369" i="508"/>
  <c r="N371" i="508"/>
  <c r="N372" i="508"/>
  <c r="N373" i="508"/>
  <c r="M394" i="508"/>
  <c r="M396" i="508"/>
  <c r="M410" i="508"/>
  <c r="M412" i="508"/>
  <c r="M414" i="508"/>
  <c r="M416" i="508"/>
  <c r="M418" i="508"/>
  <c r="M420" i="508"/>
  <c r="M421" i="508"/>
  <c r="M422" i="508"/>
  <c r="M423" i="508"/>
  <c r="M425" i="508"/>
  <c r="M428" i="508"/>
  <c r="M430" i="508"/>
  <c r="M432" i="508"/>
  <c r="M434" i="508"/>
  <c r="M435" i="508"/>
  <c r="M437" i="508"/>
  <c r="M439" i="508"/>
  <c r="M441" i="508"/>
  <c r="M443" i="508"/>
  <c r="M445" i="508"/>
  <c r="M447" i="508"/>
  <c r="M448" i="508"/>
  <c r="M449" i="508"/>
  <c r="M450" i="508"/>
  <c r="M451" i="508"/>
  <c r="M452" i="508"/>
  <c r="M453" i="508"/>
  <c r="O426" i="508"/>
  <c r="R507" i="508" s="1"/>
  <c r="H394" i="508"/>
  <c r="H396" i="508"/>
  <c r="J564" i="508"/>
  <c r="J543" i="508"/>
  <c r="J461" i="508" a="1"/>
  <c r="J461" i="508" s="1"/>
  <c r="L564" i="508"/>
  <c r="L543" i="508"/>
  <c r="K454" i="508" a="1"/>
  <c r="K454" i="508" s="1"/>
  <c r="M454" i="508" s="1"/>
  <c r="M490" i="508"/>
  <c r="H409" i="508"/>
  <c r="J409" i="508" a="1"/>
  <c r="J409" i="508" s="1"/>
  <c r="H410" i="508"/>
  <c r="J410" i="508" a="1"/>
  <c r="J410" i="508" s="1"/>
  <c r="H412" i="508"/>
  <c r="J412" i="508" a="1"/>
  <c r="J412" i="508" s="1"/>
  <c r="H413" i="508"/>
  <c r="J413" i="508" a="1"/>
  <c r="J413" i="508" s="1"/>
  <c r="H414" i="508"/>
  <c r="J414" i="508" a="1"/>
  <c r="J414" i="508" s="1"/>
  <c r="H415" i="508"/>
  <c r="J415" i="508" a="1"/>
  <c r="J415" i="508" s="1"/>
  <c r="H416" i="508"/>
  <c r="H418" i="508"/>
  <c r="H420" i="508"/>
  <c r="H421" i="508"/>
  <c r="H422" i="508"/>
  <c r="H423" i="508"/>
  <c r="H425" i="508"/>
  <c r="H427" i="508"/>
  <c r="J427" i="508" a="1"/>
  <c r="J427" i="508" s="1"/>
  <c r="K427" i="508" a="1"/>
  <c r="K427" i="508" s="1"/>
  <c r="R508" i="508"/>
  <c r="W427" i="508"/>
  <c r="H428" i="508"/>
  <c r="J428" i="508" a="1"/>
  <c r="J428" i="508" s="1"/>
  <c r="H429" i="508"/>
  <c r="J429" i="508" a="1"/>
  <c r="J429" i="508" s="1"/>
  <c r="H430" i="508"/>
  <c r="J430" i="508" a="1"/>
  <c r="J430" i="508" s="1"/>
  <c r="H431" i="508"/>
  <c r="J431" i="508" a="1"/>
  <c r="J431" i="508" s="1"/>
  <c r="H432" i="508"/>
  <c r="J432" i="508" a="1"/>
  <c r="J432" i="508" s="1"/>
  <c r="H433" i="508"/>
  <c r="J433" i="508" a="1"/>
  <c r="J433" i="508" s="1"/>
  <c r="H434" i="508"/>
  <c r="H435" i="508"/>
  <c r="J435" i="508" a="1"/>
  <c r="J435" i="508" s="1"/>
  <c r="H436" i="508"/>
  <c r="J436" i="508" a="1"/>
  <c r="J436" i="508" s="1"/>
  <c r="H437" i="508"/>
  <c r="J437" i="508" a="1"/>
  <c r="J437" i="508" s="1"/>
  <c r="H438" i="508"/>
  <c r="J438" i="508" a="1"/>
  <c r="J438" i="508" s="1"/>
  <c r="H439" i="508"/>
  <c r="J439" i="508" a="1"/>
  <c r="J439" i="508" s="1"/>
  <c r="H440" i="508"/>
  <c r="J440" i="508" a="1"/>
  <c r="J440" i="508" s="1"/>
  <c r="H441" i="508"/>
  <c r="J441" i="508" a="1"/>
  <c r="J441" i="508" s="1"/>
  <c r="H442" i="508"/>
  <c r="J442" i="508" a="1"/>
  <c r="J442" i="508" s="1"/>
  <c r="H443" i="508"/>
  <c r="J443" i="508" a="1"/>
  <c r="J443" i="508" s="1"/>
  <c r="H444" i="508"/>
  <c r="J444" i="508" a="1"/>
  <c r="J444" i="508" s="1"/>
  <c r="H445" i="508"/>
  <c r="J445" i="508" a="1"/>
  <c r="J445" i="508" s="1"/>
  <c r="H446" i="508"/>
  <c r="J446" i="508" a="1"/>
  <c r="J446" i="508" s="1"/>
  <c r="H447" i="508"/>
  <c r="H448" i="508"/>
  <c r="H449" i="508"/>
  <c r="H450" i="508"/>
  <c r="H451" i="508"/>
  <c r="H452" i="508"/>
  <c r="H453" i="508"/>
  <c r="J453" i="508" a="1"/>
  <c r="J453" i="508" s="1"/>
  <c r="H454" i="508"/>
  <c r="J454" i="508" a="1"/>
  <c r="J454" i="508" s="1"/>
  <c r="M462" i="508"/>
  <c r="R509" i="508"/>
  <c r="M464" i="508"/>
  <c r="M466" i="508"/>
  <c r="M468" i="508"/>
  <c r="M470" i="508"/>
  <c r="M472" i="508"/>
  <c r="M474" i="508"/>
  <c r="M476" i="508"/>
  <c r="K487" i="508"/>
  <c r="M478" i="508"/>
  <c r="M487" i="508" s="1"/>
  <c r="G477" i="508"/>
  <c r="I477" i="508"/>
  <c r="O487" i="508"/>
  <c r="R510" i="508" s="1"/>
  <c r="J566" i="508"/>
  <c r="J503" i="508" a="1"/>
  <c r="J503" i="508" s="1"/>
  <c r="L566" i="508"/>
  <c r="L545" i="508"/>
  <c r="W503" i="508"/>
  <c r="M491" i="508"/>
  <c r="W491" i="508"/>
  <c r="M506" i="508"/>
  <c r="K510" i="508"/>
  <c r="M510" i="508" s="1"/>
  <c r="H462" i="508"/>
  <c r="J462" i="508" a="1"/>
  <c r="J462" i="508" s="1"/>
  <c r="W462" i="508"/>
  <c r="H463" i="508"/>
  <c r="J463" i="508" a="1"/>
  <c r="J463" i="508" s="1"/>
  <c r="H464" i="508"/>
  <c r="J464" i="508" a="1"/>
  <c r="J464" i="508" s="1"/>
  <c r="H465" i="508"/>
  <c r="J465" i="508" a="1"/>
  <c r="J465" i="508" s="1"/>
  <c r="H466" i="508"/>
  <c r="J466" i="508" a="1"/>
  <c r="J466" i="508" s="1"/>
  <c r="H467" i="508"/>
  <c r="J467" i="508" a="1"/>
  <c r="J467" i="508" s="1"/>
  <c r="H468" i="508"/>
  <c r="J468" i="508" a="1"/>
  <c r="J468" i="508" s="1"/>
  <c r="H469" i="508"/>
  <c r="J469" i="508" a="1"/>
  <c r="J469" i="508" s="1"/>
  <c r="H470" i="508"/>
  <c r="J470" i="508" a="1"/>
  <c r="J470" i="508" s="1"/>
  <c r="H471" i="508"/>
  <c r="J471" i="508" a="1"/>
  <c r="J471" i="508" s="1"/>
  <c r="H472" i="508"/>
  <c r="J472" i="508" a="1"/>
  <c r="J472" i="508" s="1"/>
  <c r="H473" i="508"/>
  <c r="J473" i="508" a="1"/>
  <c r="J473" i="508" s="1"/>
  <c r="H474" i="508"/>
  <c r="J474" i="508" a="1"/>
  <c r="J474" i="508" s="1"/>
  <c r="H475" i="508"/>
  <c r="J475" i="508" a="1"/>
  <c r="J475" i="508" s="1"/>
  <c r="H476" i="508"/>
  <c r="J476" i="508" a="1"/>
  <c r="J476" i="508" s="1"/>
  <c r="V478" i="508"/>
  <c r="H486" i="508"/>
  <c r="H487" i="508" s="1"/>
  <c r="J486" i="508" a="1"/>
  <c r="J486" i="508" s="1"/>
  <c r="H488" i="508"/>
  <c r="J488" i="508" a="1"/>
  <c r="J488" i="508" s="1"/>
  <c r="K488" i="508" a="1"/>
  <c r="K488" i="508" s="1"/>
  <c r="K503" i="508" s="1"/>
  <c r="R511" i="508"/>
  <c r="W488" i="508"/>
  <c r="H489" i="508"/>
  <c r="J489" i="508" a="1"/>
  <c r="J489" i="508" s="1"/>
  <c r="H490" i="508"/>
  <c r="J490" i="508" a="1"/>
  <c r="J490" i="508" s="1"/>
  <c r="H491" i="508"/>
  <c r="J491" i="508" a="1"/>
  <c r="J491" i="508" s="1"/>
  <c r="M495" i="508"/>
  <c r="H494" i="508"/>
  <c r="J494" i="508" a="1"/>
  <c r="J494" i="508" s="1"/>
  <c r="H495" i="508"/>
  <c r="J495" i="508" a="1"/>
  <c r="J495" i="508" s="1"/>
  <c r="H498" i="508"/>
  <c r="J498" i="508" a="1"/>
  <c r="J498" i="508" s="1"/>
  <c r="L549" i="508" l="1"/>
  <c r="L541" i="508"/>
  <c r="M541" i="508" s="1"/>
  <c r="I163" i="508"/>
  <c r="B171" i="508" s="1"/>
  <c r="J121" i="508" a="1"/>
  <c r="J121" i="508" s="1"/>
  <c r="M551" i="508"/>
  <c r="M137" i="508"/>
  <c r="N477" i="508"/>
  <c r="W368" i="508"/>
  <c r="R166" i="508"/>
  <c r="J553" i="508"/>
  <c r="M553" i="508" s="1"/>
  <c r="G333" i="508"/>
  <c r="J333" i="508" s="1" a="1"/>
  <c r="J333" i="508" s="1"/>
  <c r="M340" i="508" s="1"/>
  <c r="U333" i="508"/>
  <c r="Q333" i="508"/>
  <c r="Y504" i="508"/>
  <c r="R167" i="508"/>
  <c r="K523" i="508" s="1"/>
  <c r="N503" i="508"/>
  <c r="J162" i="508" a="1"/>
  <c r="J162" i="508" s="1"/>
  <c r="X333" i="508"/>
  <c r="V477" i="508"/>
  <c r="M138" i="508"/>
  <c r="M147" i="508" s="1"/>
  <c r="K137" i="508"/>
  <c r="J545" i="508"/>
  <c r="M545" i="508" s="1"/>
  <c r="K121" i="508"/>
  <c r="G163" i="508"/>
  <c r="V137" i="508"/>
  <c r="W137" i="508" s="1"/>
  <c r="H198" i="508"/>
  <c r="K556" i="508" s="1"/>
  <c r="K86" i="508"/>
  <c r="Z333" i="508"/>
  <c r="AA504" i="508"/>
  <c r="K461" i="508"/>
  <c r="K504" i="508" s="1"/>
  <c r="E512" i="508" s="1"/>
  <c r="W28" i="508"/>
  <c r="N487" i="508"/>
  <c r="M257" i="508"/>
  <c r="M291" i="508" s="1"/>
  <c r="X504" i="508"/>
  <c r="N461" i="508"/>
  <c r="R163" i="508"/>
  <c r="Z504" i="508"/>
  <c r="H426" i="508"/>
  <c r="K563" i="508" s="1"/>
  <c r="M488" i="508"/>
  <c r="M503" i="508" s="1"/>
  <c r="N426" i="508"/>
  <c r="M563" i="508"/>
  <c r="M347" i="508"/>
  <c r="M368" i="508" s="1"/>
  <c r="V461" i="508"/>
  <c r="W461" i="508" s="1"/>
  <c r="K198" i="508"/>
  <c r="K307" i="508"/>
  <c r="V332" i="508"/>
  <c r="W332" i="508" s="1"/>
  <c r="H332" i="508"/>
  <c r="K560" i="508" s="1"/>
  <c r="H307" i="508"/>
  <c r="K559" i="508" s="1"/>
  <c r="N332" i="508"/>
  <c r="H256" i="508"/>
  <c r="K557" i="508" s="1"/>
  <c r="Y163" i="508"/>
  <c r="S163" i="508"/>
  <c r="T163" i="508"/>
  <c r="X163" i="508"/>
  <c r="Z163" i="508"/>
  <c r="AA163" i="508"/>
  <c r="U163" i="508"/>
  <c r="Q163" i="508"/>
  <c r="R170" i="508"/>
  <c r="K526" i="508" s="1"/>
  <c r="M543" i="508"/>
  <c r="H86" i="508"/>
  <c r="K550" i="508" s="1"/>
  <c r="H28" i="508"/>
  <c r="K549" i="508" s="1"/>
  <c r="K522" i="508"/>
  <c r="V487" i="508"/>
  <c r="W487" i="508" s="1"/>
  <c r="W478" i="508"/>
  <c r="J565" i="508"/>
  <c r="J544" i="508"/>
  <c r="J546" i="508" s="1"/>
  <c r="J477" i="508" a="1"/>
  <c r="J477" i="508" s="1"/>
  <c r="H461" i="508"/>
  <c r="W477" i="508"/>
  <c r="K335" i="508"/>
  <c r="I339" i="508"/>
  <c r="O504" i="508"/>
  <c r="X507" i="508" s="1"/>
  <c r="X506" i="508"/>
  <c r="M426" i="508"/>
  <c r="G504" i="508"/>
  <c r="V307" i="508"/>
  <c r="W307" i="508" s="1"/>
  <c r="W292" i="508"/>
  <c r="M256" i="508"/>
  <c r="M307" i="508"/>
  <c r="B340" i="508"/>
  <c r="J561" i="508" s="1"/>
  <c r="K165" i="508"/>
  <c r="I169" i="508"/>
  <c r="V162" i="508"/>
  <c r="W162" i="508" s="1"/>
  <c r="W148" i="508"/>
  <c r="W87" i="508"/>
  <c r="V121" i="508"/>
  <c r="W121" i="508" s="1"/>
  <c r="K163" i="508"/>
  <c r="X166" i="508"/>
  <c r="M549" i="508"/>
  <c r="M86" i="508"/>
  <c r="K521" i="508"/>
  <c r="H503" i="508"/>
  <c r="H477" i="508"/>
  <c r="M566" i="508"/>
  <c r="L565" i="508"/>
  <c r="L544" i="508"/>
  <c r="M477" i="508"/>
  <c r="M427" i="508"/>
  <c r="M461" i="508" s="1"/>
  <c r="M564" i="508"/>
  <c r="V426" i="508"/>
  <c r="W426" i="508" s="1"/>
  <c r="W369" i="508"/>
  <c r="M542" i="508"/>
  <c r="H368" i="508"/>
  <c r="M318" i="508"/>
  <c r="M332" i="508" s="1"/>
  <c r="V317" i="508"/>
  <c r="W317" i="508" s="1"/>
  <c r="W308" i="508"/>
  <c r="R513" i="508"/>
  <c r="T512" i="508" s="1"/>
  <c r="I504" i="508"/>
  <c r="B512" i="508" s="1"/>
  <c r="H291" i="508"/>
  <c r="K558" i="508" s="1"/>
  <c r="V256" i="508"/>
  <c r="W256" i="508" s="1"/>
  <c r="W199" i="508"/>
  <c r="M562" i="508"/>
  <c r="X342" i="508"/>
  <c r="Z336" i="508" s="1"/>
  <c r="R342" i="508"/>
  <c r="M87" i="508"/>
  <c r="M121" i="508" s="1"/>
  <c r="V198" i="508"/>
  <c r="W177" i="508"/>
  <c r="W198" i="508" s="1"/>
  <c r="M556" i="508"/>
  <c r="V86" i="508"/>
  <c r="W29" i="508"/>
  <c r="M7" i="508"/>
  <c r="M28" i="508" s="1"/>
  <c r="P163" i="508"/>
  <c r="X167" i="508" s="1"/>
  <c r="M198" i="508"/>
  <c r="M162" i="508"/>
  <c r="C524" i="508"/>
  <c r="J163" i="508" l="1" a="1"/>
  <c r="J163" i="508" s="1"/>
  <c r="M170" i="508" s="1"/>
  <c r="I512" i="508"/>
  <c r="M512" i="508" s="1"/>
  <c r="B170" i="508"/>
  <c r="V504" i="508"/>
  <c r="E171" i="508"/>
  <c r="I171" i="508" s="1"/>
  <c r="M171" i="508" s="1"/>
  <c r="K333" i="508"/>
  <c r="L333" i="508" s="1"/>
  <c r="I340" i="508" s="1"/>
  <c r="M333" i="508"/>
  <c r="N504" i="508"/>
  <c r="B513" i="508" s="1"/>
  <c r="T506" i="508" a="1"/>
  <c r="T506" i="508" s="1"/>
  <c r="C517" i="508"/>
  <c r="J532" i="508"/>
  <c r="Q532" i="508" s="1"/>
  <c r="T532" i="508" a="1"/>
  <c r="T532" i="508" s="1"/>
  <c r="J531" i="508"/>
  <c r="Q531" i="508" s="1"/>
  <c r="T531" i="508" a="1"/>
  <c r="T531" i="508" s="1"/>
  <c r="C533" i="508"/>
  <c r="T533" i="508" s="1" a="1"/>
  <c r="T533" i="508" s="1"/>
  <c r="J530" i="508"/>
  <c r="T530" i="508" a="1"/>
  <c r="T530" i="508" s="1"/>
  <c r="M504" i="508"/>
  <c r="N198" i="508"/>
  <c r="N256" i="508"/>
  <c r="V333" i="508"/>
  <c r="I342" i="508" s="1"/>
  <c r="M342" i="508" s="1" a="1"/>
  <c r="M342" i="508" s="1"/>
  <c r="H147" i="508"/>
  <c r="H137" i="508"/>
  <c r="K552" i="508" s="1"/>
  <c r="N147" i="508"/>
  <c r="N162" i="508"/>
  <c r="R168" i="508"/>
  <c r="O163" i="508"/>
  <c r="H162" i="508"/>
  <c r="K553" i="508" s="1"/>
  <c r="N137" i="508"/>
  <c r="H121" i="508"/>
  <c r="K543" i="508" s="1"/>
  <c r="N121" i="508"/>
  <c r="K542" i="508"/>
  <c r="N86" i="508"/>
  <c r="N28" i="508"/>
  <c r="L163" i="508"/>
  <c r="I170" i="508" s="1"/>
  <c r="J554" i="508"/>
  <c r="T341" i="508"/>
  <c r="T336" i="508"/>
  <c r="T338" i="508"/>
  <c r="T339" i="508"/>
  <c r="I513" i="508"/>
  <c r="W504" i="508"/>
  <c r="K562" i="508"/>
  <c r="H504" i="508"/>
  <c r="E511" i="508" s="1"/>
  <c r="K566" i="508"/>
  <c r="Q522" i="508"/>
  <c r="X172" i="508"/>
  <c r="Z166" i="508" s="1"/>
  <c r="L504" i="508"/>
  <c r="I511" i="508" s="1"/>
  <c r="B511" i="508"/>
  <c r="J567" i="508" s="1"/>
  <c r="J504" i="508" a="1"/>
  <c r="J504" i="508" s="1"/>
  <c r="M511" i="508" s="1"/>
  <c r="X513" i="508"/>
  <c r="Z506" i="508" s="1" a="1"/>
  <c r="Z506" i="508" s="1"/>
  <c r="T508" i="508"/>
  <c r="M565" i="508"/>
  <c r="K541" i="508"/>
  <c r="H333" i="508"/>
  <c r="E340" i="508" s="1"/>
  <c r="Q523" i="508"/>
  <c r="Z167" i="508"/>
  <c r="M163" i="508"/>
  <c r="W86" i="508"/>
  <c r="W163" i="508" s="1"/>
  <c r="V163" i="508"/>
  <c r="I172" i="508" s="1"/>
  <c r="W333" i="508"/>
  <c r="T337" i="508"/>
  <c r="T335" i="508" a="1"/>
  <c r="T335" i="508" s="1"/>
  <c r="Z338" i="508"/>
  <c r="Z340" i="508"/>
  <c r="Z341" i="508"/>
  <c r="Z335" i="508" a="1"/>
  <c r="Z335" i="508" s="1"/>
  <c r="Z339" i="508"/>
  <c r="K544" i="508"/>
  <c r="K565" i="508"/>
  <c r="T511" i="508"/>
  <c r="C527" i="508"/>
  <c r="E524" i="508" s="1"/>
  <c r="K169" i="508"/>
  <c r="M169" i="508" s="1"/>
  <c r="M165" i="508"/>
  <c r="T340" i="508"/>
  <c r="E513" i="508"/>
  <c r="Z337" i="508"/>
  <c r="K339" i="508"/>
  <c r="M339" i="508" s="1"/>
  <c r="M335" i="508"/>
  <c r="T507" i="508"/>
  <c r="K564" i="508"/>
  <c r="T509" i="508"/>
  <c r="M544" i="508"/>
  <c r="T510" i="508"/>
  <c r="E341" i="508" l="1"/>
  <c r="I341" i="508" s="1"/>
  <c r="M341" i="508" s="1"/>
  <c r="Z507" i="508"/>
  <c r="K545" i="508"/>
  <c r="N163" i="508"/>
  <c r="B172" i="508" s="1"/>
  <c r="E172" i="508" s="1"/>
  <c r="N333" i="508"/>
  <c r="B342" i="508" s="1"/>
  <c r="S532" i="508" a="1"/>
  <c r="S532" i="508" s="1"/>
  <c r="R532" i="508"/>
  <c r="S531" i="508" a="1"/>
  <c r="S531" i="508" s="1"/>
  <c r="R531" i="508"/>
  <c r="J533" i="508"/>
  <c r="Q530" i="508"/>
  <c r="T513" i="508"/>
  <c r="K524" i="508"/>
  <c r="R172" i="508"/>
  <c r="K551" i="508"/>
  <c r="H163" i="508"/>
  <c r="E170" i="508" s="1"/>
  <c r="G516" i="508" s="1"/>
  <c r="Z342" i="508"/>
  <c r="T342" i="508"/>
  <c r="Z508" i="508"/>
  <c r="Z510" i="508"/>
  <c r="Z512" i="508"/>
  <c r="Z509" i="508"/>
  <c r="Z511" i="508"/>
  <c r="G517" i="508"/>
  <c r="K517" i="508" s="1"/>
  <c r="O517" i="508" s="1"/>
  <c r="M513" i="508" a="1"/>
  <c r="M513" i="508" s="1"/>
  <c r="C516" i="508"/>
  <c r="E526" i="508"/>
  <c r="E523" i="508"/>
  <c r="E521" i="508"/>
  <c r="E525" i="508"/>
  <c r="E522" i="508"/>
  <c r="K518" i="508"/>
  <c r="O518" i="508" s="1" a="1"/>
  <c r="O518" i="508" s="1"/>
  <c r="M172" i="508" a="1"/>
  <c r="M172" i="508" s="1"/>
  <c r="Z513" i="508"/>
  <c r="Q527" i="508"/>
  <c r="Z171" i="508"/>
  <c r="Z169" i="508"/>
  <c r="Z165" i="508" a="1"/>
  <c r="Z165" i="508" s="1"/>
  <c r="Z170" i="508"/>
  <c r="Z168" i="508"/>
  <c r="S522" i="508"/>
  <c r="P533" i="505"/>
  <c r="O533" i="505"/>
  <c r="N533" i="505"/>
  <c r="M533" i="505"/>
  <c r="L533" i="505"/>
  <c r="K533" i="505"/>
  <c r="I533" i="505"/>
  <c r="H533" i="505"/>
  <c r="G533" i="505"/>
  <c r="F533" i="505"/>
  <c r="E533" i="505"/>
  <c r="D533" i="505"/>
  <c r="G514" i="505"/>
  <c r="N514" i="505" s="1"/>
  <c r="G510" i="505"/>
  <c r="E510" i="505"/>
  <c r="I509" i="505"/>
  <c r="E509" i="505"/>
  <c r="K509" i="505" s="1"/>
  <c r="M509" i="505" s="1"/>
  <c r="I508" i="505"/>
  <c r="E508" i="505"/>
  <c r="K508" i="505" s="1"/>
  <c r="M508" i="505" s="1"/>
  <c r="I507" i="505"/>
  <c r="E507" i="505"/>
  <c r="K507" i="505" s="1"/>
  <c r="M507" i="505" s="1"/>
  <c r="I506" i="505"/>
  <c r="I510" i="505" s="1"/>
  <c r="E506" i="505"/>
  <c r="K506" i="505" s="1"/>
  <c r="C510" i="505"/>
  <c r="H502" i="505"/>
  <c r="H501" i="505"/>
  <c r="H500" i="505"/>
  <c r="D499" i="505"/>
  <c r="H499" i="505" s="1"/>
  <c r="V498" i="505"/>
  <c r="W498" i="505" s="1"/>
  <c r="N498" i="505"/>
  <c r="K498" i="505" a="1"/>
  <c r="K498" i="505" s="1"/>
  <c r="M498" i="505" s="1"/>
  <c r="H497" i="505"/>
  <c r="H496" i="505"/>
  <c r="V495" i="505"/>
  <c r="W495" i="505" s="1"/>
  <c r="N495" i="505"/>
  <c r="K495" i="505" a="1"/>
  <c r="K495" i="505" s="1"/>
  <c r="V494" i="505"/>
  <c r="W494" i="505" s="1"/>
  <c r="N494" i="505"/>
  <c r="K494" i="505" a="1"/>
  <c r="K494" i="505" s="1"/>
  <c r="M494" i="505" s="1"/>
  <c r="H493" i="505"/>
  <c r="H492" i="505"/>
  <c r="V491" i="505"/>
  <c r="W491" i="505" s="1"/>
  <c r="N491" i="505"/>
  <c r="K491" i="505" a="1"/>
  <c r="K491" i="505" s="1"/>
  <c r="V490" i="505"/>
  <c r="W490" i="505" s="1"/>
  <c r="N490" i="505"/>
  <c r="K490" i="505" a="1"/>
  <c r="K490" i="505" s="1"/>
  <c r="M490" i="505" s="1"/>
  <c r="V489" i="505"/>
  <c r="W489" i="505" s="1"/>
  <c r="N489" i="505"/>
  <c r="K489" i="505" a="1"/>
  <c r="K489" i="505" s="1"/>
  <c r="AA503" i="505"/>
  <c r="Z503" i="505"/>
  <c r="Y503" i="505"/>
  <c r="X503" i="505"/>
  <c r="V488" i="505"/>
  <c r="U503" i="505"/>
  <c r="T503" i="505"/>
  <c r="S503" i="505"/>
  <c r="R503" i="505"/>
  <c r="Q503" i="505"/>
  <c r="P503" i="505"/>
  <c r="O503" i="505"/>
  <c r="N488" i="505"/>
  <c r="I503" i="505"/>
  <c r="G503" i="505"/>
  <c r="H9" i="534" s="1"/>
  <c r="J9" i="534" s="1"/>
  <c r="V486" i="505"/>
  <c r="W486" i="505" s="1"/>
  <c r="N486" i="505"/>
  <c r="K486" i="505" a="1"/>
  <c r="K486" i="505" s="1"/>
  <c r="M486" i="505" s="1"/>
  <c r="J486" i="505" a="1"/>
  <c r="J486" i="505" s="1"/>
  <c r="H486" i="505"/>
  <c r="H483" i="505"/>
  <c r="V482" i="505"/>
  <c r="W482" i="505" s="1"/>
  <c r="N482" i="505"/>
  <c r="K482" i="505" a="1"/>
  <c r="K482" i="505" s="1"/>
  <c r="V481" i="505"/>
  <c r="W481" i="505" s="1"/>
  <c r="N481" i="505"/>
  <c r="K481" i="505" a="1"/>
  <c r="K481" i="505" s="1"/>
  <c r="V480" i="505"/>
  <c r="W480" i="505" s="1"/>
  <c r="N480" i="505"/>
  <c r="K480" i="505" a="1"/>
  <c r="K480" i="505" s="1"/>
  <c r="V479" i="505"/>
  <c r="W479" i="505" s="1"/>
  <c r="N479" i="505"/>
  <c r="K479" i="505" a="1"/>
  <c r="K479" i="505" s="1"/>
  <c r="AA487" i="505"/>
  <c r="Z487" i="505"/>
  <c r="Y487" i="505"/>
  <c r="X487" i="505"/>
  <c r="V478" i="505"/>
  <c r="U487" i="505"/>
  <c r="T487" i="505"/>
  <c r="S487" i="505"/>
  <c r="Q487" i="505"/>
  <c r="P487" i="505"/>
  <c r="O487" i="505"/>
  <c r="N478" i="505"/>
  <c r="G487" i="505"/>
  <c r="H8" i="534" s="1"/>
  <c r="J8" i="534" s="1"/>
  <c r="V476" i="505"/>
  <c r="W476" i="505" s="1"/>
  <c r="N476" i="505"/>
  <c r="K476" i="505" a="1"/>
  <c r="K476" i="505" s="1"/>
  <c r="M476" i="505" s="1"/>
  <c r="J476" i="505" a="1"/>
  <c r="J476" i="505" s="1"/>
  <c r="H476" i="505"/>
  <c r="V475" i="505"/>
  <c r="W475" i="505" s="1"/>
  <c r="N475" i="505"/>
  <c r="K475" i="505" a="1"/>
  <c r="K475" i="505" s="1"/>
  <c r="M475" i="505" s="1"/>
  <c r="J475" i="505" a="1"/>
  <c r="J475" i="505" s="1"/>
  <c r="H475" i="505"/>
  <c r="V474" i="505"/>
  <c r="W474" i="505" s="1"/>
  <c r="N474" i="505"/>
  <c r="K474" i="505" a="1"/>
  <c r="K474" i="505" s="1"/>
  <c r="M474" i="505" s="1"/>
  <c r="J474" i="505" a="1"/>
  <c r="J474" i="505" s="1"/>
  <c r="H474" i="505"/>
  <c r="V473" i="505"/>
  <c r="W473" i="505" s="1"/>
  <c r="N473" i="505"/>
  <c r="K473" i="505" a="1"/>
  <c r="K473" i="505" s="1"/>
  <c r="M473" i="505" s="1"/>
  <c r="J473" i="505" a="1"/>
  <c r="J473" i="505" s="1"/>
  <c r="H473" i="505"/>
  <c r="V472" i="505"/>
  <c r="W472" i="505" s="1"/>
  <c r="N472" i="505"/>
  <c r="K472" i="505" a="1"/>
  <c r="K472" i="505" s="1"/>
  <c r="M472" i="505" s="1"/>
  <c r="J472" i="505" a="1"/>
  <c r="J472" i="505" s="1"/>
  <c r="H472" i="505"/>
  <c r="V471" i="505"/>
  <c r="W471" i="505" s="1"/>
  <c r="N471" i="505"/>
  <c r="K471" i="505" a="1"/>
  <c r="K471" i="505" s="1"/>
  <c r="M471" i="505" s="1"/>
  <c r="J471" i="505" a="1"/>
  <c r="J471" i="505" s="1"/>
  <c r="H471" i="505"/>
  <c r="V470" i="505"/>
  <c r="W470" i="505" s="1"/>
  <c r="N470" i="505"/>
  <c r="K470" i="505" a="1"/>
  <c r="K470" i="505" s="1"/>
  <c r="M470" i="505" s="1"/>
  <c r="J470" i="505" a="1"/>
  <c r="J470" i="505" s="1"/>
  <c r="H470" i="505"/>
  <c r="V469" i="505"/>
  <c r="W469" i="505" s="1"/>
  <c r="N469" i="505"/>
  <c r="K469" i="505" a="1"/>
  <c r="K469" i="505" s="1"/>
  <c r="M469" i="505" s="1"/>
  <c r="J469" i="505" a="1"/>
  <c r="J469" i="505" s="1"/>
  <c r="H469" i="505"/>
  <c r="V468" i="505"/>
  <c r="W468" i="505" s="1"/>
  <c r="N468" i="505"/>
  <c r="K468" i="505" a="1"/>
  <c r="K468" i="505" s="1"/>
  <c r="V467" i="505"/>
  <c r="W467" i="505" s="1"/>
  <c r="N467" i="505"/>
  <c r="K467" i="505" a="1"/>
  <c r="K467" i="505" s="1"/>
  <c r="V466" i="505"/>
  <c r="W466" i="505" s="1"/>
  <c r="N466" i="505"/>
  <c r="K466" i="505" a="1"/>
  <c r="K466" i="505" s="1"/>
  <c r="M466" i="505" s="1"/>
  <c r="V465" i="505"/>
  <c r="W465" i="505" s="1"/>
  <c r="N465" i="505"/>
  <c r="K465" i="505" a="1"/>
  <c r="K465" i="505" s="1"/>
  <c r="V464" i="505"/>
  <c r="W464" i="505" s="1"/>
  <c r="N464" i="505"/>
  <c r="K464" i="505" a="1"/>
  <c r="K464" i="505" s="1"/>
  <c r="M464" i="505" s="1"/>
  <c r="V463" i="505"/>
  <c r="W463" i="505" s="1"/>
  <c r="N463" i="505"/>
  <c r="K463" i="505" a="1"/>
  <c r="K463" i="505" s="1"/>
  <c r="M463" i="505" s="1"/>
  <c r="AA477" i="505"/>
  <c r="Z477" i="505"/>
  <c r="Y477" i="505"/>
  <c r="X477" i="505"/>
  <c r="V462" i="505"/>
  <c r="U477" i="505"/>
  <c r="T477" i="505"/>
  <c r="S477" i="505"/>
  <c r="R477" i="505"/>
  <c r="Q477" i="505"/>
  <c r="P477" i="505"/>
  <c r="O477" i="505"/>
  <c r="N462" i="505"/>
  <c r="I477" i="505"/>
  <c r="G477" i="505"/>
  <c r="H7" i="534" s="1"/>
  <c r="J7" i="534" s="1"/>
  <c r="V460" i="505"/>
  <c r="W460" i="505" s="1"/>
  <c r="N460" i="505"/>
  <c r="K460" i="505" a="1"/>
  <c r="K460" i="505" s="1"/>
  <c r="V459" i="505"/>
  <c r="W459" i="505" s="1"/>
  <c r="N459" i="505"/>
  <c r="K459" i="505" a="1"/>
  <c r="K459" i="505" s="1"/>
  <c r="M459" i="505" s="1"/>
  <c r="V458" i="505"/>
  <c r="W458" i="505" s="1"/>
  <c r="N458" i="505"/>
  <c r="K458" i="505" a="1"/>
  <c r="K458" i="505" s="1"/>
  <c r="K457" i="505" a="1"/>
  <c r="K457" i="505" s="1"/>
  <c r="K456" i="505" a="1"/>
  <c r="K456" i="505" s="1"/>
  <c r="K455" i="505" a="1"/>
  <c r="K455" i="505" s="1"/>
  <c r="V454" i="505"/>
  <c r="W454" i="505" s="1"/>
  <c r="N454" i="505"/>
  <c r="K454" i="505" a="1"/>
  <c r="K454" i="505" s="1"/>
  <c r="M454" i="505" s="1"/>
  <c r="V453" i="505"/>
  <c r="W453" i="505" s="1"/>
  <c r="N453" i="505"/>
  <c r="K453" i="505" a="1"/>
  <c r="K453" i="505" s="1"/>
  <c r="N452" i="505"/>
  <c r="K452" i="505" a="1"/>
  <c r="K452" i="505" s="1"/>
  <c r="N451" i="505"/>
  <c r="K451" i="505" a="1"/>
  <c r="K451" i="505" s="1"/>
  <c r="N450" i="505"/>
  <c r="K450" i="505" a="1"/>
  <c r="K450" i="505" s="1"/>
  <c r="N449" i="505"/>
  <c r="K449" i="505" a="1"/>
  <c r="K449" i="505" s="1"/>
  <c r="N448" i="505"/>
  <c r="K448" i="505" a="1"/>
  <c r="K448" i="505" s="1"/>
  <c r="N447" i="505"/>
  <c r="K447" i="505" a="1"/>
  <c r="K447" i="505" s="1"/>
  <c r="V446" i="505"/>
  <c r="W446" i="505" s="1"/>
  <c r="N446" i="505"/>
  <c r="K446" i="505" a="1"/>
  <c r="K446" i="505" s="1"/>
  <c r="M446" i="505" s="1"/>
  <c r="V445" i="505"/>
  <c r="W445" i="505" s="1"/>
  <c r="N445" i="505"/>
  <c r="K445" i="505" a="1"/>
  <c r="K445" i="505" s="1"/>
  <c r="V444" i="505"/>
  <c r="W444" i="505" s="1"/>
  <c r="N444" i="505"/>
  <c r="K444" i="505" a="1"/>
  <c r="K444" i="505" s="1"/>
  <c r="M444" i="505" s="1"/>
  <c r="J444" i="505" a="1"/>
  <c r="J444" i="505" s="1"/>
  <c r="H444" i="505"/>
  <c r="V443" i="505"/>
  <c r="W443" i="505" s="1"/>
  <c r="N443" i="505"/>
  <c r="K443" i="505" a="1"/>
  <c r="K443" i="505" s="1"/>
  <c r="M443" i="505" s="1"/>
  <c r="J443" i="505" a="1"/>
  <c r="J443" i="505" s="1"/>
  <c r="H443" i="505"/>
  <c r="V442" i="505"/>
  <c r="W442" i="505" s="1"/>
  <c r="N442" i="505"/>
  <c r="K442" i="505" a="1"/>
  <c r="K442" i="505" s="1"/>
  <c r="M442" i="505" s="1"/>
  <c r="J442" i="505" a="1"/>
  <c r="J442" i="505" s="1"/>
  <c r="H442" i="505"/>
  <c r="V441" i="505"/>
  <c r="W441" i="505" s="1"/>
  <c r="N441" i="505"/>
  <c r="K441" i="505" a="1"/>
  <c r="K441" i="505" s="1"/>
  <c r="M441" i="505" s="1"/>
  <c r="J441" i="505" a="1"/>
  <c r="J441" i="505" s="1"/>
  <c r="H441" i="505"/>
  <c r="V440" i="505"/>
  <c r="W440" i="505" s="1"/>
  <c r="N440" i="505"/>
  <c r="K440" i="505" a="1"/>
  <c r="K440" i="505" s="1"/>
  <c r="M440" i="505" s="1"/>
  <c r="J440" i="505" a="1"/>
  <c r="J440" i="505" s="1"/>
  <c r="H440" i="505"/>
  <c r="V439" i="505"/>
  <c r="W439" i="505" s="1"/>
  <c r="N439" i="505"/>
  <c r="K439" i="505" a="1"/>
  <c r="K439" i="505" s="1"/>
  <c r="M439" i="505" s="1"/>
  <c r="J439" i="505" a="1"/>
  <c r="J439" i="505" s="1"/>
  <c r="H439" i="505"/>
  <c r="V438" i="505"/>
  <c r="W438" i="505" s="1"/>
  <c r="N438" i="505"/>
  <c r="K438" i="505" a="1"/>
  <c r="K438" i="505" s="1"/>
  <c r="M438" i="505" s="1"/>
  <c r="J438" i="505" a="1"/>
  <c r="J438" i="505" s="1"/>
  <c r="H438" i="505"/>
  <c r="V437" i="505"/>
  <c r="W437" i="505" s="1"/>
  <c r="N437" i="505"/>
  <c r="H437" i="505"/>
  <c r="K437" i="505" a="1"/>
  <c r="K437" i="505" s="1"/>
  <c r="M437" i="505" s="1"/>
  <c r="V436" i="505"/>
  <c r="W436" i="505" s="1"/>
  <c r="N436" i="505"/>
  <c r="K436" i="505" a="1"/>
  <c r="K436" i="505" s="1"/>
  <c r="V435" i="505"/>
  <c r="W435" i="505" s="1"/>
  <c r="N435" i="505"/>
  <c r="K435" i="505" a="1"/>
  <c r="K435" i="505" s="1"/>
  <c r="M435" i="505" s="1"/>
  <c r="N434" i="505"/>
  <c r="K434" i="505" a="1"/>
  <c r="K434" i="505" s="1"/>
  <c r="M434" i="505" s="1"/>
  <c r="V433" i="505"/>
  <c r="W433" i="505" s="1"/>
  <c r="N433" i="505"/>
  <c r="K433" i="505" a="1"/>
  <c r="K433" i="505" s="1"/>
  <c r="V432" i="505"/>
  <c r="W432" i="505" s="1"/>
  <c r="X512" i="505"/>
  <c r="K432" i="505" a="1"/>
  <c r="K432" i="505" s="1"/>
  <c r="V431" i="505"/>
  <c r="W431" i="505" s="1"/>
  <c r="X511" i="505"/>
  <c r="N431" i="505"/>
  <c r="K431" i="505" a="1"/>
  <c r="K431" i="505" s="1"/>
  <c r="M431" i="505" s="1"/>
  <c r="V430" i="505"/>
  <c r="W430" i="505" s="1"/>
  <c r="N430" i="505"/>
  <c r="K430" i="505" a="1"/>
  <c r="K430" i="505" s="1"/>
  <c r="V429" i="505"/>
  <c r="W429" i="505" s="1"/>
  <c r="N429" i="505"/>
  <c r="K429" i="505" a="1"/>
  <c r="K429" i="505" s="1"/>
  <c r="M429" i="505" s="1"/>
  <c r="V428" i="505"/>
  <c r="W428" i="505" s="1"/>
  <c r="N428" i="505"/>
  <c r="K428" i="505" a="1"/>
  <c r="K428" i="505" s="1"/>
  <c r="AA461" i="505"/>
  <c r="Z461" i="505"/>
  <c r="Y461" i="505"/>
  <c r="X461" i="505"/>
  <c r="V427" i="505"/>
  <c r="W427" i="505" s="1"/>
  <c r="U461" i="505"/>
  <c r="T461" i="505"/>
  <c r="S461" i="505"/>
  <c r="R461" i="505"/>
  <c r="Q461" i="505"/>
  <c r="P461" i="505"/>
  <c r="O461" i="505"/>
  <c r="N427" i="505"/>
  <c r="I461" i="505"/>
  <c r="G461" i="505"/>
  <c r="H6" i="534" s="1"/>
  <c r="J6" i="534" s="1"/>
  <c r="K425" i="505" a="1"/>
  <c r="K425" i="505" s="1"/>
  <c r="K424" i="505" a="1"/>
  <c r="K424" i="505" s="1"/>
  <c r="M424" i="505" s="1"/>
  <c r="K423" i="505" a="1"/>
  <c r="K423" i="505" s="1"/>
  <c r="K422" i="505" a="1"/>
  <c r="K422" i="505" s="1"/>
  <c r="K421" i="505" a="1"/>
  <c r="K421" i="505" s="1"/>
  <c r="K420" i="505" a="1"/>
  <c r="K420" i="505" s="1"/>
  <c r="K419" i="505" a="1"/>
  <c r="K419" i="505" s="1"/>
  <c r="M419" i="505" s="1"/>
  <c r="H419" i="505"/>
  <c r="K418" i="505" a="1"/>
  <c r="K418" i="505" s="1"/>
  <c r="K417" i="505" a="1"/>
  <c r="K417" i="505" s="1"/>
  <c r="M417" i="505" s="1"/>
  <c r="H417" i="505"/>
  <c r="K416" i="505" a="1"/>
  <c r="K416" i="505" s="1"/>
  <c r="V415" i="505"/>
  <c r="W415" i="505" s="1"/>
  <c r="N415" i="505"/>
  <c r="K415" i="505" a="1"/>
  <c r="K415" i="505" s="1"/>
  <c r="M415" i="505" s="1"/>
  <c r="V414" i="505"/>
  <c r="W414" i="505" s="1"/>
  <c r="N414" i="505"/>
  <c r="K414" i="505" a="1"/>
  <c r="K414" i="505" s="1"/>
  <c r="V413" i="505"/>
  <c r="W413" i="505" s="1"/>
  <c r="N413" i="505"/>
  <c r="K413" i="505" a="1"/>
  <c r="K413" i="505" s="1"/>
  <c r="M413" i="505" s="1"/>
  <c r="V412" i="505"/>
  <c r="W412" i="505" s="1"/>
  <c r="N412" i="505"/>
  <c r="K412" i="505" a="1"/>
  <c r="K412" i="505" s="1"/>
  <c r="H411" i="505"/>
  <c r="V410" i="505"/>
  <c r="W410" i="505" s="1"/>
  <c r="N410" i="505"/>
  <c r="K410" i="505" a="1"/>
  <c r="K410" i="505" s="1"/>
  <c r="V409" i="505"/>
  <c r="W409" i="505" s="1"/>
  <c r="N409" i="505"/>
  <c r="K409" i="505" a="1"/>
  <c r="K409" i="505" s="1"/>
  <c r="M409" i="505" s="1"/>
  <c r="H408" i="505"/>
  <c r="K407" i="505" a="1"/>
  <c r="K407" i="505" s="1"/>
  <c r="V406" i="505"/>
  <c r="W406" i="505" s="1"/>
  <c r="N406" i="505"/>
  <c r="K406" i="505" a="1"/>
  <c r="K406" i="505" s="1"/>
  <c r="V405" i="505"/>
  <c r="W405" i="505" s="1"/>
  <c r="N405" i="505"/>
  <c r="K405" i="505" a="1"/>
  <c r="K405" i="505" s="1"/>
  <c r="M405" i="505" s="1"/>
  <c r="V404" i="505"/>
  <c r="W404" i="505" s="1"/>
  <c r="N404" i="505"/>
  <c r="K404" i="505" a="1"/>
  <c r="K404" i="505" s="1"/>
  <c r="V403" i="505"/>
  <c r="W403" i="505" s="1"/>
  <c r="N403" i="505"/>
  <c r="K403" i="505" a="1"/>
  <c r="K403" i="505" s="1"/>
  <c r="M403" i="505" s="1"/>
  <c r="V402" i="505"/>
  <c r="W402" i="505" s="1"/>
  <c r="N402" i="505"/>
  <c r="K402" i="505" a="1"/>
  <c r="K402" i="505" s="1"/>
  <c r="V401" i="505"/>
  <c r="N401" i="505"/>
  <c r="V400" i="505"/>
  <c r="W400" i="505" s="1"/>
  <c r="N400" i="505"/>
  <c r="K400" i="505" a="1"/>
  <c r="K400" i="505" s="1"/>
  <c r="V399" i="505"/>
  <c r="W399" i="505" s="1"/>
  <c r="N399" i="505"/>
  <c r="K399" i="505" a="1"/>
  <c r="K399" i="505" s="1"/>
  <c r="M399" i="505" s="1"/>
  <c r="V398" i="505"/>
  <c r="W398" i="505" s="1"/>
  <c r="N398" i="505"/>
  <c r="K398" i="505" a="1"/>
  <c r="K398" i="505" s="1"/>
  <c r="V397" i="505"/>
  <c r="W397" i="505" s="1"/>
  <c r="N397" i="505"/>
  <c r="K397" i="505" a="1"/>
  <c r="K397" i="505" s="1"/>
  <c r="M397" i="505" s="1"/>
  <c r="K396" i="505" a="1"/>
  <c r="K396" i="505" s="1"/>
  <c r="M396" i="505" s="1"/>
  <c r="H396" i="505"/>
  <c r="K395" i="505" a="1"/>
  <c r="K395" i="505" s="1"/>
  <c r="K394" i="505" a="1"/>
  <c r="K394" i="505" s="1"/>
  <c r="M394" i="505" s="1"/>
  <c r="H394" i="505"/>
  <c r="K393" i="505" a="1"/>
  <c r="K393" i="505" s="1"/>
  <c r="N392" i="505"/>
  <c r="K392" i="505" a="1"/>
  <c r="K392" i="505" s="1"/>
  <c r="N391" i="505"/>
  <c r="K391" i="505" a="1"/>
  <c r="K391" i="505" s="1"/>
  <c r="N390" i="505"/>
  <c r="K390" i="505" a="1"/>
  <c r="K390" i="505" s="1"/>
  <c r="N389" i="505"/>
  <c r="K389" i="505" a="1"/>
  <c r="K389" i="505" s="1"/>
  <c r="V388" i="505"/>
  <c r="W388" i="505" s="1"/>
  <c r="N388" i="505"/>
  <c r="K388" i="505" a="1"/>
  <c r="K388" i="505" s="1"/>
  <c r="M388" i="505" s="1"/>
  <c r="V387" i="505"/>
  <c r="W387" i="505" s="1"/>
  <c r="N387" i="505"/>
  <c r="K387" i="505" a="1"/>
  <c r="K387" i="505" s="1"/>
  <c r="V386" i="505"/>
  <c r="W386" i="505" s="1"/>
  <c r="N386" i="505"/>
  <c r="K386" i="505" a="1"/>
  <c r="K386" i="505" s="1"/>
  <c r="M386" i="505" s="1"/>
  <c r="V385" i="505"/>
  <c r="W385" i="505" s="1"/>
  <c r="N385" i="505"/>
  <c r="K385" i="505" a="1"/>
  <c r="K385" i="505" s="1"/>
  <c r="V384" i="505"/>
  <c r="W384" i="505" s="1"/>
  <c r="N384" i="505"/>
  <c r="K384" i="505" a="1"/>
  <c r="K384" i="505" s="1"/>
  <c r="M384" i="505" s="1"/>
  <c r="V383" i="505"/>
  <c r="W383" i="505" s="1"/>
  <c r="N383" i="505"/>
  <c r="K383" i="505" a="1"/>
  <c r="K383" i="505" s="1"/>
  <c r="V382" i="505"/>
  <c r="W382" i="505" s="1"/>
  <c r="N382" i="505"/>
  <c r="K382" i="505" a="1"/>
  <c r="K382" i="505" s="1"/>
  <c r="M382" i="505" s="1"/>
  <c r="V381" i="505"/>
  <c r="W381" i="505" s="1"/>
  <c r="N381" i="505"/>
  <c r="K381" i="505" a="1"/>
  <c r="K381" i="505" s="1"/>
  <c r="V380" i="505"/>
  <c r="W380" i="505" s="1"/>
  <c r="N380" i="505"/>
  <c r="K380" i="505" a="1"/>
  <c r="K380" i="505" s="1"/>
  <c r="M380" i="505" s="1"/>
  <c r="V379" i="505"/>
  <c r="W379" i="505" s="1"/>
  <c r="N379" i="505"/>
  <c r="K379" i="505" a="1"/>
  <c r="K379" i="505" s="1"/>
  <c r="V378" i="505"/>
  <c r="W378" i="505" s="1"/>
  <c r="N378" i="505"/>
  <c r="K378" i="505" a="1"/>
  <c r="K378" i="505" s="1"/>
  <c r="M378" i="505" s="1"/>
  <c r="V377" i="505"/>
  <c r="W377" i="505" s="1"/>
  <c r="N377" i="505"/>
  <c r="K377" i="505" a="1"/>
  <c r="K377" i="505" s="1"/>
  <c r="K376" i="505" a="1"/>
  <c r="K376" i="505" s="1"/>
  <c r="K375" i="505" a="1"/>
  <c r="K375" i="505" s="1"/>
  <c r="K374" i="505" a="1"/>
  <c r="K374" i="505" s="1"/>
  <c r="V373" i="505"/>
  <c r="W373" i="505" s="1"/>
  <c r="X510" i="505"/>
  <c r="N373" i="505"/>
  <c r="K373" i="505" a="1"/>
  <c r="K373" i="505" s="1"/>
  <c r="M373" i="505" s="1"/>
  <c r="V372" i="505"/>
  <c r="W372" i="505" s="1"/>
  <c r="X509" i="505"/>
  <c r="N372" i="505"/>
  <c r="K372" i="505" a="1"/>
  <c r="K372" i="505" s="1"/>
  <c r="V371" i="505"/>
  <c r="W371" i="505" s="1"/>
  <c r="X508" i="505"/>
  <c r="N371" i="505"/>
  <c r="K371" i="505" a="1"/>
  <c r="K371" i="505" s="1"/>
  <c r="M371" i="505" s="1"/>
  <c r="H370" i="505"/>
  <c r="AA426" i="505"/>
  <c r="Z426" i="505"/>
  <c r="Y426" i="505"/>
  <c r="X426" i="505"/>
  <c r="V369" i="505"/>
  <c r="U426" i="505"/>
  <c r="T426" i="505"/>
  <c r="S426" i="505"/>
  <c r="R426" i="505"/>
  <c r="Q426" i="505"/>
  <c r="P426" i="505"/>
  <c r="N369" i="505"/>
  <c r="I426" i="505"/>
  <c r="G426" i="505"/>
  <c r="H5" i="534" s="1"/>
  <c r="J5" i="534" s="1"/>
  <c r="V367" i="505"/>
  <c r="W367" i="505" s="1"/>
  <c r="N367" i="505"/>
  <c r="K367" i="505" a="1"/>
  <c r="K367" i="505" s="1"/>
  <c r="M367" i="505" s="1"/>
  <c r="J367" i="505" a="1"/>
  <c r="J367" i="505" s="1"/>
  <c r="H367" i="505"/>
  <c r="K366" i="505" a="1"/>
  <c r="K366" i="505" s="1"/>
  <c r="K365" i="505" a="1"/>
  <c r="K365" i="505" s="1"/>
  <c r="M365" i="505" s="1"/>
  <c r="H365" i="505"/>
  <c r="K364" i="505" a="1"/>
  <c r="K364" i="505" s="1"/>
  <c r="K363" i="505" a="1"/>
  <c r="K363" i="505" s="1"/>
  <c r="M363" i="505" s="1"/>
  <c r="V362" i="505"/>
  <c r="W362" i="505" s="1"/>
  <c r="N362" i="505"/>
  <c r="K362" i="505" a="1"/>
  <c r="K362" i="505" s="1"/>
  <c r="V361" i="505"/>
  <c r="W361" i="505" s="1"/>
  <c r="N361" i="505"/>
  <c r="K361" i="505" a="1"/>
  <c r="K361" i="505" s="1"/>
  <c r="M361" i="505" s="1"/>
  <c r="V360" i="505"/>
  <c r="W360" i="505" s="1"/>
  <c r="N360" i="505"/>
  <c r="K360" i="505" a="1"/>
  <c r="K360" i="505" s="1"/>
  <c r="V359" i="505"/>
  <c r="W359" i="505" s="1"/>
  <c r="N359" i="505"/>
  <c r="K359" i="505" a="1"/>
  <c r="K359" i="505" s="1"/>
  <c r="M359" i="505" s="1"/>
  <c r="H358" i="505"/>
  <c r="H357" i="505"/>
  <c r="V356" i="505"/>
  <c r="W356" i="505" s="1"/>
  <c r="N356" i="505"/>
  <c r="K356" i="505" a="1"/>
  <c r="K356" i="505" s="1"/>
  <c r="V355" i="505"/>
  <c r="W355" i="505" s="1"/>
  <c r="N355" i="505"/>
  <c r="K355" i="505" a="1"/>
  <c r="K355" i="505" s="1"/>
  <c r="M355" i="505" s="1"/>
  <c r="V354" i="505"/>
  <c r="W354" i="505" s="1"/>
  <c r="N354" i="505"/>
  <c r="K354" i="505" a="1"/>
  <c r="K354" i="505" s="1"/>
  <c r="V353" i="505"/>
  <c r="W353" i="505" s="1"/>
  <c r="N353" i="505"/>
  <c r="K353" i="505" a="1"/>
  <c r="K353" i="505" s="1"/>
  <c r="M353" i="505" s="1"/>
  <c r="V352" i="505"/>
  <c r="W352" i="505" s="1"/>
  <c r="N352" i="505"/>
  <c r="K352" i="505" a="1"/>
  <c r="K352" i="505" s="1"/>
  <c r="V351" i="505"/>
  <c r="W351" i="505" s="1"/>
  <c r="N351" i="505"/>
  <c r="K351" i="505" a="1"/>
  <c r="K351" i="505" s="1"/>
  <c r="M351" i="505" s="1"/>
  <c r="V350" i="505"/>
  <c r="W350" i="505" s="1"/>
  <c r="N350" i="505"/>
  <c r="K350" i="505" a="1"/>
  <c r="K350" i="505" s="1"/>
  <c r="V349" i="505"/>
  <c r="W349" i="505" s="1"/>
  <c r="N349" i="505"/>
  <c r="K349" i="505"/>
  <c r="M349" i="505" s="1"/>
  <c r="V348" i="505"/>
  <c r="W348" i="505" s="1"/>
  <c r="N348" i="505"/>
  <c r="K348" i="505"/>
  <c r="AA368" i="505"/>
  <c r="Z368" i="505"/>
  <c r="Y368" i="505"/>
  <c r="X368" i="505"/>
  <c r="V347" i="505"/>
  <c r="U368" i="505"/>
  <c r="T368" i="505"/>
  <c r="S368" i="505"/>
  <c r="R368" i="505"/>
  <c r="Q368" i="505"/>
  <c r="P368" i="505"/>
  <c r="O368" i="505"/>
  <c r="N347" i="505"/>
  <c r="I368" i="505"/>
  <c r="G368" i="505"/>
  <c r="H4" i="534" s="1"/>
  <c r="E339" i="505"/>
  <c r="I338" i="505"/>
  <c r="K338" i="505" s="1"/>
  <c r="M338" i="505" s="1"/>
  <c r="E338" i="505"/>
  <c r="I337" i="505"/>
  <c r="K337" i="505" s="1"/>
  <c r="M337" i="505" s="1"/>
  <c r="E337" i="505"/>
  <c r="I336" i="505"/>
  <c r="K336" i="505" s="1"/>
  <c r="M336" i="505" s="1"/>
  <c r="E336" i="505"/>
  <c r="G339" i="505"/>
  <c r="E335" i="505"/>
  <c r="C339" i="505"/>
  <c r="K331" i="505" a="1"/>
  <c r="K331" i="505" s="1"/>
  <c r="M331" i="505" s="1"/>
  <c r="K330" i="505" a="1"/>
  <c r="K330" i="505" s="1"/>
  <c r="M330" i="505" s="1"/>
  <c r="H330" i="505"/>
  <c r="K329" i="505" a="1"/>
  <c r="K329" i="505" s="1"/>
  <c r="H329" i="505"/>
  <c r="V328" i="505"/>
  <c r="W328" i="505" s="1"/>
  <c r="N328" i="505"/>
  <c r="K328" i="505" a="1"/>
  <c r="K328" i="505" s="1"/>
  <c r="M328" i="505" s="1"/>
  <c r="J328" i="505" a="1"/>
  <c r="J328" i="505" s="1"/>
  <c r="D328" i="505"/>
  <c r="H328" i="505" s="1"/>
  <c r="H327" i="505"/>
  <c r="K326" i="505" a="1"/>
  <c r="K326" i="505" s="1"/>
  <c r="H326" i="505"/>
  <c r="H325" i="505"/>
  <c r="V324" i="505"/>
  <c r="W324" i="505" s="1"/>
  <c r="N324" i="505"/>
  <c r="K324" i="505" a="1"/>
  <c r="K324" i="505" s="1"/>
  <c r="V323" i="505"/>
  <c r="W323" i="505" s="1"/>
  <c r="N323" i="505"/>
  <c r="K323" i="505" a="1"/>
  <c r="K323" i="505" s="1"/>
  <c r="M323" i="505" s="1"/>
  <c r="H322" i="505"/>
  <c r="V321" i="505"/>
  <c r="W321" i="505" s="1"/>
  <c r="N321" i="505"/>
  <c r="K321" i="505" a="1"/>
  <c r="K321" i="505" s="1"/>
  <c r="M321" i="505" s="1"/>
  <c r="V320" i="505"/>
  <c r="W320" i="505" s="1"/>
  <c r="N320" i="505"/>
  <c r="K320" i="505" a="1"/>
  <c r="K320" i="505" s="1"/>
  <c r="V319" i="505"/>
  <c r="W319" i="505" s="1"/>
  <c r="N319" i="505"/>
  <c r="K319" i="505" a="1"/>
  <c r="K319" i="505" s="1"/>
  <c r="M319" i="505" s="1"/>
  <c r="AA332" i="505"/>
  <c r="Z332" i="505"/>
  <c r="Y332" i="505"/>
  <c r="X332" i="505"/>
  <c r="V318" i="505"/>
  <c r="U332" i="505"/>
  <c r="T332" i="505"/>
  <c r="S332" i="505"/>
  <c r="R332" i="505"/>
  <c r="Q332" i="505"/>
  <c r="P332" i="505"/>
  <c r="O332" i="505"/>
  <c r="N318" i="505"/>
  <c r="I332" i="505"/>
  <c r="L560" i="505" s="1"/>
  <c r="G332" i="505"/>
  <c r="E9" i="534" s="1"/>
  <c r="G9" i="534" s="1"/>
  <c r="V316" i="505"/>
  <c r="W316" i="505" s="1"/>
  <c r="N316" i="505"/>
  <c r="M316" i="505"/>
  <c r="V312" i="505"/>
  <c r="W312" i="505" s="1"/>
  <c r="N312" i="505"/>
  <c r="K312" i="505" a="1"/>
  <c r="K312" i="505" s="1"/>
  <c r="M312" i="505" s="1"/>
  <c r="V311" i="505"/>
  <c r="W311" i="505" s="1"/>
  <c r="N311" i="505"/>
  <c r="K311" i="505" a="1"/>
  <c r="K311" i="505" s="1"/>
  <c r="V310" i="505"/>
  <c r="W310" i="505" s="1"/>
  <c r="N310" i="505"/>
  <c r="K310" i="505" a="1"/>
  <c r="K310" i="505" s="1"/>
  <c r="M310" i="505" s="1"/>
  <c r="V309" i="505"/>
  <c r="W309" i="505" s="1"/>
  <c r="N309" i="505"/>
  <c r="K309" i="505" a="1"/>
  <c r="K309" i="505" s="1"/>
  <c r="AA317" i="505"/>
  <c r="Z317" i="505"/>
  <c r="Y317" i="505"/>
  <c r="X317" i="505"/>
  <c r="V308" i="505"/>
  <c r="U317" i="505"/>
  <c r="T317" i="505"/>
  <c r="S317" i="505"/>
  <c r="Q317" i="505"/>
  <c r="P317" i="505"/>
  <c r="O317" i="505"/>
  <c r="N308" i="505"/>
  <c r="I317" i="505"/>
  <c r="G317" i="505"/>
  <c r="E8" i="534" s="1"/>
  <c r="G8" i="534" s="1"/>
  <c r="V306" i="505"/>
  <c r="W306" i="505" s="1"/>
  <c r="N306" i="505"/>
  <c r="K306" i="505" a="1"/>
  <c r="K306" i="505" s="1"/>
  <c r="M306" i="505" s="1"/>
  <c r="V305" i="505"/>
  <c r="W305" i="505" s="1"/>
  <c r="N305" i="505"/>
  <c r="K305" i="505" a="1"/>
  <c r="K305" i="505" s="1"/>
  <c r="V304" i="505"/>
  <c r="W304" i="505" s="1"/>
  <c r="N304" i="505"/>
  <c r="K304" i="505" a="1"/>
  <c r="K304" i="505" s="1"/>
  <c r="M304" i="505" s="1"/>
  <c r="V303" i="505"/>
  <c r="W303" i="505" s="1"/>
  <c r="N303" i="505"/>
  <c r="K303" i="505" a="1"/>
  <c r="K303" i="505" s="1"/>
  <c r="V302" i="505"/>
  <c r="W302" i="505" s="1"/>
  <c r="N302" i="505"/>
  <c r="K302" i="505" a="1"/>
  <c r="K302" i="505" s="1"/>
  <c r="M302" i="505" s="1"/>
  <c r="V301" i="505"/>
  <c r="W301" i="505" s="1"/>
  <c r="N301" i="505"/>
  <c r="K301" i="505" a="1"/>
  <c r="K301" i="505" s="1"/>
  <c r="V300" i="505"/>
  <c r="W300" i="505" s="1"/>
  <c r="N300" i="505"/>
  <c r="K300" i="505" a="1"/>
  <c r="K300" i="505" s="1"/>
  <c r="M300" i="505" s="1"/>
  <c r="V299" i="505"/>
  <c r="W299" i="505" s="1"/>
  <c r="N299" i="505"/>
  <c r="H299" i="505"/>
  <c r="V298" i="505"/>
  <c r="W298" i="505" s="1"/>
  <c r="N298" i="505"/>
  <c r="K298" i="505" a="1"/>
  <c r="K298" i="505" s="1"/>
  <c r="M298" i="505" s="1"/>
  <c r="J298" i="505" a="1"/>
  <c r="J298" i="505" s="1"/>
  <c r="H298" i="505"/>
  <c r="V297" i="505"/>
  <c r="W297" i="505" s="1"/>
  <c r="N297" i="505"/>
  <c r="K297" i="505" a="1"/>
  <c r="K297" i="505" s="1"/>
  <c r="M297" i="505" s="1"/>
  <c r="J297" i="505" a="1"/>
  <c r="J297" i="505" s="1"/>
  <c r="H297" i="505"/>
  <c r="V296" i="505"/>
  <c r="W296" i="505" s="1"/>
  <c r="N296" i="505"/>
  <c r="K296" i="505" a="1"/>
  <c r="K296" i="505" s="1"/>
  <c r="M296" i="505" s="1"/>
  <c r="J296" i="505" a="1"/>
  <c r="J296" i="505" s="1"/>
  <c r="H296" i="505"/>
  <c r="V295" i="505"/>
  <c r="W295" i="505" s="1"/>
  <c r="N295" i="505"/>
  <c r="K295" i="505" a="1"/>
  <c r="K295" i="505" s="1"/>
  <c r="M295" i="505" s="1"/>
  <c r="J295" i="505" a="1"/>
  <c r="J295" i="505" s="1"/>
  <c r="H295" i="505"/>
  <c r="V294" i="505"/>
  <c r="W294" i="505" s="1"/>
  <c r="N294" i="505"/>
  <c r="K294" i="505" a="1"/>
  <c r="K294" i="505" s="1"/>
  <c r="M294" i="505" s="1"/>
  <c r="J294" i="505" a="1"/>
  <c r="J294" i="505" s="1"/>
  <c r="H294" i="505"/>
  <c r="V293" i="505"/>
  <c r="W293" i="505" s="1"/>
  <c r="N293" i="505"/>
  <c r="K293" i="505" a="1"/>
  <c r="K293" i="505" s="1"/>
  <c r="M293" i="505" s="1"/>
  <c r="AA307" i="505"/>
  <c r="Z307" i="505"/>
  <c r="Y307" i="505"/>
  <c r="X307" i="505"/>
  <c r="V292" i="505"/>
  <c r="U307" i="505"/>
  <c r="T307" i="505"/>
  <c r="S307" i="505"/>
  <c r="R307" i="505"/>
  <c r="Q307" i="505"/>
  <c r="P307" i="505"/>
  <c r="O307" i="505"/>
  <c r="N292" i="505"/>
  <c r="I307" i="505"/>
  <c r="L559" i="505" s="1"/>
  <c r="G307" i="505"/>
  <c r="E7" i="534" s="1"/>
  <c r="G7" i="534" s="1"/>
  <c r="V290" i="505"/>
  <c r="W290" i="505" s="1"/>
  <c r="N290" i="505"/>
  <c r="K290" i="505" a="1"/>
  <c r="K290" i="505" s="1"/>
  <c r="V289" i="505"/>
  <c r="W289" i="505" s="1"/>
  <c r="N289" i="505"/>
  <c r="K289" i="505" a="1"/>
  <c r="K289" i="505" s="1"/>
  <c r="M289" i="505" s="1"/>
  <c r="V288" i="505"/>
  <c r="W288" i="505" s="1"/>
  <c r="N288" i="505"/>
  <c r="K288" i="505" a="1"/>
  <c r="K288" i="505" s="1"/>
  <c r="H287" i="505"/>
  <c r="H286" i="505"/>
  <c r="H285" i="505"/>
  <c r="V284" i="505"/>
  <c r="W284" i="505" s="1"/>
  <c r="N284" i="505"/>
  <c r="K284" i="505" a="1"/>
  <c r="K284" i="505" s="1"/>
  <c r="M284" i="505" s="1"/>
  <c r="V283" i="505"/>
  <c r="W283" i="505" s="1"/>
  <c r="N283" i="505"/>
  <c r="K283" i="505" a="1"/>
  <c r="K283" i="505" s="1"/>
  <c r="N282" i="505"/>
  <c r="K282" i="505" a="1"/>
  <c r="K282" i="505" s="1"/>
  <c r="N281" i="505"/>
  <c r="K281" i="505" a="1"/>
  <c r="K281" i="505" s="1"/>
  <c r="N280" i="505"/>
  <c r="K280" i="505" a="1"/>
  <c r="K280" i="505" s="1"/>
  <c r="N279" i="505"/>
  <c r="K279" i="505" a="1"/>
  <c r="K279" i="505" s="1"/>
  <c r="N278" i="505"/>
  <c r="K278" i="505" a="1"/>
  <c r="K278" i="505" s="1"/>
  <c r="N277" i="505"/>
  <c r="K277" i="505" a="1"/>
  <c r="K277" i="505" s="1"/>
  <c r="V276" i="505"/>
  <c r="W276" i="505" s="1"/>
  <c r="N276" i="505"/>
  <c r="K276" i="505" a="1"/>
  <c r="K276" i="505" s="1"/>
  <c r="M276" i="505" s="1"/>
  <c r="V275" i="505"/>
  <c r="W275" i="505" s="1"/>
  <c r="N275" i="505"/>
  <c r="K275" i="505" a="1"/>
  <c r="K275" i="505" s="1"/>
  <c r="V274" i="505"/>
  <c r="W274" i="505" s="1"/>
  <c r="N274" i="505"/>
  <c r="K274" i="505" a="1"/>
  <c r="K274" i="505" s="1"/>
  <c r="M274" i="505" s="1"/>
  <c r="V273" i="505"/>
  <c r="W273" i="505" s="1"/>
  <c r="N273" i="505"/>
  <c r="K273" i="505" a="1"/>
  <c r="K273" i="505" s="1"/>
  <c r="V272" i="505"/>
  <c r="W272" i="505" s="1"/>
  <c r="N272" i="505"/>
  <c r="K272" i="505" a="1"/>
  <c r="K272" i="505" s="1"/>
  <c r="M272" i="505" s="1"/>
  <c r="V271" i="505"/>
  <c r="W271" i="505" s="1"/>
  <c r="N271" i="505"/>
  <c r="K271" i="505" a="1"/>
  <c r="K271" i="505" s="1"/>
  <c r="V270" i="505"/>
  <c r="W270" i="505" s="1"/>
  <c r="N270" i="505"/>
  <c r="K270" i="505" a="1"/>
  <c r="K270" i="505" s="1"/>
  <c r="M270" i="505" s="1"/>
  <c r="V269" i="505"/>
  <c r="W269" i="505" s="1"/>
  <c r="N269" i="505"/>
  <c r="K269" i="505" a="1"/>
  <c r="K269" i="505" s="1"/>
  <c r="V268" i="505"/>
  <c r="W268" i="505" s="1"/>
  <c r="N268" i="505"/>
  <c r="K268" i="505" a="1"/>
  <c r="K268" i="505" s="1"/>
  <c r="M268" i="505" s="1"/>
  <c r="V267" i="505"/>
  <c r="W267" i="505" s="1"/>
  <c r="N267" i="505"/>
  <c r="K267" i="505" a="1"/>
  <c r="K267" i="505" s="1"/>
  <c r="V266" i="505"/>
  <c r="W266" i="505" s="1"/>
  <c r="N266" i="505"/>
  <c r="K266" i="505" a="1"/>
  <c r="K266" i="505" s="1"/>
  <c r="M266" i="505" s="1"/>
  <c r="V265" i="505"/>
  <c r="W265" i="505" s="1"/>
  <c r="N265" i="505"/>
  <c r="K265" i="505" a="1"/>
  <c r="K265" i="505" s="1"/>
  <c r="N264" i="505"/>
  <c r="K264" i="505" a="1"/>
  <c r="K264" i="505" s="1"/>
  <c r="V263" i="505"/>
  <c r="W263" i="505" s="1"/>
  <c r="N263" i="505"/>
  <c r="K263" i="505" a="1"/>
  <c r="K263" i="505" s="1"/>
  <c r="M263" i="505" s="1"/>
  <c r="V262" i="505"/>
  <c r="W262" i="505" s="1"/>
  <c r="N262" i="505"/>
  <c r="K262" i="505" a="1"/>
  <c r="K262" i="505" s="1"/>
  <c r="V261" i="505"/>
  <c r="W261" i="505" s="1"/>
  <c r="X341" i="505"/>
  <c r="N261" i="505"/>
  <c r="K261" i="505" a="1"/>
  <c r="K261" i="505" s="1"/>
  <c r="M261" i="505" s="1"/>
  <c r="V260" i="505"/>
  <c r="W260" i="505" s="1"/>
  <c r="N260" i="505"/>
  <c r="K260" i="505" a="1"/>
  <c r="K260" i="505" s="1"/>
  <c r="V259" i="505"/>
  <c r="W259" i="505" s="1"/>
  <c r="N259" i="505"/>
  <c r="K259" i="505" a="1"/>
  <c r="K259" i="505" s="1"/>
  <c r="M259" i="505" s="1"/>
  <c r="V258" i="505"/>
  <c r="W258" i="505" s="1"/>
  <c r="N258" i="505"/>
  <c r="K258" i="505" a="1"/>
  <c r="K258" i="505" s="1"/>
  <c r="AA291" i="505"/>
  <c r="Z291" i="505"/>
  <c r="Y291" i="505"/>
  <c r="X291" i="505"/>
  <c r="V257" i="505"/>
  <c r="W257" i="505" s="1"/>
  <c r="U291" i="505"/>
  <c r="T291" i="505"/>
  <c r="S291" i="505"/>
  <c r="R291" i="505"/>
  <c r="Q291" i="505"/>
  <c r="P291" i="505"/>
  <c r="O291" i="505"/>
  <c r="N257" i="505"/>
  <c r="I291" i="505"/>
  <c r="L558" i="505" s="1"/>
  <c r="G291" i="505"/>
  <c r="E6" i="534" s="1"/>
  <c r="G6" i="534" s="1"/>
  <c r="H255" i="505"/>
  <c r="H254" i="505"/>
  <c r="H253" i="505"/>
  <c r="H252" i="505"/>
  <c r="H251" i="505"/>
  <c r="H250" i="505"/>
  <c r="K249" i="505" a="1"/>
  <c r="K249" i="505" s="1"/>
  <c r="K248" i="505" a="1"/>
  <c r="K248" i="505" s="1"/>
  <c r="K247" i="505" a="1"/>
  <c r="K247" i="505" s="1"/>
  <c r="K246" i="505" a="1"/>
  <c r="K246" i="505" s="1"/>
  <c r="V245" i="505"/>
  <c r="W245" i="505" s="1"/>
  <c r="K245" i="505" a="1"/>
  <c r="K245" i="505" s="1"/>
  <c r="M245" i="505" s="1"/>
  <c r="V244" i="505"/>
  <c r="W244" i="505" s="1"/>
  <c r="K244" i="505" a="1"/>
  <c r="K244" i="505" s="1"/>
  <c r="V243" i="505"/>
  <c r="W243" i="505" s="1"/>
  <c r="K243" i="505" a="1"/>
  <c r="K243" i="505" s="1"/>
  <c r="M243" i="505" s="1"/>
  <c r="V242" i="505"/>
  <c r="W242" i="505" s="1"/>
  <c r="K242" i="505" a="1"/>
  <c r="K242" i="505" s="1"/>
  <c r="M241" i="505"/>
  <c r="H241" i="505"/>
  <c r="V240" i="505"/>
  <c r="W240" i="505" s="1"/>
  <c r="K240" i="505" a="1"/>
  <c r="K240" i="505" s="1"/>
  <c r="M240" i="505" s="1"/>
  <c r="V239" i="505"/>
  <c r="W239" i="505" s="1"/>
  <c r="K239" i="505" a="1"/>
  <c r="K239" i="505" s="1"/>
  <c r="K238" i="505" a="1"/>
  <c r="K238" i="505" s="1"/>
  <c r="H237" i="505"/>
  <c r="V236" i="505"/>
  <c r="W236" i="505" s="1"/>
  <c r="K236" i="505" a="1"/>
  <c r="K236" i="505" s="1"/>
  <c r="M236" i="505" s="1"/>
  <c r="J236" i="505" a="1"/>
  <c r="J236" i="505" s="1"/>
  <c r="H236" i="505"/>
  <c r="V235" i="505"/>
  <c r="W235" i="505" s="1"/>
  <c r="K235" i="505" a="1"/>
  <c r="K235" i="505" s="1"/>
  <c r="V234" i="505"/>
  <c r="W234" i="505" s="1"/>
  <c r="K234" i="505" a="1"/>
  <c r="K234" i="505" s="1"/>
  <c r="M234" i="505" s="1"/>
  <c r="V233" i="505"/>
  <c r="W233" i="505" s="1"/>
  <c r="K233" i="505" a="1"/>
  <c r="K233" i="505" s="1"/>
  <c r="V232" i="505"/>
  <c r="W232" i="505" s="1"/>
  <c r="K232" i="505" a="1"/>
  <c r="K232" i="505" s="1"/>
  <c r="M232" i="505" s="1"/>
  <c r="V231" i="505"/>
  <c r="W231" i="505" s="1"/>
  <c r="K231" i="505" a="1"/>
  <c r="K231" i="505" s="1"/>
  <c r="V230" i="505"/>
  <c r="W230" i="505" s="1"/>
  <c r="K230" i="505" a="1"/>
  <c r="K230" i="505" s="1"/>
  <c r="M230" i="505" s="1"/>
  <c r="V229" i="505"/>
  <c r="W229" i="505" s="1"/>
  <c r="K229" i="505" a="1"/>
  <c r="K229" i="505" s="1"/>
  <c r="V228" i="505"/>
  <c r="W228" i="505" s="1"/>
  <c r="K228" i="505" a="1"/>
  <c r="K228" i="505" s="1"/>
  <c r="M228" i="505" s="1"/>
  <c r="V227" i="505"/>
  <c r="W227" i="505" s="1"/>
  <c r="K227" i="505" a="1"/>
  <c r="K227" i="505" s="1"/>
  <c r="K226" i="505" a="1"/>
  <c r="K226" i="505" s="1"/>
  <c r="K225" i="505" a="1"/>
  <c r="K225" i="505" s="1"/>
  <c r="K224" i="505" a="1"/>
  <c r="K224" i="505" s="1"/>
  <c r="K223" i="505" a="1"/>
  <c r="K223" i="505" s="1"/>
  <c r="K222" i="505" a="1"/>
  <c r="K222" i="505" s="1"/>
  <c r="K221" i="505" a="1"/>
  <c r="K221" i="505" s="1"/>
  <c r="K220" i="505" a="1"/>
  <c r="K220" i="505" s="1"/>
  <c r="K219" i="505" a="1"/>
  <c r="K219" i="505" s="1"/>
  <c r="V218" i="505"/>
  <c r="W218" i="505" s="1"/>
  <c r="K218" i="505" a="1"/>
  <c r="K218" i="505" s="1"/>
  <c r="M218" i="505" s="1"/>
  <c r="V217" i="505"/>
  <c r="W217" i="505" s="1"/>
  <c r="K217" i="505" a="1"/>
  <c r="K217" i="505" s="1"/>
  <c r="V216" i="505"/>
  <c r="W216" i="505" s="1"/>
  <c r="K216" i="505" a="1"/>
  <c r="K216" i="505" s="1"/>
  <c r="M216" i="505" s="1"/>
  <c r="V215" i="505"/>
  <c r="W215" i="505" s="1"/>
  <c r="K215" i="505" a="1"/>
  <c r="K215" i="505" s="1"/>
  <c r="V214" i="505"/>
  <c r="W214" i="505" s="1"/>
  <c r="K214" i="505" a="1"/>
  <c r="K214" i="505" s="1"/>
  <c r="M214" i="505" s="1"/>
  <c r="V213" i="505"/>
  <c r="W213" i="505" s="1"/>
  <c r="K213" i="505" a="1"/>
  <c r="K213" i="505" s="1"/>
  <c r="V212" i="505"/>
  <c r="W212" i="505" s="1"/>
  <c r="K212" i="505" a="1"/>
  <c r="K212" i="505" s="1"/>
  <c r="M212" i="505" s="1"/>
  <c r="V211" i="505"/>
  <c r="W211" i="505" s="1"/>
  <c r="K211" i="505" a="1"/>
  <c r="K211" i="505" s="1"/>
  <c r="V210" i="505"/>
  <c r="W210" i="505" s="1"/>
  <c r="K210" i="505" a="1"/>
  <c r="K210" i="505" s="1"/>
  <c r="M210" i="505" s="1"/>
  <c r="V209" i="505"/>
  <c r="W209" i="505" s="1"/>
  <c r="K209" i="505" a="1"/>
  <c r="K209" i="505" s="1"/>
  <c r="V208" i="505"/>
  <c r="W208" i="505" s="1"/>
  <c r="K208" i="505" a="1"/>
  <c r="K208" i="505" s="1"/>
  <c r="M208" i="505" s="1"/>
  <c r="V207" i="505"/>
  <c r="W207" i="505" s="1"/>
  <c r="K207" i="505" a="1"/>
  <c r="K207" i="505" s="1"/>
  <c r="H206" i="505"/>
  <c r="H205" i="505"/>
  <c r="H204" i="505"/>
  <c r="V203" i="505"/>
  <c r="W203" i="505" s="1"/>
  <c r="X340" i="505"/>
  <c r="K203" i="505" a="1"/>
  <c r="K203" i="505" s="1"/>
  <c r="M203" i="505" s="1"/>
  <c r="J203" i="505" a="1"/>
  <c r="J203" i="505" s="1"/>
  <c r="H203" i="505"/>
  <c r="V202" i="505"/>
  <c r="W202" i="505" s="1"/>
  <c r="X339" i="505"/>
  <c r="K202" i="505" a="1"/>
  <c r="K202" i="505" s="1"/>
  <c r="M202" i="505" s="1"/>
  <c r="J202" i="505" a="1"/>
  <c r="J202" i="505" s="1"/>
  <c r="H202" i="505"/>
  <c r="V201" i="505"/>
  <c r="W201" i="505" s="1"/>
  <c r="X338" i="505"/>
  <c r="K201" i="505" a="1"/>
  <c r="K201" i="505" s="1"/>
  <c r="M201" i="505" s="1"/>
  <c r="J201" i="505" a="1"/>
  <c r="J201" i="505" s="1"/>
  <c r="H201" i="505"/>
  <c r="H200" i="505"/>
  <c r="AA256" i="505"/>
  <c r="Z256" i="505"/>
  <c r="Y256" i="505"/>
  <c r="X256" i="505"/>
  <c r="V199" i="505"/>
  <c r="U256" i="505"/>
  <c r="T256" i="505"/>
  <c r="S256" i="505"/>
  <c r="R256" i="505"/>
  <c r="Q256" i="505"/>
  <c r="P256" i="505"/>
  <c r="O256" i="505"/>
  <c r="I256" i="505"/>
  <c r="L557" i="505" s="1"/>
  <c r="G256" i="505"/>
  <c r="E5" i="534" s="1"/>
  <c r="G5" i="534" s="1"/>
  <c r="X335" i="505"/>
  <c r="K197" i="505" a="1"/>
  <c r="K197" i="505" s="1"/>
  <c r="M197" i="505" s="1"/>
  <c r="H197" i="505"/>
  <c r="K196" i="505" a="1"/>
  <c r="K196" i="505" s="1"/>
  <c r="M196" i="505" s="1"/>
  <c r="H196" i="505"/>
  <c r="K195" i="505" a="1"/>
  <c r="K195" i="505" s="1"/>
  <c r="M195" i="505" s="1"/>
  <c r="H195" i="505"/>
  <c r="K194" i="505" a="1"/>
  <c r="K194" i="505" s="1"/>
  <c r="V193" i="505"/>
  <c r="V192" i="505"/>
  <c r="W192" i="505" s="1"/>
  <c r="K192" i="505" a="1"/>
  <c r="K192" i="505" s="1"/>
  <c r="M192" i="505" s="1"/>
  <c r="J192" i="505" a="1"/>
  <c r="J192" i="505" s="1"/>
  <c r="H192" i="505"/>
  <c r="V191" i="505"/>
  <c r="W191" i="505" s="1"/>
  <c r="K191" i="505" a="1"/>
  <c r="K191" i="505" s="1"/>
  <c r="M191" i="505" s="1"/>
  <c r="J191" i="505" a="1"/>
  <c r="J191" i="505" s="1"/>
  <c r="H191" i="505"/>
  <c r="V190" i="505"/>
  <c r="W190" i="505" s="1"/>
  <c r="K190" i="505" a="1"/>
  <c r="K190" i="505" s="1"/>
  <c r="M190" i="505" s="1"/>
  <c r="J190" i="505" a="1"/>
  <c r="J190" i="505" s="1"/>
  <c r="H190" i="505"/>
  <c r="V189" i="505"/>
  <c r="W189" i="505" s="1"/>
  <c r="K189" i="505" a="1"/>
  <c r="K189" i="505" s="1"/>
  <c r="M189" i="505" s="1"/>
  <c r="J189" i="505" a="1"/>
  <c r="J189" i="505" s="1"/>
  <c r="H189" i="505"/>
  <c r="V188" i="505"/>
  <c r="W188" i="505" s="1"/>
  <c r="K188" i="505" a="1"/>
  <c r="K188" i="505" s="1"/>
  <c r="M188" i="505" s="1"/>
  <c r="J188" i="505" a="1"/>
  <c r="J188" i="505" s="1"/>
  <c r="H188" i="505"/>
  <c r="V187" i="505"/>
  <c r="W187" i="505" s="1"/>
  <c r="J187" i="505" a="1"/>
  <c r="J187" i="505" s="1"/>
  <c r="H187" i="505"/>
  <c r="K187" i="505" a="1"/>
  <c r="K187" i="505" s="1"/>
  <c r="M187" i="505" s="1"/>
  <c r="V186" i="505"/>
  <c r="W186" i="505" s="1"/>
  <c r="K186" i="505" a="1"/>
  <c r="K186" i="505" s="1"/>
  <c r="V185" i="505"/>
  <c r="W185" i="505" s="1"/>
  <c r="K185" i="505" a="1"/>
  <c r="K185" i="505" s="1"/>
  <c r="M185" i="505" s="1"/>
  <c r="V184" i="505"/>
  <c r="W184" i="505" s="1"/>
  <c r="K184" i="505" a="1"/>
  <c r="K184" i="505" s="1"/>
  <c r="V183" i="505"/>
  <c r="W183" i="505" s="1"/>
  <c r="K183" i="505" a="1"/>
  <c r="K183" i="505" s="1"/>
  <c r="M183" i="505" s="1"/>
  <c r="V182" i="505"/>
  <c r="W182" i="505" s="1"/>
  <c r="K182" i="505" a="1"/>
  <c r="K182" i="505" s="1"/>
  <c r="V181" i="505"/>
  <c r="W181" i="505" s="1"/>
  <c r="K181" i="505" a="1"/>
  <c r="K181" i="505" s="1"/>
  <c r="M181" i="505" s="1"/>
  <c r="V180" i="505"/>
  <c r="W180" i="505" s="1"/>
  <c r="K180" i="505" a="1"/>
  <c r="K180" i="505" s="1"/>
  <c r="V179" i="505"/>
  <c r="W179" i="505" s="1"/>
  <c r="K179" i="505" a="1"/>
  <c r="K179" i="505" s="1"/>
  <c r="M179" i="505" s="1"/>
  <c r="V178" i="505"/>
  <c r="W178" i="505" s="1"/>
  <c r="K178" i="505" a="1"/>
  <c r="K178" i="505" s="1"/>
  <c r="AA198" i="505"/>
  <c r="AA333" i="505" s="1"/>
  <c r="Z198" i="505"/>
  <c r="Y198" i="505"/>
  <c r="Y333" i="505" s="1"/>
  <c r="X198" i="505"/>
  <c r="V177" i="505"/>
  <c r="U198" i="505"/>
  <c r="T198" i="505"/>
  <c r="T333" i="505" s="1"/>
  <c r="S198" i="505"/>
  <c r="R198" i="505"/>
  <c r="R333" i="505" s="1"/>
  <c r="Q198" i="505"/>
  <c r="P198" i="505"/>
  <c r="O198" i="505"/>
  <c r="I198" i="505"/>
  <c r="G198" i="505"/>
  <c r="E4" i="534" s="1"/>
  <c r="E169" i="505"/>
  <c r="I168" i="505"/>
  <c r="E168" i="505"/>
  <c r="I167" i="505"/>
  <c r="E167" i="505"/>
  <c r="I166" i="505"/>
  <c r="E166" i="505"/>
  <c r="G169" i="505"/>
  <c r="E165" i="505"/>
  <c r="C169" i="505"/>
  <c r="K160" i="505" a="1"/>
  <c r="K160" i="505" s="1"/>
  <c r="K159" i="505" a="1"/>
  <c r="K159" i="505" s="1"/>
  <c r="V158" i="505"/>
  <c r="W158" i="505" s="1"/>
  <c r="K158" i="505" a="1"/>
  <c r="K158" i="505" s="1"/>
  <c r="D158" i="505"/>
  <c r="V157" i="505"/>
  <c r="W157" i="505" s="1"/>
  <c r="K157" i="505" a="1"/>
  <c r="K157" i="505" s="1"/>
  <c r="V154" i="505"/>
  <c r="W154" i="505" s="1"/>
  <c r="K154" i="505" a="1"/>
  <c r="K154" i="505" s="1"/>
  <c r="V153" i="505"/>
  <c r="W153" i="505" s="1"/>
  <c r="K153" i="505" a="1"/>
  <c r="K153" i="505" s="1"/>
  <c r="V151" i="505"/>
  <c r="W151" i="505" s="1"/>
  <c r="K151" i="505" a="1"/>
  <c r="K151" i="505" s="1"/>
  <c r="V150" i="505"/>
  <c r="W150" i="505" s="1"/>
  <c r="K150" i="505" a="1"/>
  <c r="K150" i="505" s="1"/>
  <c r="V149" i="505"/>
  <c r="W149" i="505" s="1"/>
  <c r="K149" i="505" a="1"/>
  <c r="K149" i="505" s="1"/>
  <c r="AA162" i="505"/>
  <c r="Z162" i="505"/>
  <c r="Y162" i="505"/>
  <c r="X162" i="505"/>
  <c r="V148" i="505"/>
  <c r="U162" i="505"/>
  <c r="T162" i="505"/>
  <c r="S162" i="505"/>
  <c r="R162" i="505"/>
  <c r="Q162" i="505"/>
  <c r="P162" i="505"/>
  <c r="O162" i="505"/>
  <c r="K148" i="505" a="1"/>
  <c r="K148" i="505" s="1"/>
  <c r="V146" i="505"/>
  <c r="W146" i="505" s="1"/>
  <c r="K146" i="505" a="1"/>
  <c r="K146" i="505" s="1"/>
  <c r="V142" i="505"/>
  <c r="W142" i="505" s="1"/>
  <c r="K142" i="505" a="1"/>
  <c r="K142" i="505" s="1"/>
  <c r="V141" i="505"/>
  <c r="W141" i="505" s="1"/>
  <c r="K141" i="505" a="1"/>
  <c r="K141" i="505" s="1"/>
  <c r="V140" i="505"/>
  <c r="W140" i="505" s="1"/>
  <c r="K140" i="505" a="1"/>
  <c r="K140" i="505" s="1"/>
  <c r="V139" i="505"/>
  <c r="W139" i="505" s="1"/>
  <c r="K139" i="505" a="1"/>
  <c r="K139" i="505" s="1"/>
  <c r="AA147" i="505"/>
  <c r="Z147" i="505"/>
  <c r="Y147" i="505"/>
  <c r="X147" i="505"/>
  <c r="V138" i="505"/>
  <c r="V147" i="505" s="1"/>
  <c r="U147" i="505"/>
  <c r="T147" i="505"/>
  <c r="S147" i="505"/>
  <c r="Q147" i="505"/>
  <c r="P147" i="505"/>
  <c r="O147" i="505"/>
  <c r="I147" i="505"/>
  <c r="G147" i="505"/>
  <c r="B8" i="534" s="1"/>
  <c r="V136" i="505"/>
  <c r="W136" i="505" s="1"/>
  <c r="K136" i="505" a="1"/>
  <c r="K136" i="505" s="1"/>
  <c r="V135" i="505"/>
  <c r="W135" i="505" s="1"/>
  <c r="K135" i="505" a="1"/>
  <c r="K135" i="505" s="1"/>
  <c r="V134" i="505"/>
  <c r="W134" i="505" s="1"/>
  <c r="K134" i="505" a="1"/>
  <c r="K134" i="505" s="1"/>
  <c r="V133" i="505"/>
  <c r="W133" i="505" s="1"/>
  <c r="K133" i="505" a="1"/>
  <c r="K133" i="505" s="1"/>
  <c r="V132" i="505"/>
  <c r="W132" i="505" s="1"/>
  <c r="K132" i="505" a="1"/>
  <c r="K132" i="505" s="1"/>
  <c r="V131" i="505"/>
  <c r="W131" i="505" s="1"/>
  <c r="K131" i="505" a="1"/>
  <c r="K131" i="505" s="1"/>
  <c r="V130" i="505"/>
  <c r="W130" i="505" s="1"/>
  <c r="K130" i="505" a="1"/>
  <c r="K130" i="505" s="1"/>
  <c r="V129" i="505"/>
  <c r="W129" i="505" s="1"/>
  <c r="K129" i="505" a="1"/>
  <c r="K129" i="505" s="1"/>
  <c r="V128" i="505"/>
  <c r="W128" i="505" s="1"/>
  <c r="K128" i="505" a="1"/>
  <c r="K128" i="505" s="1"/>
  <c r="V127" i="505"/>
  <c r="W127" i="505" s="1"/>
  <c r="K127" i="505" a="1"/>
  <c r="K127" i="505" s="1"/>
  <c r="V126" i="505"/>
  <c r="W126" i="505" s="1"/>
  <c r="K126" i="505" a="1"/>
  <c r="K126" i="505" s="1"/>
  <c r="V125" i="505"/>
  <c r="W125" i="505" s="1"/>
  <c r="K125" i="505" a="1"/>
  <c r="K125" i="505" s="1"/>
  <c r="V124" i="505"/>
  <c r="W124" i="505" s="1"/>
  <c r="K124" i="505" a="1"/>
  <c r="K124" i="505" s="1"/>
  <c r="V123" i="505"/>
  <c r="W123" i="505" s="1"/>
  <c r="K123" i="505" a="1"/>
  <c r="K123" i="505" s="1"/>
  <c r="V122" i="505"/>
  <c r="V137" i="505" s="1"/>
  <c r="K122" i="505" a="1"/>
  <c r="K122" i="505" s="1"/>
  <c r="K137" i="505" s="1"/>
  <c r="V120" i="505"/>
  <c r="W120" i="505" s="1"/>
  <c r="K120" i="505" a="1"/>
  <c r="K120" i="505" s="1"/>
  <c r="V119" i="505"/>
  <c r="W119" i="505" s="1"/>
  <c r="K119" i="505" a="1"/>
  <c r="K119" i="505" s="1"/>
  <c r="V118" i="505"/>
  <c r="W118" i="505" s="1"/>
  <c r="K117" i="505" a="1"/>
  <c r="K117" i="505" s="1"/>
  <c r="K116" i="505" a="1"/>
  <c r="K116" i="505" s="1"/>
  <c r="K115" i="505" a="1"/>
  <c r="K115" i="505" s="1"/>
  <c r="V114" i="505"/>
  <c r="W114" i="505" s="1"/>
  <c r="K114" i="505" a="1"/>
  <c r="K114" i="505" s="1"/>
  <c r="V113" i="505"/>
  <c r="W113" i="505" s="1"/>
  <c r="K113" i="505" a="1"/>
  <c r="K113" i="505" s="1"/>
  <c r="K112" i="505" a="1"/>
  <c r="K112" i="505" s="1"/>
  <c r="K111" i="505" a="1"/>
  <c r="K111" i="505" s="1"/>
  <c r="K110" i="505" a="1"/>
  <c r="K110" i="505" s="1"/>
  <c r="K109" i="505" a="1"/>
  <c r="K109" i="505" s="1"/>
  <c r="K108" i="505" a="1"/>
  <c r="K108" i="505" s="1"/>
  <c r="K107" i="505" a="1"/>
  <c r="K107" i="505" s="1"/>
  <c r="V106" i="505"/>
  <c r="W106" i="505" s="1"/>
  <c r="K106" i="505" a="1"/>
  <c r="K106" i="505" s="1"/>
  <c r="V105" i="505"/>
  <c r="W105" i="505" s="1"/>
  <c r="K105" i="505" a="1"/>
  <c r="K105" i="505" s="1"/>
  <c r="V104" i="505"/>
  <c r="W104" i="505" s="1"/>
  <c r="K104" i="505" a="1"/>
  <c r="K104" i="505" s="1"/>
  <c r="V103" i="505"/>
  <c r="W103" i="505" s="1"/>
  <c r="K103" i="505" a="1"/>
  <c r="K103" i="505" s="1"/>
  <c r="V102" i="505"/>
  <c r="W102" i="505" s="1"/>
  <c r="K102" i="505" a="1"/>
  <c r="K102" i="505" s="1"/>
  <c r="V101" i="505"/>
  <c r="W101" i="505" s="1"/>
  <c r="K101" i="505" a="1"/>
  <c r="K101" i="505" s="1"/>
  <c r="V100" i="505"/>
  <c r="W100" i="505" s="1"/>
  <c r="K100" i="505" a="1"/>
  <c r="K100" i="505" s="1"/>
  <c r="V99" i="505"/>
  <c r="W99" i="505" s="1"/>
  <c r="K99" i="505" a="1"/>
  <c r="K99" i="505" s="1"/>
  <c r="V98" i="505"/>
  <c r="W98" i="505" s="1"/>
  <c r="K98" i="505" a="1"/>
  <c r="K98" i="505" s="1"/>
  <c r="V97" i="505"/>
  <c r="W97" i="505" s="1"/>
  <c r="K97" i="505" a="1"/>
  <c r="K97" i="505" s="1"/>
  <c r="V96" i="505"/>
  <c r="W96" i="505" s="1"/>
  <c r="K96" i="505" a="1"/>
  <c r="K96" i="505" s="1"/>
  <c r="V95" i="505"/>
  <c r="W95" i="505" s="1"/>
  <c r="K95" i="505" a="1"/>
  <c r="K95" i="505" s="1"/>
  <c r="K94" i="505" a="1"/>
  <c r="K94" i="505" s="1"/>
  <c r="V93" i="505"/>
  <c r="W93" i="505" s="1"/>
  <c r="K93" i="505" a="1"/>
  <c r="K93" i="505" s="1"/>
  <c r="V92" i="505"/>
  <c r="W92" i="505" s="1"/>
  <c r="K92" i="505" a="1"/>
  <c r="K92" i="505" s="1"/>
  <c r="V91" i="505"/>
  <c r="W91" i="505" s="1"/>
  <c r="K91" i="505" a="1"/>
  <c r="K91" i="505" s="1"/>
  <c r="V90" i="505"/>
  <c r="W90" i="505" s="1"/>
  <c r="K90" i="505" a="1"/>
  <c r="K90" i="505" s="1"/>
  <c r="V89" i="505"/>
  <c r="W89" i="505" s="1"/>
  <c r="K89" i="505" a="1"/>
  <c r="K89" i="505" s="1"/>
  <c r="V88" i="505"/>
  <c r="W88" i="505" s="1"/>
  <c r="K88" i="505" a="1"/>
  <c r="K88" i="505" s="1"/>
  <c r="AA121" i="505"/>
  <c r="Z121" i="505"/>
  <c r="Y121" i="505"/>
  <c r="X121" i="505"/>
  <c r="V87" i="505"/>
  <c r="W87" i="505" s="1"/>
  <c r="U121" i="505"/>
  <c r="T121" i="505"/>
  <c r="S121" i="505"/>
  <c r="R121" i="505"/>
  <c r="Q121" i="505"/>
  <c r="P121" i="505"/>
  <c r="O121" i="505"/>
  <c r="I121" i="505"/>
  <c r="L551" i="505" s="1"/>
  <c r="G121" i="505"/>
  <c r="B6" i="534" s="1"/>
  <c r="H85" i="505"/>
  <c r="H84" i="505"/>
  <c r="H83" i="505"/>
  <c r="H82" i="505"/>
  <c r="H81" i="505"/>
  <c r="H80" i="505"/>
  <c r="K79" i="505" a="1"/>
  <c r="K79" i="505" s="1"/>
  <c r="M79" i="505" s="1"/>
  <c r="K78" i="505" a="1"/>
  <c r="K78" i="505" s="1"/>
  <c r="K77" i="505" a="1"/>
  <c r="K77" i="505" s="1"/>
  <c r="K76" i="505" a="1"/>
  <c r="K76" i="505" s="1"/>
  <c r="V75" i="505"/>
  <c r="W75" i="505" s="1"/>
  <c r="K75" i="505" a="1"/>
  <c r="K75" i="505" s="1"/>
  <c r="V74" i="505"/>
  <c r="W74" i="505" s="1"/>
  <c r="K74" i="505" a="1"/>
  <c r="K74" i="505" s="1"/>
  <c r="V73" i="505"/>
  <c r="W73" i="505" s="1"/>
  <c r="K73" i="505" a="1"/>
  <c r="K73" i="505" s="1"/>
  <c r="V72" i="505"/>
  <c r="W72" i="505" s="1"/>
  <c r="K72" i="505" a="1"/>
  <c r="K72" i="505" s="1"/>
  <c r="H71" i="505"/>
  <c r="V70" i="505"/>
  <c r="W70" i="505" s="1"/>
  <c r="K70" i="505" a="1"/>
  <c r="K70" i="505" s="1"/>
  <c r="M70" i="505" s="1"/>
  <c r="V69" i="505"/>
  <c r="W69" i="505" s="1"/>
  <c r="K69" i="505" a="1"/>
  <c r="K69" i="505" s="1"/>
  <c r="K68" i="505" a="1"/>
  <c r="K68" i="505" s="1"/>
  <c r="H68" i="505"/>
  <c r="K67" i="505" a="1"/>
  <c r="K67" i="505" s="1"/>
  <c r="V66" i="505"/>
  <c r="W66" i="505" s="1"/>
  <c r="K66" i="505" a="1"/>
  <c r="K66" i="505" s="1"/>
  <c r="M66" i="505" s="1"/>
  <c r="V65" i="505"/>
  <c r="W65" i="505" s="1"/>
  <c r="K65" i="505" a="1"/>
  <c r="K65" i="505" s="1"/>
  <c r="V64" i="505"/>
  <c r="W64" i="505" s="1"/>
  <c r="K64" i="505" a="1"/>
  <c r="K64" i="505" s="1"/>
  <c r="M64" i="505" s="1"/>
  <c r="V63" i="505"/>
  <c r="W63" i="505" s="1"/>
  <c r="K63" i="505" a="1"/>
  <c r="K63" i="505" s="1"/>
  <c r="V62" i="505"/>
  <c r="W62" i="505" s="1"/>
  <c r="K62" i="505" a="1"/>
  <c r="K62" i="505" s="1"/>
  <c r="M62" i="505" s="1"/>
  <c r="V61" i="505"/>
  <c r="W61" i="505" s="1"/>
  <c r="K61" i="505" a="1"/>
  <c r="K61" i="505" s="1"/>
  <c r="V60" i="505"/>
  <c r="W60" i="505" s="1"/>
  <c r="K60" i="505" a="1"/>
  <c r="K60" i="505" s="1"/>
  <c r="M60" i="505" s="1"/>
  <c r="V59" i="505"/>
  <c r="W59" i="505" s="1"/>
  <c r="K59" i="505" a="1"/>
  <c r="K59" i="505" s="1"/>
  <c r="V58" i="505"/>
  <c r="W58" i="505" s="1"/>
  <c r="K58" i="505" a="1"/>
  <c r="K58" i="505" s="1"/>
  <c r="M58" i="505" s="1"/>
  <c r="V57" i="505"/>
  <c r="W57" i="505" s="1"/>
  <c r="K57" i="505" a="1"/>
  <c r="K57" i="505" s="1"/>
  <c r="K56" i="505" a="1"/>
  <c r="K56" i="505" s="1"/>
  <c r="K55" i="505" a="1"/>
  <c r="K55" i="505" s="1"/>
  <c r="K54" i="505" a="1"/>
  <c r="K54" i="505" s="1"/>
  <c r="K53" i="505" a="1"/>
  <c r="K53" i="505" s="1"/>
  <c r="K52" i="505" a="1"/>
  <c r="K52" i="505" s="1"/>
  <c r="K51" i="505" a="1"/>
  <c r="K51" i="505" s="1"/>
  <c r="K50" i="505" a="1"/>
  <c r="K50" i="505" s="1"/>
  <c r="K49" i="505" a="1"/>
  <c r="K49" i="505" s="1"/>
  <c r="V48" i="505"/>
  <c r="W48" i="505" s="1"/>
  <c r="K48" i="505" a="1"/>
  <c r="K48" i="505" s="1"/>
  <c r="M48" i="505" s="1"/>
  <c r="V47" i="505"/>
  <c r="W47" i="505" s="1"/>
  <c r="K47" i="505" a="1"/>
  <c r="K47" i="505" s="1"/>
  <c r="V46" i="505"/>
  <c r="W46" i="505" s="1"/>
  <c r="K46" i="505" a="1"/>
  <c r="K46" i="505" s="1"/>
  <c r="M46" i="505" s="1"/>
  <c r="V45" i="505"/>
  <c r="W45" i="505" s="1"/>
  <c r="K45" i="505" a="1"/>
  <c r="K45" i="505" s="1"/>
  <c r="V44" i="505"/>
  <c r="W44" i="505" s="1"/>
  <c r="K44" i="505" a="1"/>
  <c r="K44" i="505" s="1"/>
  <c r="M44" i="505" s="1"/>
  <c r="V43" i="505"/>
  <c r="W43" i="505" s="1"/>
  <c r="K43" i="505" a="1"/>
  <c r="K43" i="505" s="1"/>
  <c r="V42" i="505"/>
  <c r="W42" i="505" s="1"/>
  <c r="K42" i="505" a="1"/>
  <c r="K42" i="505" s="1"/>
  <c r="M42" i="505" s="1"/>
  <c r="V41" i="505"/>
  <c r="W41" i="505" s="1"/>
  <c r="K41" i="505" a="1"/>
  <c r="K41" i="505" s="1"/>
  <c r="V40" i="505"/>
  <c r="W40" i="505" s="1"/>
  <c r="K40" i="505" a="1"/>
  <c r="K40" i="505" s="1"/>
  <c r="M40" i="505" s="1"/>
  <c r="V39" i="505"/>
  <c r="W39" i="505" s="1"/>
  <c r="K39" i="505" a="1"/>
  <c r="K39" i="505" s="1"/>
  <c r="V38" i="505"/>
  <c r="W38" i="505" s="1"/>
  <c r="K38" i="505" a="1"/>
  <c r="K38" i="505" s="1"/>
  <c r="M38" i="505" s="1"/>
  <c r="V37" i="505"/>
  <c r="W37" i="505" s="1"/>
  <c r="K37" i="505" a="1"/>
  <c r="K37" i="505" s="1"/>
  <c r="H36" i="505"/>
  <c r="H35" i="505"/>
  <c r="H34" i="505"/>
  <c r="V33" i="505"/>
  <c r="W33" i="505" s="1"/>
  <c r="X170" i="505"/>
  <c r="K33" i="505" a="1"/>
  <c r="K33" i="505" s="1"/>
  <c r="M33" i="505" s="1"/>
  <c r="J33" i="505" a="1"/>
  <c r="J33" i="505" s="1"/>
  <c r="H33" i="505"/>
  <c r="V32" i="505"/>
  <c r="W32" i="505" s="1"/>
  <c r="X169" i="505"/>
  <c r="K32" i="505" a="1"/>
  <c r="K32" i="505" s="1"/>
  <c r="M32" i="505" s="1"/>
  <c r="J32" i="505" a="1"/>
  <c r="J32" i="505" s="1"/>
  <c r="H32" i="505"/>
  <c r="V31" i="505"/>
  <c r="W31" i="505" s="1"/>
  <c r="X168" i="505"/>
  <c r="K31" i="505" a="1"/>
  <c r="K31" i="505" s="1"/>
  <c r="M31" i="505" s="1"/>
  <c r="J31" i="505" a="1"/>
  <c r="J31" i="505" s="1"/>
  <c r="H31" i="505"/>
  <c r="K30" i="505" a="1"/>
  <c r="K30" i="505" s="1"/>
  <c r="AA86" i="505"/>
  <c r="Z86" i="505"/>
  <c r="Y86" i="505"/>
  <c r="X86" i="505"/>
  <c r="V29" i="505"/>
  <c r="U86" i="505"/>
  <c r="T86" i="505"/>
  <c r="S86" i="505"/>
  <c r="R86" i="505"/>
  <c r="Q86" i="505"/>
  <c r="O86" i="505"/>
  <c r="K29" i="505" a="1"/>
  <c r="K29" i="505" s="1"/>
  <c r="V27" i="505"/>
  <c r="W27" i="505" s="1"/>
  <c r="X165" i="505"/>
  <c r="K27" i="505" a="1"/>
  <c r="K27" i="505" s="1"/>
  <c r="M27" i="505" s="1"/>
  <c r="J27" i="505" a="1"/>
  <c r="J27" i="505" s="1"/>
  <c r="H27" i="505"/>
  <c r="V26" i="505"/>
  <c r="W26" i="505" s="1"/>
  <c r="K26" i="505" a="1"/>
  <c r="K26" i="505" s="1"/>
  <c r="M26" i="505" s="1"/>
  <c r="J26" i="505" a="1"/>
  <c r="J26" i="505" s="1"/>
  <c r="H26" i="505"/>
  <c r="V25" i="505"/>
  <c r="K25" i="505" a="1"/>
  <c r="K25" i="505" s="1"/>
  <c r="M25" i="505" s="1"/>
  <c r="V24" i="505"/>
  <c r="K24" i="505" a="1"/>
  <c r="K24" i="505" s="1"/>
  <c r="M24" i="505" s="1"/>
  <c r="H24" i="505"/>
  <c r="V23" i="505"/>
  <c r="K23" i="505" a="1"/>
  <c r="K23" i="505" s="1"/>
  <c r="V22" i="505"/>
  <c r="K22" i="505" a="1"/>
  <c r="K22" i="505" s="1"/>
  <c r="M22" i="505" s="1"/>
  <c r="H22" i="505"/>
  <c r="V21" i="505"/>
  <c r="W21" i="505" s="1"/>
  <c r="K21" i="505" a="1"/>
  <c r="K21" i="505" s="1"/>
  <c r="M21" i="505" s="1"/>
  <c r="J21" i="505" a="1"/>
  <c r="J21" i="505" s="1"/>
  <c r="H21" i="505"/>
  <c r="V20" i="505"/>
  <c r="W20" i="505" s="1"/>
  <c r="K20" i="505" a="1"/>
  <c r="K20" i="505" s="1"/>
  <c r="M20" i="505" s="1"/>
  <c r="J20" i="505" a="1"/>
  <c r="J20" i="505" s="1"/>
  <c r="H20" i="505"/>
  <c r="V19" i="505"/>
  <c r="W19" i="505" s="1"/>
  <c r="K19" i="505" a="1"/>
  <c r="K19" i="505" s="1"/>
  <c r="M19" i="505" s="1"/>
  <c r="J19" i="505" a="1"/>
  <c r="J19" i="505" s="1"/>
  <c r="H19" i="505"/>
  <c r="V18" i="505"/>
  <c r="W18" i="505" s="1"/>
  <c r="K18" i="505" a="1"/>
  <c r="K18" i="505" s="1"/>
  <c r="M18" i="505" s="1"/>
  <c r="V17" i="505"/>
  <c r="W17" i="505" s="1"/>
  <c r="K17" i="505" a="1"/>
  <c r="K17" i="505" s="1"/>
  <c r="V16" i="505"/>
  <c r="W16" i="505" s="1"/>
  <c r="K16" i="505" a="1"/>
  <c r="K16" i="505" s="1"/>
  <c r="M16" i="505" s="1"/>
  <c r="V15" i="505"/>
  <c r="W15" i="505" s="1"/>
  <c r="K15" i="505" a="1"/>
  <c r="K15" i="505" s="1"/>
  <c r="V14" i="505"/>
  <c r="W14" i="505" s="1"/>
  <c r="K14" i="505" a="1"/>
  <c r="K14" i="505" s="1"/>
  <c r="M14" i="505" s="1"/>
  <c r="V13" i="505"/>
  <c r="W13" i="505" s="1"/>
  <c r="K13" i="505" a="1"/>
  <c r="K13" i="505" s="1"/>
  <c r="V12" i="505"/>
  <c r="W12" i="505" s="1"/>
  <c r="K12" i="505" a="1"/>
  <c r="K12" i="505" s="1"/>
  <c r="M12" i="505" s="1"/>
  <c r="V11" i="505"/>
  <c r="W11" i="505" s="1"/>
  <c r="K11" i="505" a="1"/>
  <c r="K11" i="505" s="1"/>
  <c r="V10" i="505"/>
  <c r="W10" i="505" s="1"/>
  <c r="K10" i="505" a="1"/>
  <c r="K10" i="505" s="1"/>
  <c r="M10" i="505" s="1"/>
  <c r="V9" i="505"/>
  <c r="W9" i="505" s="1"/>
  <c r="K9" i="505" a="1"/>
  <c r="K9" i="505" s="1"/>
  <c r="V8" i="505"/>
  <c r="W8" i="505" s="1"/>
  <c r="K8" i="505" a="1"/>
  <c r="K8" i="505" s="1"/>
  <c r="M8" i="505" s="1"/>
  <c r="AA28" i="505"/>
  <c r="Z28" i="505"/>
  <c r="Y28" i="505"/>
  <c r="X28" i="505"/>
  <c r="U28" i="505"/>
  <c r="T28" i="505"/>
  <c r="S28" i="505"/>
  <c r="R28" i="505"/>
  <c r="Q28" i="505"/>
  <c r="P28" i="505"/>
  <c r="O28" i="505"/>
  <c r="J7" i="505"/>
  <c r="I28" i="505"/>
  <c r="H7" i="505"/>
  <c r="G28" i="505"/>
  <c r="B4" i="534" s="1"/>
  <c r="R169" i="505" l="1"/>
  <c r="D4" i="534"/>
  <c r="K4" i="534"/>
  <c r="D6" i="534"/>
  <c r="K6" i="534"/>
  <c r="G4" i="534"/>
  <c r="E11" i="534"/>
  <c r="G11" i="534" s="1"/>
  <c r="D8" i="534"/>
  <c r="K8" i="534"/>
  <c r="J4" i="534"/>
  <c r="H11" i="534"/>
  <c r="J11" i="534" s="1"/>
  <c r="E342" i="508"/>
  <c r="C518" i="508"/>
  <c r="G518" i="508" s="1"/>
  <c r="S530" i="508"/>
  <c r="Q533" i="508"/>
  <c r="S533" i="508" s="1" a="1"/>
  <c r="S533" i="508" s="1"/>
  <c r="R530" i="508"/>
  <c r="R533" i="508" s="1"/>
  <c r="T166" i="508"/>
  <c r="T165" i="508" a="1"/>
  <c r="T165" i="508" s="1"/>
  <c r="K527" i="508"/>
  <c r="T170" i="508"/>
  <c r="T167" i="508"/>
  <c r="T171" i="508"/>
  <c r="T168" i="508"/>
  <c r="T169" i="508"/>
  <c r="Z172" i="508"/>
  <c r="E527" i="508"/>
  <c r="N477" i="505"/>
  <c r="S521" i="508" a="1"/>
  <c r="S521" i="508" s="1"/>
  <c r="S526" i="508"/>
  <c r="S525" i="508"/>
  <c r="S524" i="508"/>
  <c r="S523" i="508"/>
  <c r="O516" i="508" a="1"/>
  <c r="O516" i="508" s="1"/>
  <c r="K516" i="508"/>
  <c r="R163" i="505"/>
  <c r="Q333" i="505"/>
  <c r="S333" i="505"/>
  <c r="U333" i="505"/>
  <c r="X333" i="505"/>
  <c r="Z333" i="505"/>
  <c r="R510" i="505"/>
  <c r="R511" i="505"/>
  <c r="R170" i="505"/>
  <c r="N317" i="505"/>
  <c r="N332" i="505"/>
  <c r="V332" i="505"/>
  <c r="N368" i="505"/>
  <c r="P504" i="505"/>
  <c r="R504" i="505"/>
  <c r="T504" i="505"/>
  <c r="V368" i="505"/>
  <c r="Y504" i="505"/>
  <c r="AA504" i="505"/>
  <c r="N426" i="505"/>
  <c r="N503" i="505"/>
  <c r="V503" i="505"/>
  <c r="W503" i="505" s="1"/>
  <c r="V86" i="505"/>
  <c r="R167" i="505"/>
  <c r="K162" i="505"/>
  <c r="V162" i="505"/>
  <c r="V477" i="505"/>
  <c r="K86" i="505"/>
  <c r="V256" i="505"/>
  <c r="N291" i="505"/>
  <c r="R339" i="505"/>
  <c r="V317" i="505"/>
  <c r="Q504" i="505"/>
  <c r="S504" i="505"/>
  <c r="U504" i="505"/>
  <c r="X504" i="505"/>
  <c r="Z504" i="505"/>
  <c r="V426" i="505"/>
  <c r="W426" i="505" s="1"/>
  <c r="K166" i="505"/>
  <c r="M166" i="505" s="1"/>
  <c r="R337" i="505"/>
  <c r="R338" i="505"/>
  <c r="R508" i="505"/>
  <c r="K167" i="505"/>
  <c r="M167" i="505" s="1"/>
  <c r="K168" i="505"/>
  <c r="M168" i="505" s="1"/>
  <c r="Q521" i="505"/>
  <c r="Q524" i="505"/>
  <c r="Q526" i="505"/>
  <c r="M73" i="505"/>
  <c r="M75" i="505"/>
  <c r="M95" i="505"/>
  <c r="M96" i="505"/>
  <c r="M97" i="505"/>
  <c r="M98" i="505"/>
  <c r="M99" i="505"/>
  <c r="M100" i="505"/>
  <c r="M101" i="505"/>
  <c r="M102" i="505"/>
  <c r="M103" i="505"/>
  <c r="M104" i="505"/>
  <c r="M105" i="505"/>
  <c r="M106" i="505"/>
  <c r="M107" i="505"/>
  <c r="M109" i="505"/>
  <c r="M111" i="505"/>
  <c r="M113" i="505"/>
  <c r="M114" i="505"/>
  <c r="C525" i="505"/>
  <c r="J147" i="505" a="1"/>
  <c r="J147" i="505" s="1"/>
  <c r="K525" i="505"/>
  <c r="M139" i="505"/>
  <c r="M140" i="505"/>
  <c r="M141" i="505"/>
  <c r="M142" i="505"/>
  <c r="M153" i="505"/>
  <c r="M154" i="505"/>
  <c r="M158" i="505"/>
  <c r="M159" i="505"/>
  <c r="M178" i="505"/>
  <c r="M180" i="505"/>
  <c r="M182" i="505"/>
  <c r="M184" i="505"/>
  <c r="M186" i="505"/>
  <c r="R165" i="505"/>
  <c r="J549" i="505"/>
  <c r="J541" i="505"/>
  <c r="C521" i="505"/>
  <c r="J28" i="505" a="1"/>
  <c r="J28" i="505" s="1"/>
  <c r="L549" i="505"/>
  <c r="L541" i="505"/>
  <c r="M9" i="505"/>
  <c r="M11" i="505"/>
  <c r="M13" i="505"/>
  <c r="M15" i="505"/>
  <c r="M17" i="505"/>
  <c r="M23" i="505"/>
  <c r="M29" i="505"/>
  <c r="Q525" i="505"/>
  <c r="M37" i="505"/>
  <c r="M39" i="505"/>
  <c r="M41" i="505"/>
  <c r="M43" i="505"/>
  <c r="M45" i="505"/>
  <c r="M47" i="505"/>
  <c r="M49" i="505"/>
  <c r="M50" i="505"/>
  <c r="M51" i="505"/>
  <c r="M52" i="505"/>
  <c r="M53" i="505"/>
  <c r="M54" i="505"/>
  <c r="M55" i="505"/>
  <c r="M56" i="505"/>
  <c r="M57" i="505"/>
  <c r="M59" i="505"/>
  <c r="M61" i="505"/>
  <c r="M63" i="505"/>
  <c r="M65" i="505"/>
  <c r="M69" i="505"/>
  <c r="M72" i="505"/>
  <c r="M74" i="505"/>
  <c r="M76" i="505"/>
  <c r="M77" i="505"/>
  <c r="M78" i="505"/>
  <c r="J551" i="505"/>
  <c r="M551" i="505" s="1"/>
  <c r="C523" i="505"/>
  <c r="J121" i="505" a="1"/>
  <c r="J121" i="505" s="1"/>
  <c r="K523" i="505"/>
  <c r="M88" i="505"/>
  <c r="M89" i="505"/>
  <c r="M90" i="505"/>
  <c r="M91" i="505"/>
  <c r="M92" i="505"/>
  <c r="M93" i="505"/>
  <c r="M94" i="505"/>
  <c r="M108" i="505"/>
  <c r="M110" i="505"/>
  <c r="M112" i="505"/>
  <c r="M119" i="505"/>
  <c r="M120" i="505"/>
  <c r="M122" i="505"/>
  <c r="M123" i="505"/>
  <c r="M124" i="505"/>
  <c r="M125" i="505"/>
  <c r="M126" i="505"/>
  <c r="M127" i="505"/>
  <c r="M128" i="505"/>
  <c r="M129" i="505"/>
  <c r="M130" i="505"/>
  <c r="M131" i="505"/>
  <c r="M132" i="505"/>
  <c r="M133" i="505"/>
  <c r="M134" i="505"/>
  <c r="M135" i="505"/>
  <c r="M136" i="505"/>
  <c r="W147" i="505"/>
  <c r="M146" i="505"/>
  <c r="M148" i="505"/>
  <c r="K526" i="505"/>
  <c r="M149" i="505"/>
  <c r="M150" i="505"/>
  <c r="M151" i="505"/>
  <c r="M157" i="505"/>
  <c r="M160" i="505"/>
  <c r="V7" i="505"/>
  <c r="K7" i="505" a="1"/>
  <c r="K7" i="505" s="1"/>
  <c r="K28" i="505" s="1"/>
  <c r="H8" i="505"/>
  <c r="J8" i="505" a="1"/>
  <c r="J8" i="505" s="1"/>
  <c r="H9" i="505"/>
  <c r="J9" i="505" a="1"/>
  <c r="J9" i="505" s="1"/>
  <c r="H10" i="505"/>
  <c r="J10" i="505" a="1"/>
  <c r="J10" i="505" s="1"/>
  <c r="H11" i="505"/>
  <c r="J11" i="505" a="1"/>
  <c r="J11" i="505" s="1"/>
  <c r="H12" i="505"/>
  <c r="J12" i="505" a="1"/>
  <c r="J12" i="505" s="1"/>
  <c r="H13" i="505"/>
  <c r="J13" i="505" a="1"/>
  <c r="J13" i="505" s="1"/>
  <c r="H14" i="505"/>
  <c r="J14" i="505" a="1"/>
  <c r="J14" i="505" s="1"/>
  <c r="H15" i="505"/>
  <c r="J15" i="505" a="1"/>
  <c r="J15" i="505" s="1"/>
  <c r="H16" i="505"/>
  <c r="J16" i="505" a="1"/>
  <c r="J16" i="505" s="1"/>
  <c r="H17" i="505"/>
  <c r="J17" i="505" a="1"/>
  <c r="J17" i="505" s="1"/>
  <c r="H18" i="505"/>
  <c r="J18" i="505" a="1"/>
  <c r="J18" i="505" s="1"/>
  <c r="H72" i="505"/>
  <c r="J72" i="505" a="1"/>
  <c r="J72" i="505" s="1"/>
  <c r="H73" i="505"/>
  <c r="J73" i="505" a="1"/>
  <c r="J73" i="505" s="1"/>
  <c r="H74" i="505"/>
  <c r="J74" i="505" a="1"/>
  <c r="J74" i="505" s="1"/>
  <c r="H75" i="505"/>
  <c r="J75" i="505" a="1"/>
  <c r="J75" i="505" s="1"/>
  <c r="H76" i="505"/>
  <c r="H77" i="505"/>
  <c r="H78" i="505"/>
  <c r="H79" i="505"/>
  <c r="G86" i="505"/>
  <c r="B5" i="534" s="1"/>
  <c r="I86" i="505"/>
  <c r="L550" i="505" s="1"/>
  <c r="J87" i="505"/>
  <c r="J118" i="505" a="1"/>
  <c r="J118" i="505" s="1"/>
  <c r="K118" i="505" a="1"/>
  <c r="K118" i="505" s="1"/>
  <c r="M118" i="505" s="1"/>
  <c r="J119" i="505" a="1"/>
  <c r="J119" i="505" s="1"/>
  <c r="J120" i="505" a="1"/>
  <c r="J120" i="505" s="1"/>
  <c r="V121" i="505"/>
  <c r="W121" i="505" s="1"/>
  <c r="G137" i="505"/>
  <c r="B7" i="534" s="1"/>
  <c r="I137" i="505"/>
  <c r="L552" i="505" s="1"/>
  <c r="J138" i="505" a="1"/>
  <c r="J138" i="505" s="1"/>
  <c r="K138" i="505" a="1"/>
  <c r="K138" i="505" s="1"/>
  <c r="K147" i="505" s="1"/>
  <c r="W138" i="505"/>
  <c r="J139" i="505" a="1"/>
  <c r="J139" i="505" s="1"/>
  <c r="J140" i="505" a="1"/>
  <c r="J140" i="505" s="1"/>
  <c r="J153" i="505" a="1"/>
  <c r="J153" i="505" s="1"/>
  <c r="J154" i="505" a="1"/>
  <c r="J154" i="505" s="1"/>
  <c r="J158" i="505" a="1"/>
  <c r="J158" i="505" s="1"/>
  <c r="G162" i="505"/>
  <c r="B9" i="534" s="1"/>
  <c r="I162" i="505"/>
  <c r="L553" i="505" s="1"/>
  <c r="I165" i="505"/>
  <c r="J556" i="505"/>
  <c r="G333" i="505"/>
  <c r="J198" i="505" a="1"/>
  <c r="J198" i="505" s="1"/>
  <c r="L556" i="505"/>
  <c r="I333" i="505"/>
  <c r="B341" i="505" s="1"/>
  <c r="X336" i="505"/>
  <c r="P333" i="505"/>
  <c r="X337" i="505" s="1"/>
  <c r="V198" i="505"/>
  <c r="K193" i="505" a="1"/>
  <c r="K193" i="505" s="1"/>
  <c r="J193" i="505" a="1"/>
  <c r="J193" i="505" s="1"/>
  <c r="H193" i="505"/>
  <c r="W193" i="505"/>
  <c r="M194" i="505"/>
  <c r="R336" i="505"/>
  <c r="M207" i="505"/>
  <c r="M209" i="505"/>
  <c r="M211" i="505"/>
  <c r="M213" i="505"/>
  <c r="M215" i="505"/>
  <c r="M217" i="505"/>
  <c r="M219" i="505"/>
  <c r="M220" i="505"/>
  <c r="M221" i="505"/>
  <c r="M222" i="505"/>
  <c r="M223" i="505"/>
  <c r="M224" i="505"/>
  <c r="M225" i="505"/>
  <c r="M226" i="505"/>
  <c r="M227" i="505"/>
  <c r="M229" i="505"/>
  <c r="M231" i="505"/>
  <c r="M233" i="505"/>
  <c r="M235" i="505"/>
  <c r="M238" i="505"/>
  <c r="M239" i="505"/>
  <c r="M242" i="505"/>
  <c r="M244" i="505"/>
  <c r="M246" i="505"/>
  <c r="M247" i="505"/>
  <c r="M248" i="505"/>
  <c r="M249" i="505"/>
  <c r="J558" i="505"/>
  <c r="M558" i="505" s="1"/>
  <c r="J291" i="505" a="1"/>
  <c r="J291" i="505" s="1"/>
  <c r="M258" i="505"/>
  <c r="M260" i="505"/>
  <c r="M262" i="505"/>
  <c r="M264" i="505"/>
  <c r="M265" i="505"/>
  <c r="M267" i="505"/>
  <c r="M269" i="505"/>
  <c r="M271" i="505"/>
  <c r="M273" i="505"/>
  <c r="M275" i="505"/>
  <c r="M277" i="505"/>
  <c r="M278" i="505"/>
  <c r="M279" i="505"/>
  <c r="M280" i="505"/>
  <c r="M281" i="505"/>
  <c r="M282" i="505"/>
  <c r="M283" i="505"/>
  <c r="M288" i="505"/>
  <c r="M290" i="505"/>
  <c r="H23" i="505"/>
  <c r="H25" i="505"/>
  <c r="H29" i="505"/>
  <c r="J29" i="505" a="1"/>
  <c r="J29" i="505" s="1"/>
  <c r="W29" i="505"/>
  <c r="H30" i="505"/>
  <c r="H37" i="505"/>
  <c r="J37" i="505" a="1"/>
  <c r="J37" i="505" s="1"/>
  <c r="H38" i="505"/>
  <c r="J38" i="505" a="1"/>
  <c r="J38" i="505" s="1"/>
  <c r="H39" i="505"/>
  <c r="J39" i="505" a="1"/>
  <c r="J39" i="505" s="1"/>
  <c r="H40" i="505"/>
  <c r="J40" i="505" a="1"/>
  <c r="J40" i="505" s="1"/>
  <c r="H41" i="505"/>
  <c r="J41" i="505" a="1"/>
  <c r="J41" i="505" s="1"/>
  <c r="H42" i="505"/>
  <c r="J42" i="505" a="1"/>
  <c r="J42" i="505" s="1"/>
  <c r="H43" i="505"/>
  <c r="J43" i="505" a="1"/>
  <c r="J43" i="505" s="1"/>
  <c r="H44" i="505"/>
  <c r="J44" i="505" a="1"/>
  <c r="J44" i="505" s="1"/>
  <c r="H45" i="505"/>
  <c r="J45" i="505" a="1"/>
  <c r="J45" i="505" s="1"/>
  <c r="H46" i="505"/>
  <c r="J46" i="505" a="1"/>
  <c r="J46" i="505" s="1"/>
  <c r="H47" i="505"/>
  <c r="J47" i="505" a="1"/>
  <c r="J47" i="505" s="1"/>
  <c r="H48" i="505"/>
  <c r="J48" i="505" a="1"/>
  <c r="J48" i="505" s="1"/>
  <c r="H49" i="505"/>
  <c r="H50" i="505"/>
  <c r="H51" i="505"/>
  <c r="H52" i="505"/>
  <c r="H53" i="505"/>
  <c r="H54" i="505"/>
  <c r="H55" i="505"/>
  <c r="H56" i="505"/>
  <c r="H57" i="505"/>
  <c r="J57" i="505" a="1"/>
  <c r="J57" i="505" s="1"/>
  <c r="H58" i="505"/>
  <c r="J58" i="505" a="1"/>
  <c r="J58" i="505" s="1"/>
  <c r="H59" i="505"/>
  <c r="J59" i="505" a="1"/>
  <c r="J59" i="505" s="1"/>
  <c r="H60" i="505"/>
  <c r="J60" i="505" a="1"/>
  <c r="J60" i="505" s="1"/>
  <c r="H61" i="505"/>
  <c r="J61" i="505" a="1"/>
  <c r="J61" i="505" s="1"/>
  <c r="H62" i="505"/>
  <c r="J62" i="505" a="1"/>
  <c r="J62" i="505" s="1"/>
  <c r="H63" i="505"/>
  <c r="J63" i="505" a="1"/>
  <c r="J63" i="505" s="1"/>
  <c r="H64" i="505"/>
  <c r="J64" i="505" a="1"/>
  <c r="J64" i="505" s="1"/>
  <c r="H65" i="505"/>
  <c r="J65" i="505" a="1"/>
  <c r="J65" i="505" s="1"/>
  <c r="H66" i="505"/>
  <c r="J66" i="505" a="1"/>
  <c r="J66" i="505" s="1"/>
  <c r="H67" i="505"/>
  <c r="H69" i="505"/>
  <c r="J69" i="505" a="1"/>
  <c r="J69" i="505" s="1"/>
  <c r="H70" i="505"/>
  <c r="J70" i="505" a="1"/>
  <c r="J70" i="505" s="1"/>
  <c r="P86" i="505"/>
  <c r="K87" i="505" a="1"/>
  <c r="K87" i="505" s="1"/>
  <c r="J88" i="505" a="1"/>
  <c r="J88" i="505" s="1"/>
  <c r="J89" i="505" a="1"/>
  <c r="J89" i="505" s="1"/>
  <c r="J90" i="505" a="1"/>
  <c r="J90" i="505" s="1"/>
  <c r="J91" i="505" a="1"/>
  <c r="J91" i="505" s="1"/>
  <c r="J92" i="505" a="1"/>
  <c r="J92" i="505" s="1"/>
  <c r="J93" i="505" a="1"/>
  <c r="J93" i="505" s="1"/>
  <c r="J95" i="505" a="1"/>
  <c r="J95" i="505" s="1"/>
  <c r="J96" i="505" a="1"/>
  <c r="J96" i="505" s="1"/>
  <c r="J97" i="505" a="1"/>
  <c r="J97" i="505" s="1"/>
  <c r="J98" i="505" a="1"/>
  <c r="J98" i="505" s="1"/>
  <c r="J99" i="505" a="1"/>
  <c r="J99" i="505" s="1"/>
  <c r="J100" i="505" a="1"/>
  <c r="J100" i="505" s="1"/>
  <c r="J101" i="505" a="1"/>
  <c r="J101" i="505" s="1"/>
  <c r="J102" i="505" a="1"/>
  <c r="J102" i="505" s="1"/>
  <c r="J103" i="505" a="1"/>
  <c r="J103" i="505" s="1"/>
  <c r="J104" i="505" a="1"/>
  <c r="J104" i="505" s="1"/>
  <c r="J105" i="505" a="1"/>
  <c r="J105" i="505" s="1"/>
  <c r="J106" i="505" a="1"/>
  <c r="J106" i="505" s="1"/>
  <c r="J113" i="505" a="1"/>
  <c r="J113" i="505" s="1"/>
  <c r="J114" i="505" a="1"/>
  <c r="J114" i="505" s="1"/>
  <c r="J122" i="505" a="1"/>
  <c r="J122" i="505" s="1"/>
  <c r="W122" i="505"/>
  <c r="J123" i="505" a="1"/>
  <c r="J123" i="505" s="1"/>
  <c r="J124" i="505" a="1"/>
  <c r="J124" i="505" s="1"/>
  <c r="J125" i="505" a="1"/>
  <c r="J125" i="505" s="1"/>
  <c r="J126" i="505" a="1"/>
  <c r="J126" i="505" s="1"/>
  <c r="J127" i="505" a="1"/>
  <c r="J127" i="505" s="1"/>
  <c r="J128" i="505" a="1"/>
  <c r="J128" i="505" s="1"/>
  <c r="J129" i="505" a="1"/>
  <c r="J129" i="505" s="1"/>
  <c r="J130" i="505" a="1"/>
  <c r="J130" i="505" s="1"/>
  <c r="J131" i="505" a="1"/>
  <c r="J131" i="505" s="1"/>
  <c r="J132" i="505" a="1"/>
  <c r="J132" i="505" s="1"/>
  <c r="J133" i="505" a="1"/>
  <c r="J133" i="505" s="1"/>
  <c r="J134" i="505" a="1"/>
  <c r="J134" i="505" s="1"/>
  <c r="J135" i="505" a="1"/>
  <c r="J135" i="505" s="1"/>
  <c r="J136" i="505" a="1"/>
  <c r="J136" i="505" s="1"/>
  <c r="J146" i="505" a="1"/>
  <c r="J146" i="505" s="1"/>
  <c r="J148" i="505" a="1"/>
  <c r="J148" i="505" s="1"/>
  <c r="W148" i="505"/>
  <c r="J149" i="505" a="1"/>
  <c r="J149" i="505" s="1"/>
  <c r="J150" i="505" a="1"/>
  <c r="J150" i="505" s="1"/>
  <c r="J151" i="505" a="1"/>
  <c r="J151" i="505" s="1"/>
  <c r="J157" i="505" a="1"/>
  <c r="J157" i="505" s="1"/>
  <c r="H177" i="505"/>
  <c r="J177" i="505" a="1"/>
  <c r="J177" i="505" s="1"/>
  <c r="K177" i="505" a="1"/>
  <c r="K177" i="505" s="1"/>
  <c r="K198" i="505" s="1"/>
  <c r="R335" i="505"/>
  <c r="O333" i="505"/>
  <c r="W177" i="505"/>
  <c r="W198" i="505" s="1"/>
  <c r="H178" i="505"/>
  <c r="J178" i="505" a="1"/>
  <c r="J178" i="505" s="1"/>
  <c r="H179" i="505"/>
  <c r="J179" i="505" a="1"/>
  <c r="J179" i="505" s="1"/>
  <c r="H180" i="505"/>
  <c r="J180" i="505" a="1"/>
  <c r="J180" i="505" s="1"/>
  <c r="H181" i="505"/>
  <c r="J181" i="505" a="1"/>
  <c r="J181" i="505" s="1"/>
  <c r="H182" i="505"/>
  <c r="J182" i="505" a="1"/>
  <c r="J182" i="505" s="1"/>
  <c r="H183" i="505"/>
  <c r="J183" i="505" a="1"/>
  <c r="J183" i="505" s="1"/>
  <c r="H184" i="505"/>
  <c r="J184" i="505" a="1"/>
  <c r="J184" i="505" s="1"/>
  <c r="H185" i="505"/>
  <c r="J185" i="505" a="1"/>
  <c r="J185" i="505" s="1"/>
  <c r="H186" i="505"/>
  <c r="J186" i="505" a="1"/>
  <c r="J186" i="505" s="1"/>
  <c r="M193" i="505"/>
  <c r="J557" i="505"/>
  <c r="M557" i="505" s="1"/>
  <c r="J256" i="505" a="1"/>
  <c r="J256" i="505" s="1"/>
  <c r="W256" i="505"/>
  <c r="H199" i="505"/>
  <c r="J199" i="505" a="1"/>
  <c r="J199" i="505" s="1"/>
  <c r="K199" i="505" a="1"/>
  <c r="K199" i="505" s="1"/>
  <c r="K256" i="505" s="1"/>
  <c r="W199" i="505"/>
  <c r="H207" i="505"/>
  <c r="J207" i="505" a="1"/>
  <c r="J207" i="505" s="1"/>
  <c r="H208" i="505"/>
  <c r="J208" i="505" a="1"/>
  <c r="J208" i="505" s="1"/>
  <c r="H209" i="505"/>
  <c r="J209" i="505" a="1"/>
  <c r="J209" i="505" s="1"/>
  <c r="H210" i="505"/>
  <c r="J210" i="505" a="1"/>
  <c r="J210" i="505" s="1"/>
  <c r="H211" i="505"/>
  <c r="J211" i="505" a="1"/>
  <c r="J211" i="505" s="1"/>
  <c r="H212" i="505"/>
  <c r="J212" i="505" a="1"/>
  <c r="J212" i="505" s="1"/>
  <c r="H213" i="505"/>
  <c r="J213" i="505" a="1"/>
  <c r="J213" i="505" s="1"/>
  <c r="H214" i="505"/>
  <c r="J214" i="505" a="1"/>
  <c r="J214" i="505" s="1"/>
  <c r="H215" i="505"/>
  <c r="J215" i="505" a="1"/>
  <c r="J215" i="505" s="1"/>
  <c r="H216" i="505"/>
  <c r="J216" i="505" a="1"/>
  <c r="J216" i="505" s="1"/>
  <c r="H217" i="505"/>
  <c r="J217" i="505" a="1"/>
  <c r="J217" i="505" s="1"/>
  <c r="H218" i="505"/>
  <c r="J218" i="505" a="1"/>
  <c r="J218" i="505" s="1"/>
  <c r="H219" i="505"/>
  <c r="H220" i="505"/>
  <c r="H221" i="505"/>
  <c r="H222" i="505"/>
  <c r="H223" i="505"/>
  <c r="H224" i="505"/>
  <c r="H225" i="505"/>
  <c r="H226" i="505"/>
  <c r="H227" i="505"/>
  <c r="J227" i="505" a="1"/>
  <c r="J227" i="505" s="1"/>
  <c r="H228" i="505"/>
  <c r="J228" i="505" a="1"/>
  <c r="J228" i="505" s="1"/>
  <c r="H229" i="505"/>
  <c r="J229" i="505" a="1"/>
  <c r="J229" i="505" s="1"/>
  <c r="H230" i="505"/>
  <c r="J230" i="505" a="1"/>
  <c r="J230" i="505" s="1"/>
  <c r="H231" i="505"/>
  <c r="J231" i="505" a="1"/>
  <c r="J231" i="505" s="1"/>
  <c r="H232" i="505"/>
  <c r="J232" i="505" a="1"/>
  <c r="J232" i="505" s="1"/>
  <c r="H233" i="505"/>
  <c r="J233" i="505" a="1"/>
  <c r="J233" i="505" s="1"/>
  <c r="H234" i="505"/>
  <c r="J234" i="505" a="1"/>
  <c r="J234" i="505" s="1"/>
  <c r="H235" i="505"/>
  <c r="J235" i="505" a="1"/>
  <c r="J235" i="505" s="1"/>
  <c r="H288" i="505"/>
  <c r="J288" i="505" a="1"/>
  <c r="J288" i="505" s="1"/>
  <c r="H289" i="505"/>
  <c r="J289" i="505" a="1"/>
  <c r="J289" i="505" s="1"/>
  <c r="H290" i="505"/>
  <c r="J290" i="505" a="1"/>
  <c r="J290" i="505" s="1"/>
  <c r="V291" i="505"/>
  <c r="W291" i="505" s="1"/>
  <c r="J559" i="505"/>
  <c r="M559" i="505" s="1"/>
  <c r="J307" i="505" a="1"/>
  <c r="J307" i="505" s="1"/>
  <c r="N307" i="505"/>
  <c r="V307" i="505"/>
  <c r="W307" i="505" s="1"/>
  <c r="K299" i="505" a="1"/>
  <c r="K299" i="505" s="1"/>
  <c r="J299" i="505" a="1"/>
  <c r="J299" i="505" s="1"/>
  <c r="M299" i="505"/>
  <c r="M301" i="505"/>
  <c r="M303" i="505"/>
  <c r="M305" i="505"/>
  <c r="J317" i="505" a="1"/>
  <c r="J317" i="505" s="1"/>
  <c r="W317" i="505"/>
  <c r="M309" i="505"/>
  <c r="M311" i="505"/>
  <c r="R340" i="505"/>
  <c r="M320" i="505"/>
  <c r="M324" i="505"/>
  <c r="J562" i="505"/>
  <c r="G504" i="505"/>
  <c r="J368" i="505" a="1"/>
  <c r="J368" i="505" s="1"/>
  <c r="M348" i="505"/>
  <c r="M350" i="505"/>
  <c r="M352" i="505"/>
  <c r="M354" i="505"/>
  <c r="M356" i="505"/>
  <c r="M360" i="505"/>
  <c r="M362" i="505"/>
  <c r="M364" i="505"/>
  <c r="M366" i="505"/>
  <c r="M372" i="505"/>
  <c r="M374" i="505"/>
  <c r="M375" i="505"/>
  <c r="M376" i="505"/>
  <c r="M377" i="505"/>
  <c r="M379" i="505"/>
  <c r="M381" i="505"/>
  <c r="M383" i="505"/>
  <c r="M385" i="505"/>
  <c r="M387" i="505"/>
  <c r="M389" i="505"/>
  <c r="M390" i="505"/>
  <c r="M391" i="505"/>
  <c r="M392" i="505"/>
  <c r="M393" i="505"/>
  <c r="M395" i="505"/>
  <c r="H194" i="505"/>
  <c r="H238" i="505"/>
  <c r="H239" i="505"/>
  <c r="J239" i="505" a="1"/>
  <c r="J239" i="505" s="1"/>
  <c r="H240" i="505"/>
  <c r="J240" i="505" a="1"/>
  <c r="J240" i="505" s="1"/>
  <c r="H242" i="505"/>
  <c r="J242" i="505" a="1"/>
  <c r="J242" i="505" s="1"/>
  <c r="H243" i="505"/>
  <c r="J243" i="505" a="1"/>
  <c r="J243" i="505" s="1"/>
  <c r="H244" i="505"/>
  <c r="J244" i="505" a="1"/>
  <c r="J244" i="505" s="1"/>
  <c r="H245" i="505"/>
  <c r="J245" i="505" a="1"/>
  <c r="J245" i="505" s="1"/>
  <c r="H246" i="505"/>
  <c r="H247" i="505"/>
  <c r="H248" i="505"/>
  <c r="H249" i="505"/>
  <c r="H257" i="505"/>
  <c r="J257" i="505" a="1"/>
  <c r="J257" i="505" s="1"/>
  <c r="K257" i="505" a="1"/>
  <c r="K257" i="505" s="1"/>
  <c r="K291" i="505" s="1"/>
  <c r="H258" i="505"/>
  <c r="J258" i="505" a="1"/>
  <c r="J258" i="505" s="1"/>
  <c r="H259" i="505"/>
  <c r="J259" i="505" a="1"/>
  <c r="J259" i="505" s="1"/>
  <c r="H260" i="505"/>
  <c r="J260" i="505" a="1"/>
  <c r="J260" i="505" s="1"/>
  <c r="H261" i="505"/>
  <c r="J261" i="505" a="1"/>
  <c r="J261" i="505" s="1"/>
  <c r="H262" i="505"/>
  <c r="J262" i="505" a="1"/>
  <c r="J262" i="505" s="1"/>
  <c r="H263" i="505"/>
  <c r="J263" i="505" a="1"/>
  <c r="J263" i="505" s="1"/>
  <c r="H264" i="505"/>
  <c r="H265" i="505"/>
  <c r="J265" i="505" a="1"/>
  <c r="J265" i="505" s="1"/>
  <c r="H266" i="505"/>
  <c r="J266" i="505" a="1"/>
  <c r="J266" i="505" s="1"/>
  <c r="H267" i="505"/>
  <c r="J267" i="505" a="1"/>
  <c r="J267" i="505" s="1"/>
  <c r="H268" i="505"/>
  <c r="J268" i="505" a="1"/>
  <c r="J268" i="505" s="1"/>
  <c r="H269" i="505"/>
  <c r="J269" i="505" a="1"/>
  <c r="J269" i="505" s="1"/>
  <c r="H270" i="505"/>
  <c r="J270" i="505" a="1"/>
  <c r="J270" i="505" s="1"/>
  <c r="H271" i="505"/>
  <c r="J271" i="505" a="1"/>
  <c r="J271" i="505" s="1"/>
  <c r="H272" i="505"/>
  <c r="J272" i="505" a="1"/>
  <c r="J272" i="505" s="1"/>
  <c r="H273" i="505"/>
  <c r="J273" i="505" a="1"/>
  <c r="J273" i="505" s="1"/>
  <c r="H274" i="505"/>
  <c r="J274" i="505" a="1"/>
  <c r="J274" i="505" s="1"/>
  <c r="H275" i="505"/>
  <c r="J275" i="505" a="1"/>
  <c r="J275" i="505" s="1"/>
  <c r="H276" i="505"/>
  <c r="J276" i="505" a="1"/>
  <c r="J276" i="505" s="1"/>
  <c r="H277" i="505"/>
  <c r="H278" i="505"/>
  <c r="H279" i="505"/>
  <c r="H280" i="505"/>
  <c r="H281" i="505"/>
  <c r="H282" i="505"/>
  <c r="H283" i="505"/>
  <c r="J283" i="505" a="1"/>
  <c r="J283" i="505" s="1"/>
  <c r="H284" i="505"/>
  <c r="J284" i="505" a="1"/>
  <c r="J284" i="505" s="1"/>
  <c r="H292" i="505"/>
  <c r="J292" i="505" a="1"/>
  <c r="J292" i="505" s="1"/>
  <c r="K292" i="505" a="1"/>
  <c r="K292" i="505" s="1"/>
  <c r="W292" i="505"/>
  <c r="H293" i="505"/>
  <c r="J293" i="505" a="1"/>
  <c r="J293" i="505" s="1"/>
  <c r="J560" i="505"/>
  <c r="M560" i="505" s="1"/>
  <c r="J332" i="505" a="1"/>
  <c r="J332" i="505" s="1"/>
  <c r="W332" i="505"/>
  <c r="L562" i="505"/>
  <c r="R506" i="505"/>
  <c r="M398" i="505"/>
  <c r="M400" i="505"/>
  <c r="H300" i="505"/>
  <c r="J300" i="505" a="1"/>
  <c r="J300" i="505" s="1"/>
  <c r="H301" i="505"/>
  <c r="J301" i="505" a="1"/>
  <c r="J301" i="505" s="1"/>
  <c r="H302" i="505"/>
  <c r="J302" i="505" a="1"/>
  <c r="J302" i="505" s="1"/>
  <c r="H303" i="505"/>
  <c r="J303" i="505" a="1"/>
  <c r="J303" i="505" s="1"/>
  <c r="H304" i="505"/>
  <c r="J304" i="505" a="1"/>
  <c r="J304" i="505" s="1"/>
  <c r="H305" i="505"/>
  <c r="J305" i="505" a="1"/>
  <c r="J305" i="505" s="1"/>
  <c r="H306" i="505"/>
  <c r="J306" i="505" a="1"/>
  <c r="J306" i="505" s="1"/>
  <c r="H316" i="505"/>
  <c r="J316" i="505" a="1"/>
  <c r="J316" i="505" s="1"/>
  <c r="H318" i="505"/>
  <c r="J318" i="505" a="1"/>
  <c r="J318" i="505" s="1"/>
  <c r="K318" i="505" a="1"/>
  <c r="K318" i="505" s="1"/>
  <c r="K332" i="505" s="1"/>
  <c r="W318" i="505"/>
  <c r="H319" i="505"/>
  <c r="J319" i="505" a="1"/>
  <c r="J319" i="505" s="1"/>
  <c r="H320" i="505"/>
  <c r="J320" i="505" a="1"/>
  <c r="J320" i="505" s="1"/>
  <c r="H321" i="505"/>
  <c r="J321" i="505" a="1"/>
  <c r="J321" i="505" s="1"/>
  <c r="H323" i="505"/>
  <c r="J323" i="505" a="1"/>
  <c r="J323" i="505" s="1"/>
  <c r="H324" i="505"/>
  <c r="J324" i="505" a="1"/>
  <c r="J324" i="505" s="1"/>
  <c r="H331" i="505"/>
  <c r="I335" i="505"/>
  <c r="H347" i="505"/>
  <c r="J347" i="505" a="1"/>
  <c r="J347" i="505" s="1"/>
  <c r="K347" i="505" a="1"/>
  <c r="K347" i="505" s="1"/>
  <c r="K368" i="505" s="1"/>
  <c r="W347" i="505"/>
  <c r="W368" i="505" s="1"/>
  <c r="H348" i="505"/>
  <c r="J348" i="505" a="1"/>
  <c r="J348" i="505" s="1"/>
  <c r="H350" i="505"/>
  <c r="J350" i="505" a="1"/>
  <c r="J350" i="505" s="1"/>
  <c r="H351" i="505"/>
  <c r="J351" i="505" a="1"/>
  <c r="J351" i="505" s="1"/>
  <c r="H352" i="505"/>
  <c r="J352" i="505" a="1"/>
  <c r="J352" i="505" s="1"/>
  <c r="H353" i="505"/>
  <c r="J353" i="505" a="1"/>
  <c r="J353" i="505" s="1"/>
  <c r="H354" i="505"/>
  <c r="J354" i="505" a="1"/>
  <c r="J354" i="505" s="1"/>
  <c r="H355" i="505"/>
  <c r="J355" i="505" a="1"/>
  <c r="J355" i="505" s="1"/>
  <c r="H356" i="505"/>
  <c r="J356" i="505" a="1"/>
  <c r="J356" i="505" s="1"/>
  <c r="H359" i="505"/>
  <c r="J359" i="505" a="1"/>
  <c r="J359" i="505" s="1"/>
  <c r="H360" i="505"/>
  <c r="J360" i="505" a="1"/>
  <c r="J360" i="505" s="1"/>
  <c r="H361" i="505"/>
  <c r="J361" i="505" a="1"/>
  <c r="J361" i="505" s="1"/>
  <c r="H362" i="505"/>
  <c r="J362" i="505" a="1"/>
  <c r="J362" i="505" s="1"/>
  <c r="H363" i="505"/>
  <c r="J563" i="505"/>
  <c r="J542" i="505"/>
  <c r="J426" i="505" a="1"/>
  <c r="J426" i="505" s="1"/>
  <c r="L563" i="505"/>
  <c r="K370" i="505" a="1"/>
  <c r="K370" i="505" s="1"/>
  <c r="K401" i="505" a="1"/>
  <c r="K401" i="505" s="1"/>
  <c r="M401" i="505" s="1"/>
  <c r="J401" i="505" a="1"/>
  <c r="J401" i="505" s="1"/>
  <c r="H308" i="505"/>
  <c r="J308" i="505" a="1"/>
  <c r="J308" i="505" s="1"/>
  <c r="K308" i="505" a="1"/>
  <c r="K308" i="505" s="1"/>
  <c r="K317" i="505" s="1"/>
  <c r="W308" i="505"/>
  <c r="H309" i="505"/>
  <c r="J309" i="505" a="1"/>
  <c r="J309" i="505" s="1"/>
  <c r="H310" i="505"/>
  <c r="J310" i="505" a="1"/>
  <c r="J310" i="505" s="1"/>
  <c r="H311" i="505"/>
  <c r="H312" i="505"/>
  <c r="H349" i="505"/>
  <c r="J349" i="505" a="1"/>
  <c r="J349" i="505" s="1"/>
  <c r="H364" i="505"/>
  <c r="H366" i="505"/>
  <c r="H369" i="505"/>
  <c r="J369" i="505" a="1"/>
  <c r="J369" i="505" s="1"/>
  <c r="K369" i="505" a="1"/>
  <c r="K369" i="505" s="1"/>
  <c r="O426" i="505"/>
  <c r="R507" i="505" s="1"/>
  <c r="W369" i="505"/>
  <c r="H371" i="505"/>
  <c r="J371" i="505" a="1"/>
  <c r="J371" i="505" s="1"/>
  <c r="H372" i="505"/>
  <c r="J372" i="505" a="1"/>
  <c r="J372" i="505" s="1"/>
  <c r="H373" i="505"/>
  <c r="J373" i="505" a="1"/>
  <c r="J373" i="505" s="1"/>
  <c r="H374" i="505"/>
  <c r="H375" i="505"/>
  <c r="H376" i="505"/>
  <c r="H377" i="505"/>
  <c r="J377" i="505" a="1"/>
  <c r="J377" i="505" s="1"/>
  <c r="H378" i="505"/>
  <c r="J378" i="505" a="1"/>
  <c r="J378" i="505" s="1"/>
  <c r="H379" i="505"/>
  <c r="J379" i="505" a="1"/>
  <c r="J379" i="505" s="1"/>
  <c r="H380" i="505"/>
  <c r="J380" i="505" a="1"/>
  <c r="J380" i="505" s="1"/>
  <c r="H381" i="505"/>
  <c r="J381" i="505" a="1"/>
  <c r="J381" i="505" s="1"/>
  <c r="H382" i="505"/>
  <c r="J382" i="505" a="1"/>
  <c r="J382" i="505" s="1"/>
  <c r="H383" i="505"/>
  <c r="J383" i="505" a="1"/>
  <c r="J383" i="505" s="1"/>
  <c r="H384" i="505"/>
  <c r="J384" i="505" a="1"/>
  <c r="J384" i="505" s="1"/>
  <c r="H385" i="505"/>
  <c r="J385" i="505" a="1"/>
  <c r="J385" i="505" s="1"/>
  <c r="H386" i="505"/>
  <c r="J386" i="505" a="1"/>
  <c r="J386" i="505" s="1"/>
  <c r="H387" i="505"/>
  <c r="J387" i="505" a="1"/>
  <c r="J387" i="505" s="1"/>
  <c r="H388" i="505"/>
  <c r="J388" i="505" a="1"/>
  <c r="J388" i="505" s="1"/>
  <c r="H389" i="505"/>
  <c r="H390" i="505"/>
  <c r="H391" i="505"/>
  <c r="H392" i="505"/>
  <c r="H393" i="505"/>
  <c r="H395" i="505"/>
  <c r="H397" i="505"/>
  <c r="J397" i="505" a="1"/>
  <c r="J397" i="505" s="1"/>
  <c r="H398" i="505"/>
  <c r="J398" i="505" a="1"/>
  <c r="J398" i="505" s="1"/>
  <c r="H399" i="505"/>
  <c r="J399" i="505" a="1"/>
  <c r="J399" i="505" s="1"/>
  <c r="H400" i="505"/>
  <c r="J400" i="505" a="1"/>
  <c r="J400" i="505" s="1"/>
  <c r="H401" i="505"/>
  <c r="W401" i="505"/>
  <c r="M402" i="505"/>
  <c r="M404" i="505"/>
  <c r="M406" i="505"/>
  <c r="M410" i="505"/>
  <c r="M412" i="505"/>
  <c r="M414" i="505"/>
  <c r="M416" i="505"/>
  <c r="M418" i="505"/>
  <c r="M420" i="505"/>
  <c r="M421" i="505"/>
  <c r="M422" i="505"/>
  <c r="M423" i="505"/>
  <c r="M425" i="505"/>
  <c r="M428" i="505"/>
  <c r="M430" i="505"/>
  <c r="M432" i="505"/>
  <c r="M433" i="505"/>
  <c r="M436" i="505"/>
  <c r="H402" i="505"/>
  <c r="J402" i="505" a="1"/>
  <c r="J402" i="505" s="1"/>
  <c r="H403" i="505"/>
  <c r="J403" i="505" a="1"/>
  <c r="J403" i="505" s="1"/>
  <c r="H404" i="505"/>
  <c r="J404" i="505" a="1"/>
  <c r="J404" i="505" s="1"/>
  <c r="H405" i="505"/>
  <c r="J405" i="505" a="1"/>
  <c r="J405" i="505" s="1"/>
  <c r="H406" i="505"/>
  <c r="J406" i="505" a="1"/>
  <c r="J406" i="505" s="1"/>
  <c r="H407" i="505"/>
  <c r="H409" i="505"/>
  <c r="J409" i="505" a="1"/>
  <c r="J409" i="505" s="1"/>
  <c r="H410" i="505"/>
  <c r="J410" i="505" a="1"/>
  <c r="J410" i="505" s="1"/>
  <c r="H412" i="505"/>
  <c r="J412" i="505" a="1"/>
  <c r="J412" i="505" s="1"/>
  <c r="H413" i="505"/>
  <c r="J413" i="505" a="1"/>
  <c r="J413" i="505" s="1"/>
  <c r="H414" i="505"/>
  <c r="J414" i="505" a="1"/>
  <c r="J414" i="505" s="1"/>
  <c r="H415" i="505"/>
  <c r="J415" i="505" a="1"/>
  <c r="J415" i="505" s="1"/>
  <c r="H416" i="505"/>
  <c r="H418" i="505"/>
  <c r="H420" i="505"/>
  <c r="H421" i="505"/>
  <c r="H422" i="505"/>
  <c r="H423" i="505"/>
  <c r="H425" i="505"/>
  <c r="H427" i="505"/>
  <c r="J427" i="505" a="1"/>
  <c r="J427" i="505" s="1"/>
  <c r="K427" i="505" a="1"/>
  <c r="K427" i="505" s="1"/>
  <c r="K461" i="505" s="1"/>
  <c r="H428" i="505"/>
  <c r="J428" i="505" a="1"/>
  <c r="J428" i="505" s="1"/>
  <c r="H429" i="505"/>
  <c r="J429" i="505" a="1"/>
  <c r="J429" i="505" s="1"/>
  <c r="H430" i="505"/>
  <c r="J430" i="505" a="1"/>
  <c r="J430" i="505" s="1"/>
  <c r="H431" i="505"/>
  <c r="J431" i="505" a="1"/>
  <c r="J431" i="505" s="1"/>
  <c r="H432" i="505"/>
  <c r="J432" i="505" a="1"/>
  <c r="J432" i="505" s="1"/>
  <c r="H433" i="505"/>
  <c r="J433" i="505" a="1"/>
  <c r="J433" i="505" s="1"/>
  <c r="H434" i="505"/>
  <c r="H435" i="505"/>
  <c r="J435" i="505" a="1"/>
  <c r="J435" i="505" s="1"/>
  <c r="H436" i="505"/>
  <c r="J436" i="505" a="1"/>
  <c r="J436" i="505" s="1"/>
  <c r="J437" i="505" a="1"/>
  <c r="J437" i="505" s="1"/>
  <c r="J565" i="505"/>
  <c r="J544" i="505"/>
  <c r="J477" i="505" a="1"/>
  <c r="J477" i="505" s="1"/>
  <c r="W477" i="505"/>
  <c r="M479" i="505"/>
  <c r="M481" i="505"/>
  <c r="H424" i="505"/>
  <c r="J564" i="505"/>
  <c r="J543" i="505"/>
  <c r="J461" i="505" a="1"/>
  <c r="J461" i="505" s="1"/>
  <c r="L564" i="505"/>
  <c r="L543" i="505"/>
  <c r="V461" i="505"/>
  <c r="W461" i="505" s="1"/>
  <c r="N432" i="505"/>
  <c r="N461" i="505" s="1"/>
  <c r="M445" i="505"/>
  <c r="M447" i="505"/>
  <c r="M448" i="505"/>
  <c r="M449" i="505"/>
  <c r="M450" i="505"/>
  <c r="M451" i="505"/>
  <c r="M452" i="505"/>
  <c r="M453" i="505"/>
  <c r="M455" i="505"/>
  <c r="M456" i="505"/>
  <c r="M457" i="505"/>
  <c r="M458" i="505"/>
  <c r="M460" i="505"/>
  <c r="L565" i="505"/>
  <c r="R509" i="505"/>
  <c r="M465" i="505"/>
  <c r="M467" i="505"/>
  <c r="M468" i="505"/>
  <c r="M480" i="505"/>
  <c r="M482" i="505"/>
  <c r="H462" i="505"/>
  <c r="J462" i="505" a="1"/>
  <c r="J462" i="505" s="1"/>
  <c r="K462" i="505" a="1"/>
  <c r="K462" i="505" s="1"/>
  <c r="K477" i="505" s="1"/>
  <c r="W462" i="505"/>
  <c r="H463" i="505"/>
  <c r="J463" i="505" a="1"/>
  <c r="J463" i="505" s="1"/>
  <c r="H464" i="505"/>
  <c r="J464" i="505" a="1"/>
  <c r="J464" i="505" s="1"/>
  <c r="H465" i="505"/>
  <c r="J465" i="505" a="1"/>
  <c r="J465" i="505" s="1"/>
  <c r="H466" i="505"/>
  <c r="J466" i="505" a="1"/>
  <c r="J466" i="505" s="1"/>
  <c r="H467" i="505"/>
  <c r="J467" i="505" a="1"/>
  <c r="J467" i="505" s="1"/>
  <c r="H468" i="505"/>
  <c r="J468" i="505" a="1"/>
  <c r="J468" i="505" s="1"/>
  <c r="N487" i="505"/>
  <c r="V487" i="505"/>
  <c r="W487" i="505" s="1"/>
  <c r="I487" i="505"/>
  <c r="I504" i="505" s="1"/>
  <c r="B512" i="505" s="1"/>
  <c r="L566" i="505"/>
  <c r="L545" i="505"/>
  <c r="K510" i="505"/>
  <c r="M510" i="505" s="1"/>
  <c r="M506" i="505"/>
  <c r="H445" i="505"/>
  <c r="J445" i="505" a="1"/>
  <c r="J445" i="505" s="1"/>
  <c r="H446" i="505"/>
  <c r="J446" i="505" a="1"/>
  <c r="J446" i="505" s="1"/>
  <c r="H447" i="505"/>
  <c r="H448" i="505"/>
  <c r="H449" i="505"/>
  <c r="H450" i="505"/>
  <c r="H451" i="505"/>
  <c r="H452" i="505"/>
  <c r="H453" i="505"/>
  <c r="J453" i="505" a="1"/>
  <c r="J453" i="505" s="1"/>
  <c r="H454" i="505"/>
  <c r="J454" i="505" a="1"/>
  <c r="J454" i="505" s="1"/>
  <c r="H455" i="505"/>
  <c r="H456" i="505"/>
  <c r="H457" i="505"/>
  <c r="H458" i="505"/>
  <c r="J458" i="505" a="1"/>
  <c r="J458" i="505" s="1"/>
  <c r="H459" i="505"/>
  <c r="J459" i="505" a="1"/>
  <c r="J459" i="505" s="1"/>
  <c r="H460" i="505"/>
  <c r="J460" i="505" a="1"/>
  <c r="J460" i="505" s="1"/>
  <c r="H478" i="505"/>
  <c r="J478" i="505" a="1"/>
  <c r="J478" i="505" s="1"/>
  <c r="K478" i="505" a="1"/>
  <c r="K478" i="505" s="1"/>
  <c r="K487" i="505" s="1"/>
  <c r="W478" i="505"/>
  <c r="H479" i="505"/>
  <c r="J479" i="505" a="1"/>
  <c r="J479" i="505" s="1"/>
  <c r="H480" i="505"/>
  <c r="J480" i="505" a="1"/>
  <c r="J480" i="505" s="1"/>
  <c r="H481" i="505"/>
  <c r="J481" i="505" a="1"/>
  <c r="J481" i="505" s="1"/>
  <c r="H482" i="505"/>
  <c r="J482" i="505" a="1"/>
  <c r="J482" i="505" s="1"/>
  <c r="J566" i="505"/>
  <c r="J545" i="505"/>
  <c r="J503" i="505" a="1"/>
  <c r="J503" i="505" s="1"/>
  <c r="M489" i="505"/>
  <c r="M491" i="505"/>
  <c r="M495" i="505"/>
  <c r="H488" i="505"/>
  <c r="J488" i="505" a="1"/>
  <c r="J488" i="505" s="1"/>
  <c r="K488" i="505" a="1"/>
  <c r="K488" i="505" s="1"/>
  <c r="K503" i="505" s="1"/>
  <c r="W488" i="505"/>
  <c r="H489" i="505"/>
  <c r="J489" i="505" a="1"/>
  <c r="J489" i="505" s="1"/>
  <c r="H490" i="505"/>
  <c r="J490" i="505" a="1"/>
  <c r="J490" i="505" s="1"/>
  <c r="H491" i="505"/>
  <c r="J491" i="505" a="1"/>
  <c r="J491" i="505" s="1"/>
  <c r="H494" i="505"/>
  <c r="J494" i="505" a="1"/>
  <c r="J494" i="505" s="1"/>
  <c r="H495" i="505"/>
  <c r="J495" i="505" a="1"/>
  <c r="J495" i="505" s="1"/>
  <c r="H498" i="505"/>
  <c r="J498" i="505" a="1"/>
  <c r="J498" i="505" s="1"/>
  <c r="L542" i="505" l="1"/>
  <c r="M542" i="505" s="1"/>
  <c r="B11" i="534"/>
  <c r="D11" i="534" s="1"/>
  <c r="K9" i="534"/>
  <c r="D9" i="534"/>
  <c r="K7" i="534"/>
  <c r="D7" i="534"/>
  <c r="K5" i="534"/>
  <c r="D5" i="534"/>
  <c r="K121" i="505"/>
  <c r="K163" i="505" s="1"/>
  <c r="L544" i="505"/>
  <c r="M544" i="505" s="1"/>
  <c r="W162" i="505"/>
  <c r="T172" i="508"/>
  <c r="M521" i="508" a="1"/>
  <c r="M521" i="508" s="1"/>
  <c r="M522" i="508"/>
  <c r="M525" i="508"/>
  <c r="M523" i="508"/>
  <c r="M524" i="508"/>
  <c r="M526" i="508"/>
  <c r="S527" i="508"/>
  <c r="M566" i="505"/>
  <c r="K426" i="505"/>
  <c r="K307" i="505"/>
  <c r="M545" i="505"/>
  <c r="M347" i="505"/>
  <c r="M368" i="505" s="1"/>
  <c r="M427" i="505"/>
  <c r="M87" i="505"/>
  <c r="M369" i="505"/>
  <c r="M426" i="505" s="1"/>
  <c r="M292" i="505"/>
  <c r="M307" i="505" s="1"/>
  <c r="M462" i="505"/>
  <c r="M477" i="505" s="1"/>
  <c r="M7" i="505"/>
  <c r="M28" i="505" s="1"/>
  <c r="M549" i="505"/>
  <c r="N504" i="505"/>
  <c r="B513" i="505" s="1"/>
  <c r="E513" i="505" s="1"/>
  <c r="H317" i="505"/>
  <c r="M563" i="505"/>
  <c r="M257" i="505"/>
  <c r="M291" i="505" s="1"/>
  <c r="H28" i="505"/>
  <c r="K549" i="505" s="1"/>
  <c r="H503" i="505"/>
  <c r="M564" i="505"/>
  <c r="J487" i="505" a="1"/>
  <c r="J487" i="505" s="1"/>
  <c r="M565" i="505"/>
  <c r="M461" i="505"/>
  <c r="H426" i="505"/>
  <c r="M308" i="505"/>
  <c r="M317" i="505" s="1"/>
  <c r="K335" i="505"/>
  <c r="I339" i="505"/>
  <c r="H332" i="505"/>
  <c r="K560" i="505" s="1"/>
  <c r="O504" i="505"/>
  <c r="X507" i="505" s="1"/>
  <c r="H291" i="505"/>
  <c r="K558" i="505" s="1"/>
  <c r="B511" i="505"/>
  <c r="J567" i="505" s="1"/>
  <c r="J504" i="505" a="1"/>
  <c r="J504" i="505" s="1"/>
  <c r="M511" i="505" s="1"/>
  <c r="H256" i="505"/>
  <c r="K557" i="505" s="1"/>
  <c r="X342" i="505"/>
  <c r="W333" i="505"/>
  <c r="R342" i="505"/>
  <c r="T335" i="505" s="1" a="1"/>
  <c r="T335" i="505" s="1"/>
  <c r="K333" i="505"/>
  <c r="E341" i="505" s="1"/>
  <c r="I341" i="505" s="1"/>
  <c r="M341" i="505" s="1"/>
  <c r="H198" i="505"/>
  <c r="M121" i="505"/>
  <c r="T336" i="505"/>
  <c r="V333" i="505"/>
  <c r="I342" i="505" s="1"/>
  <c r="Z336" i="505"/>
  <c r="M556" i="505"/>
  <c r="M138" i="505"/>
  <c r="M147" i="505" s="1"/>
  <c r="J552" i="505"/>
  <c r="M552" i="505" s="1"/>
  <c r="C524" i="505"/>
  <c r="J137" i="505" a="1"/>
  <c r="J137" i="505" s="1"/>
  <c r="J550" i="505"/>
  <c r="M550" i="505" s="1"/>
  <c r="C522" i="505"/>
  <c r="J86" i="505" a="1"/>
  <c r="J86" i="505" s="1"/>
  <c r="M137" i="505"/>
  <c r="R166" i="505"/>
  <c r="I163" i="505"/>
  <c r="B171" i="505" s="1"/>
  <c r="G163" i="505"/>
  <c r="M541" i="505"/>
  <c r="J546" i="505"/>
  <c r="M488" i="505"/>
  <c r="M503" i="505" s="1"/>
  <c r="H487" i="505"/>
  <c r="H477" i="505"/>
  <c r="M478" i="505"/>
  <c r="M487" i="505" s="1"/>
  <c r="M543" i="505"/>
  <c r="H461" i="505"/>
  <c r="K504" i="505"/>
  <c r="E512" i="505" s="1"/>
  <c r="I512" i="505" s="1"/>
  <c r="M512" i="505" s="1"/>
  <c r="H368" i="505"/>
  <c r="M318" i="505"/>
  <c r="M332" i="505" s="1"/>
  <c r="X506" i="505"/>
  <c r="R513" i="505"/>
  <c r="T506" i="505" s="1" a="1"/>
  <c r="T506" i="505" s="1"/>
  <c r="H307" i="505"/>
  <c r="K559" i="505" s="1"/>
  <c r="V504" i="505"/>
  <c r="M562" i="505"/>
  <c r="M199" i="505"/>
  <c r="M256" i="505" s="1"/>
  <c r="M177" i="505"/>
  <c r="M198" i="505" s="1"/>
  <c r="H86" i="505"/>
  <c r="K550" i="505" s="1"/>
  <c r="B340" i="505"/>
  <c r="J561" i="505" s="1"/>
  <c r="J333" i="505" a="1"/>
  <c r="J333" i="505" s="1"/>
  <c r="M340" i="505" s="1"/>
  <c r="K165" i="505"/>
  <c r="I169" i="505"/>
  <c r="J553" i="505"/>
  <c r="M553" i="505" s="1"/>
  <c r="C526" i="505"/>
  <c r="J162" i="505" a="1"/>
  <c r="J162" i="505" s="1"/>
  <c r="V28" i="505"/>
  <c r="V163" i="505" s="1"/>
  <c r="I172" i="505" s="1"/>
  <c r="W7" i="505"/>
  <c r="W28" i="505" s="1"/>
  <c r="M162" i="505"/>
  <c r="M86" i="505"/>
  <c r="K521" i="505"/>
  <c r="W137" i="505"/>
  <c r="W86" i="505"/>
  <c r="K11" i="534" l="1"/>
  <c r="B12" i="534"/>
  <c r="M504" i="505"/>
  <c r="M527" i="508"/>
  <c r="C527" i="505"/>
  <c r="E525" i="505" s="1"/>
  <c r="M163" i="505"/>
  <c r="L333" i="505"/>
  <c r="I340" i="505" s="1"/>
  <c r="K541" i="505"/>
  <c r="W163" i="505"/>
  <c r="M333" i="505"/>
  <c r="T512" i="505"/>
  <c r="T508" i="505"/>
  <c r="T511" i="505"/>
  <c r="T510" i="505"/>
  <c r="T507" i="505"/>
  <c r="T509" i="505"/>
  <c r="K565" i="505"/>
  <c r="C517" i="505"/>
  <c r="K522" i="505"/>
  <c r="M342" i="505" a="1"/>
  <c r="M342" i="505" s="1"/>
  <c r="T341" i="505"/>
  <c r="T337" i="505"/>
  <c r="T338" i="505"/>
  <c r="T339" i="505"/>
  <c r="Z335" i="505" a="1"/>
  <c r="Z335" i="505" s="1"/>
  <c r="Z338" i="505"/>
  <c r="Z340" i="505"/>
  <c r="Z339" i="505"/>
  <c r="Z341" i="505"/>
  <c r="T340" i="505"/>
  <c r="Z337" i="505"/>
  <c r="K566" i="505"/>
  <c r="K169" i="505"/>
  <c r="M169" i="505" s="1"/>
  <c r="M165" i="505"/>
  <c r="W504" i="505"/>
  <c r="I513" i="505"/>
  <c r="M513" i="505" s="1" a="1"/>
  <c r="M513" i="505" s="1"/>
  <c r="X513" i="505"/>
  <c r="Z507" i="505" s="1"/>
  <c r="K562" i="505"/>
  <c r="H504" i="505"/>
  <c r="E511" i="505" s="1"/>
  <c r="K564" i="505"/>
  <c r="B170" i="505"/>
  <c r="L163" i="505"/>
  <c r="I170" i="505" s="1"/>
  <c r="J163" i="505" a="1"/>
  <c r="J163" i="505" s="1"/>
  <c r="M170" i="505" s="1"/>
  <c r="E171" i="505"/>
  <c r="G517" i="505" s="1"/>
  <c r="E522" i="505"/>
  <c r="K556" i="505"/>
  <c r="H333" i="505"/>
  <c r="E340" i="505" s="1"/>
  <c r="L504" i="505"/>
  <c r="I511" i="505" s="1"/>
  <c r="K339" i="505"/>
  <c r="M339" i="505" s="1"/>
  <c r="M335" i="505"/>
  <c r="K542" i="505"/>
  <c r="K563" i="505"/>
  <c r="E524" i="505" l="1"/>
  <c r="E526" i="505"/>
  <c r="E523" i="505"/>
  <c r="E521" i="505"/>
  <c r="T342" i="505"/>
  <c r="T513" i="505"/>
  <c r="Z506" i="505" a="1"/>
  <c r="Z506" i="505" s="1"/>
  <c r="K518" i="505"/>
  <c r="K517" i="505"/>
  <c r="O517" i="505" s="1"/>
  <c r="J554" i="505"/>
  <c r="C516" i="505"/>
  <c r="Z508" i="505"/>
  <c r="Z510" i="505"/>
  <c r="Z512" i="505"/>
  <c r="Z509" i="505"/>
  <c r="Z511" i="505"/>
  <c r="M172" i="505" a="1"/>
  <c r="M172" i="505" s="1"/>
  <c r="Z342" i="505"/>
  <c r="I171" i="505"/>
  <c r="M171" i="505" s="1"/>
  <c r="E527" i="505" l="1"/>
  <c r="K516" i="505"/>
  <c r="O516" i="505" a="1"/>
  <c r="O516" i="505" s="1"/>
  <c r="O518" i="505" a="1"/>
  <c r="O518" i="505" s="1"/>
  <c r="Z513" i="505"/>
  <c r="H490" i="434" l="1"/>
  <c r="H491" i="434"/>
  <c r="H492" i="434"/>
  <c r="H493" i="434"/>
  <c r="H494" i="434"/>
  <c r="H495" i="434"/>
  <c r="H496" i="434"/>
  <c r="H497" i="434"/>
  <c r="H498" i="434"/>
  <c r="H499" i="434"/>
  <c r="H500" i="434"/>
  <c r="H501" i="434"/>
  <c r="H502" i="434"/>
  <c r="H483" i="434"/>
  <c r="H357" i="489"/>
  <c r="H358" i="489"/>
  <c r="H357" i="434"/>
  <c r="H358" i="434"/>
  <c r="H359" i="434"/>
  <c r="H360" i="434"/>
  <c r="H361" i="434"/>
  <c r="H327" i="489"/>
  <c r="H322" i="434"/>
  <c r="H323" i="434"/>
  <c r="H324" i="434"/>
  <c r="H325" i="434"/>
  <c r="H326" i="434"/>
  <c r="H327" i="434"/>
  <c r="H239" i="434"/>
  <c r="H240" i="434"/>
  <c r="H241" i="434"/>
  <c r="H242" i="434"/>
  <c r="H243" i="434"/>
  <c r="H244" i="434"/>
  <c r="H245" i="434"/>
  <c r="H246" i="434"/>
  <c r="H247" i="434"/>
  <c r="H248" i="434"/>
  <c r="H249" i="434"/>
  <c r="H250" i="434"/>
  <c r="H251" i="434"/>
  <c r="H252" i="434"/>
  <c r="H253" i="434"/>
  <c r="H254" i="434"/>
  <c r="H255" i="434"/>
  <c r="H223" i="434"/>
  <c r="H224" i="434"/>
  <c r="H225" i="434"/>
  <c r="H226" i="434"/>
  <c r="H227" i="434"/>
  <c r="H228" i="434"/>
  <c r="H203" i="434"/>
  <c r="H204" i="434"/>
  <c r="H205" i="434"/>
  <c r="H206" i="434"/>
  <c r="H207" i="434"/>
  <c r="H208" i="434"/>
  <c r="H209" i="434"/>
  <c r="H160" i="434"/>
  <c r="H161" i="434"/>
  <c r="H151" i="434"/>
  <c r="H152" i="434"/>
  <c r="H153" i="434"/>
  <c r="H154" i="434"/>
  <c r="H155" i="434"/>
  <c r="H156" i="434"/>
  <c r="H157" i="434"/>
  <c r="H158" i="434"/>
  <c r="H159" i="434"/>
  <c r="H143" i="434"/>
  <c r="H502" i="489"/>
  <c r="H501" i="489"/>
  <c r="H500" i="489"/>
  <c r="H499" i="489"/>
  <c r="H498" i="489"/>
  <c r="H497" i="489"/>
  <c r="H496" i="489"/>
  <c r="H495" i="489"/>
  <c r="H494" i="489"/>
  <c r="H493" i="489"/>
  <c r="H492" i="489"/>
  <c r="H491" i="489"/>
  <c r="H490" i="489"/>
  <c r="H483" i="489"/>
  <c r="H361" i="489"/>
  <c r="H360" i="489"/>
  <c r="H359" i="489"/>
  <c r="H326" i="489"/>
  <c r="H325" i="489"/>
  <c r="H324" i="489"/>
  <c r="H323" i="489"/>
  <c r="H322" i="489"/>
  <c r="H255" i="489"/>
  <c r="H254" i="489"/>
  <c r="H253" i="489"/>
  <c r="H252" i="489"/>
  <c r="H251" i="489"/>
  <c r="H250" i="489"/>
  <c r="H249" i="489"/>
  <c r="H248" i="489"/>
  <c r="H247" i="489"/>
  <c r="H246" i="489"/>
  <c r="H245" i="489"/>
  <c r="H244" i="489"/>
  <c r="H243" i="489"/>
  <c r="H242" i="489"/>
  <c r="H241" i="489"/>
  <c r="H240" i="489"/>
  <c r="H239" i="489"/>
  <c r="H228" i="489"/>
  <c r="H227" i="489"/>
  <c r="H226" i="489"/>
  <c r="H225" i="489"/>
  <c r="H224" i="489"/>
  <c r="H223" i="489"/>
  <c r="H209" i="489"/>
  <c r="H208" i="489"/>
  <c r="H207" i="489"/>
  <c r="H206" i="489"/>
  <c r="H205" i="489"/>
  <c r="H204" i="489"/>
  <c r="H203" i="489"/>
  <c r="D499" i="489"/>
  <c r="D499" i="434"/>
  <c r="D328" i="489"/>
  <c r="D328" i="434"/>
  <c r="Q163" i="505" l="1"/>
  <c r="T163" i="505"/>
  <c r="X163" i="505"/>
  <c r="Z163" i="505"/>
  <c r="S163" i="505"/>
  <c r="U163" i="505"/>
  <c r="Y163" i="505"/>
  <c r="AA163" i="505"/>
  <c r="N162" i="505"/>
  <c r="N147" i="505"/>
  <c r="H137" i="505"/>
  <c r="N198" i="505"/>
  <c r="R168" i="505"/>
  <c r="O163" i="505"/>
  <c r="N121" i="505"/>
  <c r="X166" i="505"/>
  <c r="P163" i="505"/>
  <c r="X167" i="505" s="1"/>
  <c r="H121" i="505"/>
  <c r="N86" i="505"/>
  <c r="N28" i="505"/>
  <c r="N256" i="505"/>
  <c r="H162" i="505"/>
  <c r="H147" i="505"/>
  <c r="N137" i="505"/>
  <c r="K545" i="505" l="1"/>
  <c r="K553" i="505"/>
  <c r="N163" i="505"/>
  <c r="B172" i="505" s="1"/>
  <c r="K551" i="505"/>
  <c r="K543" i="505"/>
  <c r="H163" i="505"/>
  <c r="E170" i="505" s="1"/>
  <c r="G516" i="505" s="1"/>
  <c r="Q522" i="505"/>
  <c r="X172" i="505"/>
  <c r="Z167" i="505" s="1"/>
  <c r="N333" i="505"/>
  <c r="B342" i="505" s="1"/>
  <c r="E342" i="505" s="1"/>
  <c r="Q523" i="505"/>
  <c r="K524" i="505"/>
  <c r="R172" i="505"/>
  <c r="K552" i="505"/>
  <c r="K544" i="505"/>
  <c r="T532" i="505" a="1"/>
  <c r="T532" i="505" s="1"/>
  <c r="J532" i="505"/>
  <c r="Q532" i="505" s="1"/>
  <c r="C533" i="505"/>
  <c r="T533" i="505" s="1" a="1"/>
  <c r="T533" i="505" s="1"/>
  <c r="J530" i="505"/>
  <c r="T530" i="505" a="1"/>
  <c r="T530" i="505" s="1"/>
  <c r="T531" i="505" a="1"/>
  <c r="T531" i="505" s="1"/>
  <c r="J531" i="505"/>
  <c r="Q531" i="505" s="1"/>
  <c r="T165" i="505" l="1" a="1"/>
  <c r="T165" i="505" s="1"/>
  <c r="T171" i="505"/>
  <c r="T170" i="505"/>
  <c r="K527" i="505"/>
  <c r="M524" i="505" s="1"/>
  <c r="T169" i="505"/>
  <c r="T167" i="505"/>
  <c r="T166" i="505"/>
  <c r="Q527" i="505"/>
  <c r="S523" i="505" s="1"/>
  <c r="Z168" i="505"/>
  <c r="Z165" i="505" a="1"/>
  <c r="Z165" i="505" s="1"/>
  <c r="Z171" i="505"/>
  <c r="Z170" i="505"/>
  <c r="Z169" i="505"/>
  <c r="T168" i="505"/>
  <c r="Z166" i="505"/>
  <c r="C518" i="505"/>
  <c r="G518" i="505" s="1"/>
  <c r="E172" i="505"/>
  <c r="J533" i="505"/>
  <c r="Q530" i="505"/>
  <c r="R532" i="505"/>
  <c r="S532" i="505" a="1"/>
  <c r="S532" i="505" s="1"/>
  <c r="R531" i="505"/>
  <c r="S531" i="505" a="1"/>
  <c r="S531" i="505" s="1"/>
  <c r="AC496" i="489"/>
  <c r="AC497" i="489"/>
  <c r="AC498" i="489"/>
  <c r="AC325" i="489"/>
  <c r="AC156" i="489"/>
  <c r="AC155" i="489"/>
  <c r="S522" i="505" l="1"/>
  <c r="Z172" i="505"/>
  <c r="S524" i="505"/>
  <c r="S526" i="505"/>
  <c r="S521" i="505" a="1"/>
  <c r="S521" i="505" s="1"/>
  <c r="S525" i="505"/>
  <c r="M521" i="505" a="1"/>
  <c r="M521" i="505" s="1"/>
  <c r="M522" i="505"/>
  <c r="M526" i="505"/>
  <c r="M523" i="505"/>
  <c r="M525" i="505"/>
  <c r="T172" i="505"/>
  <c r="Q533" i="505"/>
  <c r="S533" i="505" s="1" a="1"/>
  <c r="S533" i="505" s="1"/>
  <c r="S530" i="505"/>
  <c r="R530" i="505"/>
  <c r="R533" i="505" s="1"/>
  <c r="S527" i="505" l="1"/>
  <c r="M527" i="505"/>
  <c r="AC483" i="489" l="1"/>
  <c r="AC407" i="489"/>
  <c r="AC370" i="489"/>
  <c r="AC313" i="489"/>
  <c r="AC161" i="489"/>
  <c r="AC143" i="489"/>
  <c r="AC502" i="489" l="1"/>
  <c r="AC501" i="489"/>
  <c r="AC500" i="489"/>
  <c r="AC499" i="489"/>
  <c r="AC495" i="489"/>
  <c r="AC494" i="489"/>
  <c r="AC493" i="489"/>
  <c r="AC492" i="489"/>
  <c r="AC491" i="489"/>
  <c r="AC490" i="489"/>
  <c r="AC489" i="489"/>
  <c r="AC488" i="489"/>
  <c r="AC486" i="489"/>
  <c r="AC482" i="489"/>
  <c r="AC481" i="489"/>
  <c r="AC480" i="489"/>
  <c r="AC479" i="489"/>
  <c r="AC478" i="489"/>
  <c r="AC476" i="489"/>
  <c r="AC475" i="489"/>
  <c r="AC474" i="489"/>
  <c r="AC473" i="489"/>
  <c r="AC472" i="489"/>
  <c r="AC471" i="489"/>
  <c r="AC470" i="489"/>
  <c r="AC469" i="489"/>
  <c r="AC468" i="489"/>
  <c r="AC467" i="489"/>
  <c r="AC466" i="489"/>
  <c r="AC465" i="489"/>
  <c r="AC464" i="489"/>
  <c r="AC463" i="489"/>
  <c r="AC462" i="489"/>
  <c r="AC460" i="489"/>
  <c r="AC459" i="489"/>
  <c r="AC458" i="489"/>
  <c r="AC457" i="489"/>
  <c r="AC456" i="489"/>
  <c r="AC455" i="489"/>
  <c r="AC454" i="489"/>
  <c r="AC453" i="489"/>
  <c r="AC452" i="489"/>
  <c r="AC451" i="489"/>
  <c r="AC450" i="489"/>
  <c r="AC449" i="489"/>
  <c r="AC448" i="489"/>
  <c r="AC447" i="489"/>
  <c r="AC446" i="489"/>
  <c r="AC445" i="489"/>
  <c r="AC444" i="489"/>
  <c r="AC443" i="489"/>
  <c r="AC442" i="489"/>
  <c r="AC441" i="489"/>
  <c r="AC440" i="489"/>
  <c r="AC439" i="489"/>
  <c r="AC438" i="489"/>
  <c r="AC437" i="489"/>
  <c r="AC436" i="489"/>
  <c r="AC435" i="489"/>
  <c r="AC434" i="489"/>
  <c r="AC433" i="489"/>
  <c r="AC432" i="489"/>
  <c r="AC431" i="489"/>
  <c r="AC430" i="489"/>
  <c r="AC429" i="489"/>
  <c r="AC428" i="489"/>
  <c r="AC425" i="489"/>
  <c r="AC424" i="489"/>
  <c r="AC423" i="489"/>
  <c r="AC422" i="489"/>
  <c r="AC421" i="489"/>
  <c r="AC420" i="489"/>
  <c r="AC419" i="489"/>
  <c r="AC418" i="489"/>
  <c r="AC417" i="489"/>
  <c r="AC416" i="489"/>
  <c r="AC415" i="489"/>
  <c r="AC414" i="489"/>
  <c r="AC413" i="489"/>
  <c r="AC412" i="489"/>
  <c r="AC411" i="489"/>
  <c r="AC410" i="489"/>
  <c r="AC409" i="489"/>
  <c r="AC408" i="489"/>
  <c r="AC406" i="489"/>
  <c r="AC405" i="489"/>
  <c r="AC404" i="489"/>
  <c r="AC403" i="489"/>
  <c r="AC402" i="489"/>
  <c r="AC401" i="489"/>
  <c r="AC400" i="489"/>
  <c r="AC399" i="489"/>
  <c r="AC398" i="489"/>
  <c r="AC397" i="489"/>
  <c r="AC396" i="489"/>
  <c r="AC395" i="489"/>
  <c r="AC394" i="489"/>
  <c r="AC393" i="489"/>
  <c r="AC392" i="489"/>
  <c r="AC391" i="489"/>
  <c r="AC390" i="489"/>
  <c r="AC389" i="489"/>
  <c r="AC388" i="489"/>
  <c r="AC387" i="489"/>
  <c r="AC386" i="489"/>
  <c r="AC385" i="489"/>
  <c r="AC384" i="489"/>
  <c r="AC383" i="489"/>
  <c r="AC382" i="489"/>
  <c r="AC381" i="489"/>
  <c r="AC380" i="489"/>
  <c r="AC379" i="489"/>
  <c r="AC378" i="489"/>
  <c r="AC377" i="489"/>
  <c r="AC376" i="489"/>
  <c r="AC375" i="489"/>
  <c r="AC374" i="489"/>
  <c r="AC373" i="489"/>
  <c r="AC372" i="489"/>
  <c r="AC371" i="489"/>
  <c r="AC369" i="489"/>
  <c r="AC367" i="489"/>
  <c r="AC366" i="489"/>
  <c r="AC365" i="489"/>
  <c r="AC364" i="489"/>
  <c r="AC363" i="489"/>
  <c r="AC362" i="489"/>
  <c r="AC361" i="489"/>
  <c r="AC360" i="489"/>
  <c r="AC359" i="489"/>
  <c r="AC356" i="489"/>
  <c r="AC355" i="489"/>
  <c r="AC354" i="489"/>
  <c r="AC353" i="489"/>
  <c r="AC352" i="489"/>
  <c r="AC351" i="489"/>
  <c r="AC350" i="489"/>
  <c r="AC349" i="489"/>
  <c r="AC348" i="489"/>
  <c r="AC347" i="489"/>
  <c r="AC487" i="489" l="1"/>
  <c r="AC503" i="489"/>
  <c r="AC477" i="489"/>
  <c r="AC427" i="489"/>
  <c r="AC461" i="489" s="1"/>
  <c r="G461" i="489"/>
  <c r="AC504" i="489" l="1"/>
  <c r="K326" i="434" l="1" a="1"/>
  <c r="K326" i="434" s="1"/>
  <c r="K328" i="434" a="1"/>
  <c r="K328" i="434" s="1"/>
  <c r="K329" i="434" a="1"/>
  <c r="K329" i="434" s="1"/>
  <c r="K330" i="434" a="1"/>
  <c r="K330" i="434" s="1"/>
  <c r="K331" i="434" a="1"/>
  <c r="K331" i="434" s="1"/>
  <c r="K326" i="489" a="1"/>
  <c r="K326" i="489" s="1"/>
  <c r="K329" i="489" a="1"/>
  <c r="K329" i="489" s="1"/>
  <c r="K330" i="489" a="1"/>
  <c r="K330" i="489" s="1"/>
  <c r="K331" i="489" a="1"/>
  <c r="K331" i="489" s="1"/>
  <c r="H329" i="434"/>
  <c r="H330" i="434"/>
  <c r="H331" i="434"/>
  <c r="H329" i="489"/>
  <c r="H330" i="489"/>
  <c r="H331" i="489"/>
  <c r="K328" i="489" l="1" a="1"/>
  <c r="K328" i="489" s="1"/>
  <c r="AC67" i="489" l="1"/>
  <c r="AC30" i="489"/>
  <c r="K498" i="489" l="1" a="1"/>
  <c r="K498" i="489" s="1"/>
  <c r="K495" i="489" a="1"/>
  <c r="K495" i="489" s="1"/>
  <c r="V494" i="489"/>
  <c r="K494" i="489" a="1"/>
  <c r="K494" i="489" s="1"/>
  <c r="K490" i="489" a="1"/>
  <c r="K490" i="489" s="1"/>
  <c r="K489" i="489" a="1"/>
  <c r="K489" i="489" s="1"/>
  <c r="AA503" i="489"/>
  <c r="Y503" i="489"/>
  <c r="U503" i="489"/>
  <c r="S503" i="489"/>
  <c r="Q503" i="489"/>
  <c r="O503" i="489"/>
  <c r="K488" i="489" a="1"/>
  <c r="K488" i="489" s="1"/>
  <c r="V486" i="489"/>
  <c r="K486" i="489" a="1"/>
  <c r="K486" i="489" s="1"/>
  <c r="V482" i="489"/>
  <c r="K482" i="489" a="1"/>
  <c r="K482" i="489" s="1"/>
  <c r="K481" i="489" a="1"/>
  <c r="K481" i="489" s="1"/>
  <c r="K480" i="489" a="1"/>
  <c r="K480" i="489" s="1"/>
  <c r="K479" i="489" a="1"/>
  <c r="K479" i="489" s="1"/>
  <c r="Z487" i="489"/>
  <c r="X487" i="489"/>
  <c r="T487" i="489"/>
  <c r="P487" i="489"/>
  <c r="I487" i="489"/>
  <c r="V476" i="489"/>
  <c r="N476" i="489"/>
  <c r="K476" i="489" a="1"/>
  <c r="K476" i="489" s="1"/>
  <c r="V475" i="489"/>
  <c r="K475" i="489" a="1"/>
  <c r="K475" i="489" s="1"/>
  <c r="M475" i="489" s="1"/>
  <c r="V474" i="489"/>
  <c r="N474" i="489"/>
  <c r="K474" i="489" a="1"/>
  <c r="K474" i="489" s="1"/>
  <c r="V473" i="489"/>
  <c r="K473" i="489" a="1"/>
  <c r="K473" i="489" s="1"/>
  <c r="V472" i="489"/>
  <c r="N472" i="489"/>
  <c r="K472" i="489" a="1"/>
  <c r="K472" i="489" s="1"/>
  <c r="V471" i="489"/>
  <c r="K471" i="489" a="1"/>
  <c r="K471" i="489" s="1"/>
  <c r="V470" i="489"/>
  <c r="N470" i="489"/>
  <c r="K470" i="489" a="1"/>
  <c r="K470" i="489" s="1"/>
  <c r="V469" i="489"/>
  <c r="K469" i="489" a="1"/>
  <c r="K469" i="489" s="1"/>
  <c r="M469" i="489" s="1"/>
  <c r="V468" i="489"/>
  <c r="N468" i="489"/>
  <c r="K468" i="489" a="1"/>
  <c r="K468" i="489" s="1"/>
  <c r="V467" i="489"/>
  <c r="K467" i="489" a="1"/>
  <c r="K467" i="489" s="1"/>
  <c r="K466" i="489" a="1"/>
  <c r="K466" i="489" s="1"/>
  <c r="V465" i="489"/>
  <c r="N465" i="489"/>
  <c r="K465" i="489" a="1"/>
  <c r="K465" i="489" s="1"/>
  <c r="V464" i="489"/>
  <c r="K464" i="489" a="1"/>
  <c r="K464" i="489" s="1"/>
  <c r="V463" i="489"/>
  <c r="N463" i="489"/>
  <c r="K463" i="489" a="1"/>
  <c r="K463" i="489" s="1"/>
  <c r="Z477" i="489"/>
  <c r="X477" i="489"/>
  <c r="U477" i="489"/>
  <c r="S477" i="489"/>
  <c r="Q477" i="489"/>
  <c r="O477" i="489"/>
  <c r="I477" i="489"/>
  <c r="V460" i="489"/>
  <c r="N460" i="489"/>
  <c r="K460" i="489" a="1"/>
  <c r="K460" i="489" s="1"/>
  <c r="M460" i="489" s="1"/>
  <c r="K459" i="489" a="1"/>
  <c r="K459" i="489" s="1"/>
  <c r="K458" i="489" a="1"/>
  <c r="K458" i="489" s="1"/>
  <c r="K457" i="489" a="1"/>
  <c r="K457" i="489" s="1"/>
  <c r="K456" i="489" a="1"/>
  <c r="K456" i="489" s="1"/>
  <c r="M456" i="489" s="1"/>
  <c r="K455" i="489" a="1"/>
  <c r="K455" i="489" s="1"/>
  <c r="M455" i="489" s="1"/>
  <c r="J454" i="489" a="1"/>
  <c r="J454" i="489" s="1"/>
  <c r="H454" i="489"/>
  <c r="K454" i="489" a="1"/>
  <c r="K454" i="489" s="1"/>
  <c r="M454" i="489" s="1"/>
  <c r="V453" i="489"/>
  <c r="N453" i="489"/>
  <c r="K453" i="489" a="1"/>
  <c r="K453" i="489" s="1"/>
  <c r="M453" i="489" s="1"/>
  <c r="K452" i="489" a="1"/>
  <c r="K452" i="489" s="1"/>
  <c r="K451" i="489" a="1"/>
  <c r="K451" i="489" s="1"/>
  <c r="M451" i="489" s="1"/>
  <c r="K450" i="489" a="1"/>
  <c r="K450" i="489" s="1"/>
  <c r="K449" i="489" a="1"/>
  <c r="K449" i="489" s="1"/>
  <c r="M449" i="489" s="1"/>
  <c r="K448" i="489" a="1"/>
  <c r="K448" i="489" s="1"/>
  <c r="K447" i="489" a="1"/>
  <c r="K447" i="489" s="1"/>
  <c r="M447" i="489" s="1"/>
  <c r="K446" i="489" a="1"/>
  <c r="K446" i="489" s="1"/>
  <c r="K445" i="489" a="1"/>
  <c r="K445" i="489" s="1"/>
  <c r="M445" i="489" s="1"/>
  <c r="K444" i="489" a="1"/>
  <c r="K444" i="489" s="1"/>
  <c r="K443" i="489" a="1"/>
  <c r="K443" i="489" s="1"/>
  <c r="M443" i="489" s="1"/>
  <c r="K442" i="489" a="1"/>
  <c r="K442" i="489" s="1"/>
  <c r="K441" i="489" a="1"/>
  <c r="K441" i="489" s="1"/>
  <c r="M441" i="489" s="1"/>
  <c r="K440" i="489" a="1"/>
  <c r="K440" i="489" s="1"/>
  <c r="K439" i="489" a="1"/>
  <c r="K439" i="489" s="1"/>
  <c r="M439" i="489" s="1"/>
  <c r="K438" i="489" a="1"/>
  <c r="K438" i="489" s="1"/>
  <c r="K437" i="489" a="1"/>
  <c r="K437" i="489" s="1"/>
  <c r="M437" i="489" s="1"/>
  <c r="K436" i="489" a="1"/>
  <c r="K436" i="489" s="1"/>
  <c r="K435" i="489" a="1"/>
  <c r="K435" i="489" s="1"/>
  <c r="M435" i="489" s="1"/>
  <c r="K434" i="489" a="1"/>
  <c r="K434" i="489" s="1"/>
  <c r="K433" i="489" a="1"/>
  <c r="K433" i="489" s="1"/>
  <c r="K432" i="489" a="1"/>
  <c r="K432" i="489" s="1"/>
  <c r="K431" i="489" a="1"/>
  <c r="K431" i="489" s="1"/>
  <c r="K430" i="489" a="1"/>
  <c r="K430" i="489" s="1"/>
  <c r="K429" i="489" a="1"/>
  <c r="K429" i="489" s="1"/>
  <c r="K428" i="489" a="1"/>
  <c r="K428" i="489" s="1"/>
  <c r="K425" i="489" a="1"/>
  <c r="K425" i="489" s="1"/>
  <c r="K424" i="489" a="1"/>
  <c r="K424" i="489" s="1"/>
  <c r="K423" i="489" a="1"/>
  <c r="K423" i="489" s="1"/>
  <c r="K422" i="489" a="1"/>
  <c r="K422" i="489" s="1"/>
  <c r="K421" i="489" a="1"/>
  <c r="K421" i="489" s="1"/>
  <c r="K420" i="489" a="1"/>
  <c r="K420" i="489" s="1"/>
  <c r="K419" i="489" a="1"/>
  <c r="K419" i="489" s="1"/>
  <c r="K418" i="489" a="1"/>
  <c r="K418" i="489" s="1"/>
  <c r="K417" i="489" a="1"/>
  <c r="K417" i="489" s="1"/>
  <c r="K416" i="489" a="1"/>
  <c r="K416" i="489" s="1"/>
  <c r="K415" i="489" a="1"/>
  <c r="K415" i="489" s="1"/>
  <c r="K414" i="489" a="1"/>
  <c r="K414" i="489" s="1"/>
  <c r="K413" i="489" a="1"/>
  <c r="K413" i="489" s="1"/>
  <c r="K412" i="489" a="1"/>
  <c r="K412" i="489" s="1"/>
  <c r="H411" i="489"/>
  <c r="K410" i="489" a="1"/>
  <c r="K410" i="489" s="1"/>
  <c r="K409" i="489" a="1"/>
  <c r="K409" i="489" s="1"/>
  <c r="M409" i="489" s="1"/>
  <c r="H408" i="489"/>
  <c r="K407" i="489"/>
  <c r="K407" i="489" a="1"/>
  <c r="H407" i="489"/>
  <c r="K406" i="489" a="1"/>
  <c r="K406" i="489" s="1"/>
  <c r="K405" i="489" a="1"/>
  <c r="K405" i="489" s="1"/>
  <c r="K404" i="489" a="1"/>
  <c r="K404" i="489" s="1"/>
  <c r="K403" i="489" a="1"/>
  <c r="K403" i="489" s="1"/>
  <c r="K402" i="489" a="1"/>
  <c r="K402" i="489" s="1"/>
  <c r="K401" i="489" a="1"/>
  <c r="K401" i="489" s="1"/>
  <c r="K400" i="489" a="1"/>
  <c r="K400" i="489" s="1"/>
  <c r="K399" i="489" a="1"/>
  <c r="K399" i="489" s="1"/>
  <c r="K398" i="489" a="1"/>
  <c r="K398" i="489" s="1"/>
  <c r="K397" i="489" a="1"/>
  <c r="K397" i="489" s="1"/>
  <c r="K396" i="489" a="1"/>
  <c r="K396" i="489" s="1"/>
  <c r="K395" i="489" a="1"/>
  <c r="K395" i="489" s="1"/>
  <c r="K394" i="489" a="1"/>
  <c r="K394" i="489" s="1"/>
  <c r="K393" i="489" a="1"/>
  <c r="K393" i="489" s="1"/>
  <c r="K392" i="489" a="1"/>
  <c r="K392" i="489" s="1"/>
  <c r="K391" i="489" a="1"/>
  <c r="K391" i="489" s="1"/>
  <c r="K390" i="489" a="1"/>
  <c r="K390" i="489" s="1"/>
  <c r="K389" i="489" a="1"/>
  <c r="K389" i="489" s="1"/>
  <c r="K388" i="489" a="1"/>
  <c r="K388" i="489" s="1"/>
  <c r="V387" i="489"/>
  <c r="K387" i="489" a="1"/>
  <c r="K387" i="489" s="1"/>
  <c r="K386" i="489" a="1"/>
  <c r="K386" i="489" s="1"/>
  <c r="V385" i="489"/>
  <c r="K385" i="489" a="1"/>
  <c r="K385" i="489" s="1"/>
  <c r="K384" i="489" a="1"/>
  <c r="K384" i="489" s="1"/>
  <c r="V383" i="489"/>
  <c r="K383" i="489" a="1"/>
  <c r="K383" i="489" s="1"/>
  <c r="K382" i="489" a="1"/>
  <c r="K382" i="489" s="1"/>
  <c r="V381" i="489"/>
  <c r="K381" i="489" a="1"/>
  <c r="K381" i="489" s="1"/>
  <c r="K380" i="489" a="1"/>
  <c r="K380" i="489" s="1"/>
  <c r="V379" i="489"/>
  <c r="K379" i="489" a="1"/>
  <c r="K379" i="489" s="1"/>
  <c r="K378" i="489" a="1"/>
  <c r="K378" i="489" s="1"/>
  <c r="V377" i="489"/>
  <c r="K377" i="489" a="1"/>
  <c r="K377" i="489" s="1"/>
  <c r="K376" i="489" a="1"/>
  <c r="K376" i="489" s="1"/>
  <c r="K375" i="489" a="1"/>
  <c r="K375" i="489" s="1"/>
  <c r="K374" i="489" a="1"/>
  <c r="K374" i="489" s="1"/>
  <c r="K373" i="489" a="1"/>
  <c r="K373" i="489" s="1"/>
  <c r="V372" i="489"/>
  <c r="K372" i="489" a="1"/>
  <c r="K372" i="489" s="1"/>
  <c r="K370" i="489" a="1"/>
  <c r="K370" i="489" s="1"/>
  <c r="H370" i="489"/>
  <c r="AA426" i="489"/>
  <c r="Y426" i="489"/>
  <c r="V369" i="489"/>
  <c r="T426" i="489"/>
  <c r="R426" i="489"/>
  <c r="P426" i="489"/>
  <c r="N369" i="489"/>
  <c r="G426" i="489"/>
  <c r="K367" i="489" a="1"/>
  <c r="K367" i="489" s="1"/>
  <c r="K366" i="489" a="1"/>
  <c r="K366" i="489" s="1"/>
  <c r="K365" i="489" a="1"/>
  <c r="K365" i="489" s="1"/>
  <c r="K364" i="489" a="1"/>
  <c r="K364" i="489" s="1"/>
  <c r="K363" i="489" a="1"/>
  <c r="K363" i="489" s="1"/>
  <c r="K362" i="489" a="1"/>
  <c r="K362" i="489" s="1"/>
  <c r="V361" i="489"/>
  <c r="W361" i="489" s="1"/>
  <c r="K361" i="489" a="1"/>
  <c r="K361" i="489" s="1"/>
  <c r="V360" i="489"/>
  <c r="K360" i="489" a="1"/>
  <c r="K360" i="489" s="1"/>
  <c r="N359" i="489"/>
  <c r="K359" i="489" a="1"/>
  <c r="K359" i="489" s="1"/>
  <c r="V356" i="489"/>
  <c r="K356" i="489" a="1"/>
  <c r="K356" i="489" s="1"/>
  <c r="K355" i="489" a="1"/>
  <c r="K355" i="489" s="1"/>
  <c r="V354" i="489"/>
  <c r="K354" i="489" a="1"/>
  <c r="K354" i="489" s="1"/>
  <c r="N353" i="489"/>
  <c r="K353" i="489" a="1"/>
  <c r="K353" i="489" s="1"/>
  <c r="K352" i="489" a="1"/>
  <c r="K352" i="489" s="1"/>
  <c r="K351" i="489" a="1"/>
  <c r="K351" i="489" s="1"/>
  <c r="K350" i="489" a="1"/>
  <c r="K350" i="489" s="1"/>
  <c r="K349" i="489"/>
  <c r="V348" i="489"/>
  <c r="K348" i="489"/>
  <c r="AA368" i="489"/>
  <c r="Y368" i="489"/>
  <c r="V347" i="489"/>
  <c r="T368" i="489"/>
  <c r="R368" i="489"/>
  <c r="P368" i="489"/>
  <c r="I368" i="489"/>
  <c r="E339" i="489"/>
  <c r="I338" i="489"/>
  <c r="E338" i="489"/>
  <c r="I337" i="489"/>
  <c r="E337" i="489"/>
  <c r="I336" i="489"/>
  <c r="E336" i="489"/>
  <c r="I335" i="489"/>
  <c r="E335" i="489"/>
  <c r="C339" i="489"/>
  <c r="AC330" i="489"/>
  <c r="AC328" i="489"/>
  <c r="H328" i="489"/>
  <c r="AC326" i="489"/>
  <c r="AC322" i="489"/>
  <c r="V318" i="489"/>
  <c r="T332" i="489"/>
  <c r="R332" i="489"/>
  <c r="P332" i="489"/>
  <c r="N318" i="489"/>
  <c r="V316" i="489"/>
  <c r="W316" i="489" s="1"/>
  <c r="V312" i="489"/>
  <c r="N312" i="489"/>
  <c r="V311" i="489"/>
  <c r="W311" i="489" s="1"/>
  <c r="V310" i="489"/>
  <c r="N310" i="489"/>
  <c r="AC304" i="489"/>
  <c r="AC303" i="489"/>
  <c r="N297" i="489"/>
  <c r="V296" i="489"/>
  <c r="N295" i="489"/>
  <c r="V292" i="489"/>
  <c r="R307" i="489"/>
  <c r="P307" i="489"/>
  <c r="I307" i="489"/>
  <c r="L521" i="489" s="1"/>
  <c r="AC292" i="489"/>
  <c r="H289" i="489"/>
  <c r="V276" i="489"/>
  <c r="X341" i="489"/>
  <c r="N261" i="489"/>
  <c r="H261" i="489"/>
  <c r="V260" i="489"/>
  <c r="M241" i="489"/>
  <c r="X340" i="489"/>
  <c r="X339" i="489"/>
  <c r="X338" i="489"/>
  <c r="X335" i="489"/>
  <c r="H195" i="489"/>
  <c r="U198" i="489"/>
  <c r="S198" i="489"/>
  <c r="Q198" i="489"/>
  <c r="O198" i="489"/>
  <c r="E169" i="489"/>
  <c r="I168" i="489"/>
  <c r="E168" i="489"/>
  <c r="I167" i="489"/>
  <c r="E167" i="489"/>
  <c r="I166" i="489"/>
  <c r="E166" i="489"/>
  <c r="E165" i="489"/>
  <c r="V158" i="489"/>
  <c r="D158" i="489"/>
  <c r="V154" i="489"/>
  <c r="AC152" i="489"/>
  <c r="AC150" i="489"/>
  <c r="V148" i="489"/>
  <c r="U162" i="489"/>
  <c r="S162" i="489"/>
  <c r="Q162" i="489"/>
  <c r="O162" i="489"/>
  <c r="Q147" i="489"/>
  <c r="O147" i="489"/>
  <c r="AC138" i="489"/>
  <c r="AC130" i="489"/>
  <c r="V129" i="489"/>
  <c r="V127" i="489"/>
  <c r="V125" i="489"/>
  <c r="AC125" i="489"/>
  <c r="V118" i="489"/>
  <c r="V114" i="489"/>
  <c r="V106" i="489"/>
  <c r="AC100" i="489"/>
  <c r="AA121" i="489"/>
  <c r="U121" i="489"/>
  <c r="S121" i="489"/>
  <c r="Q121" i="489"/>
  <c r="O121" i="489"/>
  <c r="V74" i="489"/>
  <c r="V72" i="489"/>
  <c r="V69" i="489"/>
  <c r="K67" i="489" a="1"/>
  <c r="K67" i="489" s="1"/>
  <c r="H67" i="489"/>
  <c r="V48" i="489"/>
  <c r="V47" i="489"/>
  <c r="V46" i="489"/>
  <c r="V45" i="489"/>
  <c r="V43" i="489"/>
  <c r="V41" i="489"/>
  <c r="V39" i="489"/>
  <c r="X170" i="489"/>
  <c r="X169" i="489"/>
  <c r="X168" i="489"/>
  <c r="K30" i="489" a="1"/>
  <c r="K30" i="489" s="1"/>
  <c r="H30" i="489"/>
  <c r="AA86" i="489"/>
  <c r="Z86" i="489"/>
  <c r="Y86" i="489"/>
  <c r="X86" i="489"/>
  <c r="U86" i="489"/>
  <c r="T86" i="489"/>
  <c r="S86" i="489"/>
  <c r="R86" i="489"/>
  <c r="Q86" i="489"/>
  <c r="O86" i="489"/>
  <c r="I86" i="489"/>
  <c r="X165" i="489"/>
  <c r="V22" i="489"/>
  <c r="V10" i="489"/>
  <c r="V8" i="489"/>
  <c r="AA28" i="489"/>
  <c r="Z28" i="489"/>
  <c r="Y28" i="489"/>
  <c r="X28" i="489"/>
  <c r="U28" i="489"/>
  <c r="T28" i="489"/>
  <c r="S28" i="489"/>
  <c r="R28" i="489"/>
  <c r="Q28" i="489"/>
  <c r="P28" i="489"/>
  <c r="O28" i="489"/>
  <c r="AC7" i="489"/>
  <c r="H374" i="434"/>
  <c r="H375" i="434"/>
  <c r="H376" i="434"/>
  <c r="H370" i="434"/>
  <c r="H371" i="434"/>
  <c r="K370" i="434" a="1"/>
  <c r="K370" i="434" s="1"/>
  <c r="K407" i="434" a="1"/>
  <c r="K407" i="434" s="1"/>
  <c r="H407" i="434"/>
  <c r="H67" i="434"/>
  <c r="H68" i="434"/>
  <c r="K67" i="434" a="1"/>
  <c r="K67" i="434" s="1"/>
  <c r="K30" i="434" a="1"/>
  <c r="K30" i="434" s="1"/>
  <c r="H30" i="434"/>
  <c r="H31" i="434"/>
  <c r="H36" i="434"/>
  <c r="H35" i="434"/>
  <c r="V489" i="489" l="1"/>
  <c r="W489" i="489" s="1"/>
  <c r="V62" i="489"/>
  <c r="V65" i="489"/>
  <c r="W65" i="489" s="1"/>
  <c r="W348" i="489"/>
  <c r="V491" i="489"/>
  <c r="N494" i="489"/>
  <c r="N260" i="489"/>
  <c r="I121" i="489"/>
  <c r="P121" i="489"/>
  <c r="R121" i="489"/>
  <c r="T121" i="489"/>
  <c r="X121" i="489"/>
  <c r="Z121" i="489"/>
  <c r="Y198" i="489"/>
  <c r="P256" i="489"/>
  <c r="R256" i="489"/>
  <c r="T256" i="489"/>
  <c r="X256" i="489"/>
  <c r="Z256" i="489"/>
  <c r="V209" i="489"/>
  <c r="V211" i="489"/>
  <c r="V213" i="489"/>
  <c r="V215" i="489"/>
  <c r="V217" i="489"/>
  <c r="I291" i="489"/>
  <c r="L520" i="489" s="1"/>
  <c r="P291" i="489"/>
  <c r="R291" i="489"/>
  <c r="T291" i="489"/>
  <c r="X291" i="489"/>
  <c r="Z291" i="489"/>
  <c r="N258" i="489"/>
  <c r="V259" i="489"/>
  <c r="W259" i="489" s="1"/>
  <c r="V261" i="489"/>
  <c r="W261" i="489" s="1"/>
  <c r="N262" i="489"/>
  <c r="V263" i="489"/>
  <c r="W263" i="489" s="1"/>
  <c r="N264" i="489"/>
  <c r="Y332" i="489"/>
  <c r="I137" i="489"/>
  <c r="V136" i="489"/>
  <c r="W136" i="489" s="1"/>
  <c r="P147" i="489"/>
  <c r="T147" i="489"/>
  <c r="X147" i="489"/>
  <c r="Z147" i="489"/>
  <c r="P162" i="489"/>
  <c r="R162" i="489"/>
  <c r="T162" i="489"/>
  <c r="Y162" i="489"/>
  <c r="AA162" i="489"/>
  <c r="V149" i="489"/>
  <c r="W149" i="489" s="1"/>
  <c r="V183" i="489"/>
  <c r="AA332" i="489"/>
  <c r="V495" i="489"/>
  <c r="W495" i="489" s="1"/>
  <c r="J478" i="489" a="1"/>
  <c r="J478" i="489" s="1"/>
  <c r="M480" i="489"/>
  <c r="V134" i="489"/>
  <c r="W134" i="489" s="1"/>
  <c r="S147" i="489"/>
  <c r="U147" i="489"/>
  <c r="Y147" i="489"/>
  <c r="AA147" i="489"/>
  <c r="V146" i="489"/>
  <c r="X162" i="489"/>
  <c r="Z162" i="489"/>
  <c r="M495" i="489"/>
  <c r="N390" i="489"/>
  <c r="M396" i="489"/>
  <c r="H478" i="489"/>
  <c r="M479" i="489"/>
  <c r="N479" i="489"/>
  <c r="V479" i="489"/>
  <c r="H480" i="489"/>
  <c r="J480" i="489" a="1"/>
  <c r="J480" i="489" s="1"/>
  <c r="M481" i="489"/>
  <c r="N481" i="489"/>
  <c r="V481" i="489"/>
  <c r="H482" i="489"/>
  <c r="N362" i="489"/>
  <c r="N275" i="489"/>
  <c r="V103" i="489"/>
  <c r="V120" i="489"/>
  <c r="W120" i="489" s="1"/>
  <c r="V64" i="489"/>
  <c r="V70" i="489"/>
  <c r="W70" i="489" s="1"/>
  <c r="V38" i="489"/>
  <c r="W38" i="489" s="1"/>
  <c r="V40" i="489"/>
  <c r="W40" i="489" s="1"/>
  <c r="V42" i="489"/>
  <c r="W42" i="489" s="1"/>
  <c r="V44" i="489"/>
  <c r="M498" i="489"/>
  <c r="J482" i="489" a="1"/>
  <c r="J482" i="489" s="1"/>
  <c r="M486" i="489"/>
  <c r="V371" i="489"/>
  <c r="W371" i="489" s="1"/>
  <c r="N372" i="489"/>
  <c r="V373" i="489"/>
  <c r="W373" i="489" s="1"/>
  <c r="N377" i="489"/>
  <c r="V378" i="489"/>
  <c r="W378" i="489" s="1"/>
  <c r="N379" i="489"/>
  <c r="N381" i="489"/>
  <c r="N383" i="489"/>
  <c r="N385" i="489"/>
  <c r="N387" i="489"/>
  <c r="N389" i="489"/>
  <c r="N391" i="489"/>
  <c r="H396" i="489"/>
  <c r="V397" i="489"/>
  <c r="V399" i="489"/>
  <c r="W399" i="489" s="1"/>
  <c r="V401" i="489"/>
  <c r="V403" i="489"/>
  <c r="W403" i="489" s="1"/>
  <c r="V405" i="489"/>
  <c r="H409" i="489"/>
  <c r="J409" i="489" a="1"/>
  <c r="J409" i="489" s="1"/>
  <c r="M410" i="489"/>
  <c r="N410" i="489"/>
  <c r="V410" i="489"/>
  <c r="W410" i="489" s="1"/>
  <c r="M412" i="489"/>
  <c r="M414" i="489"/>
  <c r="M416" i="489"/>
  <c r="M418" i="489"/>
  <c r="M420" i="489"/>
  <c r="N278" i="489"/>
  <c r="N280" i="489"/>
  <c r="N284" i="489"/>
  <c r="V288" i="489"/>
  <c r="V290" i="489"/>
  <c r="W290" i="489" s="1"/>
  <c r="V265" i="489"/>
  <c r="AA198" i="489"/>
  <c r="V124" i="489"/>
  <c r="V135" i="489"/>
  <c r="V140" i="489"/>
  <c r="V151" i="489"/>
  <c r="V153" i="489"/>
  <c r="V128" i="489"/>
  <c r="V119" i="489"/>
  <c r="V105" i="489"/>
  <c r="W105" i="489" s="1"/>
  <c r="V73" i="489"/>
  <c r="V9" i="489"/>
  <c r="V27" i="489"/>
  <c r="V14" i="489"/>
  <c r="W14" i="489" s="1"/>
  <c r="V267" i="489"/>
  <c r="V269" i="489"/>
  <c r="I198" i="489"/>
  <c r="P198" i="489"/>
  <c r="R198" i="489"/>
  <c r="T198" i="489"/>
  <c r="X198" i="489"/>
  <c r="Z198" i="489"/>
  <c r="V271" i="489"/>
  <c r="N279" i="489"/>
  <c r="V319" i="489"/>
  <c r="W319" i="489" s="1"/>
  <c r="V298" i="489"/>
  <c r="V300" i="489"/>
  <c r="W300" i="489" s="1"/>
  <c r="V302" i="489"/>
  <c r="N303" i="489"/>
  <c r="V304" i="489"/>
  <c r="W304" i="489" s="1"/>
  <c r="V306" i="489"/>
  <c r="W306" i="489" s="1"/>
  <c r="V273" i="489"/>
  <c r="N289" i="489"/>
  <c r="T307" i="489"/>
  <c r="Y307" i="489"/>
  <c r="AA307" i="489"/>
  <c r="V293" i="489"/>
  <c r="O256" i="489"/>
  <c r="Q256" i="489"/>
  <c r="S256" i="489"/>
  <c r="U256" i="489"/>
  <c r="Y256" i="489"/>
  <c r="AA256" i="489"/>
  <c r="V201" i="489"/>
  <c r="W201" i="489" s="1"/>
  <c r="V212" i="489"/>
  <c r="W212" i="489" s="1"/>
  <c r="V214" i="489"/>
  <c r="V218" i="489"/>
  <c r="N324" i="489"/>
  <c r="M421" i="489"/>
  <c r="M422" i="489"/>
  <c r="M423" i="489"/>
  <c r="M425" i="489"/>
  <c r="I461" i="489"/>
  <c r="P461" i="489"/>
  <c r="R461" i="489"/>
  <c r="T461" i="489"/>
  <c r="X461" i="489"/>
  <c r="Z461" i="489"/>
  <c r="M428" i="489"/>
  <c r="M430" i="489"/>
  <c r="M432" i="489"/>
  <c r="M434" i="489"/>
  <c r="N434" i="489"/>
  <c r="H435" i="489"/>
  <c r="J435" i="489" a="1"/>
  <c r="J435" i="489" s="1"/>
  <c r="M436" i="489"/>
  <c r="N436" i="489"/>
  <c r="V436" i="489"/>
  <c r="W436" i="489" s="1"/>
  <c r="H437" i="489"/>
  <c r="J437" i="489" a="1"/>
  <c r="J437" i="489" s="1"/>
  <c r="M438" i="489"/>
  <c r="N438" i="489"/>
  <c r="V438" i="489"/>
  <c r="H439" i="489"/>
  <c r="J439" i="489" a="1"/>
  <c r="J439" i="489" s="1"/>
  <c r="M440" i="489"/>
  <c r="N440" i="489"/>
  <c r="V440" i="489"/>
  <c r="W440" i="489" s="1"/>
  <c r="H441" i="489"/>
  <c r="J441" i="489" a="1"/>
  <c r="J441" i="489" s="1"/>
  <c r="M442" i="489"/>
  <c r="N442" i="489"/>
  <c r="V442" i="489"/>
  <c r="H443" i="489"/>
  <c r="J443" i="489" a="1"/>
  <c r="J443" i="489" s="1"/>
  <c r="M444" i="489"/>
  <c r="N444" i="489"/>
  <c r="V444" i="489"/>
  <c r="W444" i="489" s="1"/>
  <c r="H445" i="489"/>
  <c r="J445" i="489" a="1"/>
  <c r="J445" i="489" s="1"/>
  <c r="M446" i="489"/>
  <c r="N446" i="489"/>
  <c r="V446" i="489"/>
  <c r="H447" i="489"/>
  <c r="M448" i="489"/>
  <c r="N448" i="489"/>
  <c r="M459" i="489"/>
  <c r="N348" i="489"/>
  <c r="V380" i="489"/>
  <c r="V382" i="489"/>
  <c r="W382" i="489" s="1"/>
  <c r="V384" i="489"/>
  <c r="V386" i="489"/>
  <c r="W386" i="489" s="1"/>
  <c r="V388" i="489"/>
  <c r="W388" i="489" s="1"/>
  <c r="N392" i="489"/>
  <c r="M394" i="489"/>
  <c r="N397" i="489"/>
  <c r="N399" i="489"/>
  <c r="N401" i="489"/>
  <c r="N403" i="489"/>
  <c r="W482" i="489"/>
  <c r="W486" i="489"/>
  <c r="K199" i="489" a="1"/>
  <c r="K199" i="489" s="1"/>
  <c r="AC199" i="489"/>
  <c r="H200" i="489"/>
  <c r="AC200" i="489"/>
  <c r="K201" i="489" a="1"/>
  <c r="K201" i="489" s="1"/>
  <c r="AC201" i="489"/>
  <c r="K202" i="489" a="1"/>
  <c r="K202" i="489" s="1"/>
  <c r="M202" i="489" s="1"/>
  <c r="AC202" i="489"/>
  <c r="K203" i="489" a="1"/>
  <c r="K203" i="489" s="1"/>
  <c r="M203" i="489" s="1"/>
  <c r="AC203" i="489"/>
  <c r="AC204" i="489"/>
  <c r="AC205" i="489"/>
  <c r="AC206" i="489"/>
  <c r="K207" i="489" a="1"/>
  <c r="K207" i="489" s="1"/>
  <c r="AC207" i="489"/>
  <c r="K208" i="489" a="1"/>
  <c r="K208" i="489" s="1"/>
  <c r="AC208" i="489"/>
  <c r="K209" i="489" a="1"/>
  <c r="K209" i="489" s="1"/>
  <c r="AC209" i="489"/>
  <c r="K210" i="489" a="1"/>
  <c r="K210" i="489" s="1"/>
  <c r="AC210" i="489"/>
  <c r="K211" i="489" a="1"/>
  <c r="K211" i="489" s="1"/>
  <c r="AC211" i="489"/>
  <c r="K212" i="489" a="1"/>
  <c r="K212" i="489" s="1"/>
  <c r="AC212" i="489"/>
  <c r="K213" i="489" a="1"/>
  <c r="K213" i="489" s="1"/>
  <c r="AC213" i="489"/>
  <c r="K214" i="489" a="1"/>
  <c r="K214" i="489" s="1"/>
  <c r="AC214" i="489"/>
  <c r="K215" i="489" a="1"/>
  <c r="K215" i="489" s="1"/>
  <c r="AC215" i="489"/>
  <c r="K216" i="489" a="1"/>
  <c r="K216" i="489" s="1"/>
  <c r="AC216" i="489"/>
  <c r="K217" i="489" a="1"/>
  <c r="K217" i="489" s="1"/>
  <c r="AC217" i="489"/>
  <c r="K218" i="489" a="1"/>
  <c r="K218" i="489" s="1"/>
  <c r="AC218" i="489"/>
  <c r="K219" i="489" a="1"/>
  <c r="K219" i="489" s="1"/>
  <c r="AC219" i="489"/>
  <c r="K220" i="489" a="1"/>
  <c r="K220" i="489" s="1"/>
  <c r="AC220" i="489"/>
  <c r="K221" i="489" a="1"/>
  <c r="K221" i="489" s="1"/>
  <c r="AC221" i="489"/>
  <c r="K222" i="489" a="1"/>
  <c r="K222" i="489" s="1"/>
  <c r="AC222" i="489"/>
  <c r="K223" i="489" a="1"/>
  <c r="K223" i="489" s="1"/>
  <c r="AC223" i="489"/>
  <c r="K224" i="489" a="1"/>
  <c r="K224" i="489" s="1"/>
  <c r="AC224" i="489"/>
  <c r="K225" i="489" a="1"/>
  <c r="K225" i="489" s="1"/>
  <c r="AC225" i="489"/>
  <c r="K226" i="489" a="1"/>
  <c r="K226" i="489" s="1"/>
  <c r="AC226" i="489"/>
  <c r="K227" i="489" a="1"/>
  <c r="K227" i="489" s="1"/>
  <c r="AC227" i="489"/>
  <c r="K228" i="489" a="1"/>
  <c r="K228" i="489" s="1"/>
  <c r="AC228" i="489"/>
  <c r="K229" i="489" a="1"/>
  <c r="K229" i="489" s="1"/>
  <c r="AC229" i="489"/>
  <c r="K230" i="489" a="1"/>
  <c r="K230" i="489" s="1"/>
  <c r="AC230" i="489"/>
  <c r="K231" i="489" a="1"/>
  <c r="K231" i="489" s="1"/>
  <c r="AC231" i="489"/>
  <c r="K232" i="489" a="1"/>
  <c r="K232" i="489" s="1"/>
  <c r="AC232" i="489"/>
  <c r="K233" i="489" a="1"/>
  <c r="K233" i="489" s="1"/>
  <c r="AC233" i="489"/>
  <c r="K234" i="489" a="1"/>
  <c r="K234" i="489" s="1"/>
  <c r="AC234" i="489"/>
  <c r="K235" i="489" a="1"/>
  <c r="K235" i="489" s="1"/>
  <c r="AC235" i="489"/>
  <c r="K236" i="489" a="1"/>
  <c r="K236" i="489" s="1"/>
  <c r="AC236" i="489"/>
  <c r="H237" i="489"/>
  <c r="AC237" i="489"/>
  <c r="K238" i="489" a="1"/>
  <c r="K238" i="489" s="1"/>
  <c r="AC238" i="489"/>
  <c r="K239" i="489" a="1"/>
  <c r="K239" i="489" s="1"/>
  <c r="AC239" i="489"/>
  <c r="K240" i="489" a="1"/>
  <c r="K240" i="489" s="1"/>
  <c r="AC240" i="489"/>
  <c r="AC241" i="489"/>
  <c r="K242" i="489" a="1"/>
  <c r="K242" i="489" s="1"/>
  <c r="M242" i="489" s="1"/>
  <c r="AC242" i="489"/>
  <c r="K243" i="489" a="1"/>
  <c r="K243" i="489" s="1"/>
  <c r="AC243" i="489"/>
  <c r="K244" i="489" a="1"/>
  <c r="K244" i="489" s="1"/>
  <c r="AC244" i="489"/>
  <c r="K245" i="489" a="1"/>
  <c r="K245" i="489" s="1"/>
  <c r="M245" i="489" s="1"/>
  <c r="AC245" i="489"/>
  <c r="K246" i="489" a="1"/>
  <c r="K246" i="489" s="1"/>
  <c r="M246" i="489" s="1"/>
  <c r="AC246" i="489"/>
  <c r="K247" i="489" a="1"/>
  <c r="K247" i="489" s="1"/>
  <c r="AC247" i="489"/>
  <c r="K248" i="489" a="1"/>
  <c r="K248" i="489" s="1"/>
  <c r="AC248" i="489"/>
  <c r="AC254" i="489"/>
  <c r="G291" i="489"/>
  <c r="AC257" i="489"/>
  <c r="K259" i="489" a="1"/>
  <c r="K259" i="489" s="1"/>
  <c r="AC259" i="489"/>
  <c r="K261" i="489" a="1"/>
  <c r="K261" i="489" s="1"/>
  <c r="AC261" i="489"/>
  <c r="K263" i="489" a="1"/>
  <c r="K263" i="489" s="1"/>
  <c r="AC263" i="489"/>
  <c r="K265" i="489" a="1"/>
  <c r="K265" i="489" s="1"/>
  <c r="AC265" i="489"/>
  <c r="K267" i="489" a="1"/>
  <c r="K267" i="489" s="1"/>
  <c r="AC267" i="489"/>
  <c r="K269" i="489" a="1"/>
  <c r="K269" i="489" s="1"/>
  <c r="AC269" i="489"/>
  <c r="K271" i="489" a="1"/>
  <c r="K271" i="489" s="1"/>
  <c r="AC271" i="489"/>
  <c r="K273" i="489" a="1"/>
  <c r="K273" i="489" s="1"/>
  <c r="AC273" i="489"/>
  <c r="K275" i="489" a="1"/>
  <c r="K275" i="489" s="1"/>
  <c r="AC275" i="489"/>
  <c r="K276" i="489" a="1"/>
  <c r="K276" i="489" s="1"/>
  <c r="AC276" i="489"/>
  <c r="K277" i="489" a="1"/>
  <c r="K277" i="489" s="1"/>
  <c r="AC277" i="489"/>
  <c r="K282" i="489" a="1"/>
  <c r="K282" i="489" s="1"/>
  <c r="AC282" i="489"/>
  <c r="K284" i="489" a="1"/>
  <c r="K284" i="489" s="1"/>
  <c r="AC284" i="489"/>
  <c r="H285" i="489"/>
  <c r="AC285" i="489"/>
  <c r="H286" i="489"/>
  <c r="AC286" i="489"/>
  <c r="H287" i="489"/>
  <c r="AC287" i="489"/>
  <c r="K288" i="489" a="1"/>
  <c r="K288" i="489" s="1"/>
  <c r="AC288" i="489"/>
  <c r="K289" i="489" a="1"/>
  <c r="K289" i="489" s="1"/>
  <c r="AC289" i="489"/>
  <c r="K290" i="489" a="1"/>
  <c r="K290" i="489" s="1"/>
  <c r="AC290" i="489"/>
  <c r="K293" i="489" a="1"/>
  <c r="K293" i="489" s="1"/>
  <c r="AC293" i="489"/>
  <c r="K295" i="489" a="1"/>
  <c r="K295" i="489" s="1"/>
  <c r="AC295" i="489"/>
  <c r="K296" i="489" a="1"/>
  <c r="K296" i="489" s="1"/>
  <c r="AC296" i="489"/>
  <c r="K298" i="489" a="1"/>
  <c r="K298" i="489" s="1"/>
  <c r="AC298" i="489"/>
  <c r="K300" i="489" a="1"/>
  <c r="K300" i="489" s="1"/>
  <c r="AC300" i="489"/>
  <c r="K302" i="489" a="1"/>
  <c r="K302" i="489" s="1"/>
  <c r="AC302" i="489"/>
  <c r="K306" i="489" a="1"/>
  <c r="K306" i="489" s="1"/>
  <c r="AC306" i="489"/>
  <c r="K309" i="489" a="1"/>
  <c r="K309" i="489" s="1"/>
  <c r="AC309" i="489"/>
  <c r="K311" i="489" a="1"/>
  <c r="K311" i="489" s="1"/>
  <c r="AC311" i="489"/>
  <c r="K316" i="489" a="1"/>
  <c r="K316" i="489" s="1"/>
  <c r="AC316" i="489"/>
  <c r="K319" i="489" a="1"/>
  <c r="K319" i="489" s="1"/>
  <c r="AC319" i="489"/>
  <c r="K321" i="489" a="1"/>
  <c r="K321" i="489" s="1"/>
  <c r="M321" i="489" s="1"/>
  <c r="AC321" i="489"/>
  <c r="K323" i="489" a="1"/>
  <c r="K323" i="489" s="1"/>
  <c r="M323" i="489" s="1"/>
  <c r="AC323" i="489"/>
  <c r="V227" i="489"/>
  <c r="V233" i="489"/>
  <c r="V235" i="489"/>
  <c r="V236" i="489"/>
  <c r="W236" i="489" s="1"/>
  <c r="V239" i="489"/>
  <c r="V240" i="489"/>
  <c r="W240" i="489" s="1"/>
  <c r="V242" i="489"/>
  <c r="V243" i="489"/>
  <c r="W243" i="489" s="1"/>
  <c r="V244" i="489"/>
  <c r="V245" i="489"/>
  <c r="O291" i="489"/>
  <c r="Q291" i="489"/>
  <c r="S291" i="489"/>
  <c r="U291" i="489"/>
  <c r="Y291" i="489"/>
  <c r="AA291" i="489"/>
  <c r="V266" i="489"/>
  <c r="V268" i="489"/>
  <c r="W268" i="489" s="1"/>
  <c r="V270" i="489"/>
  <c r="V272" i="489"/>
  <c r="W272" i="489" s="1"/>
  <c r="N273" i="489"/>
  <c r="V274" i="489"/>
  <c r="W274" i="489" s="1"/>
  <c r="V275" i="489"/>
  <c r="N282" i="489"/>
  <c r="V283" i="489"/>
  <c r="V284" i="489"/>
  <c r="V294" i="489"/>
  <c r="V295" i="489"/>
  <c r="V297" i="489"/>
  <c r="V299" i="489"/>
  <c r="N300" i="489"/>
  <c r="V305" i="489"/>
  <c r="W305" i="489" s="1"/>
  <c r="P317" i="489"/>
  <c r="T317" i="489"/>
  <c r="V308" i="489"/>
  <c r="V320" i="489"/>
  <c r="K249" i="489" a="1"/>
  <c r="K249" i="489" s="1"/>
  <c r="AC249" i="489"/>
  <c r="AC250" i="489"/>
  <c r="AC251" i="489"/>
  <c r="AC252" i="489"/>
  <c r="AC253" i="489"/>
  <c r="AC255" i="489"/>
  <c r="K258" i="489" a="1"/>
  <c r="K258" i="489" s="1"/>
  <c r="M258" i="489" s="1"/>
  <c r="AC258" i="489"/>
  <c r="K260" i="489" a="1"/>
  <c r="K260" i="489" s="1"/>
  <c r="M260" i="489" s="1"/>
  <c r="AC260" i="489"/>
  <c r="K262" i="489" a="1"/>
  <c r="K262" i="489" s="1"/>
  <c r="M262" i="489" s="1"/>
  <c r="AC262" i="489"/>
  <c r="K264" i="489" a="1"/>
  <c r="K264" i="489" s="1"/>
  <c r="AC264" i="489"/>
  <c r="K266" i="489" a="1"/>
  <c r="K266" i="489" s="1"/>
  <c r="M266" i="489" s="1"/>
  <c r="AC266" i="489"/>
  <c r="K268" i="489" a="1"/>
  <c r="K268" i="489" s="1"/>
  <c r="M268" i="489" s="1"/>
  <c r="AC268" i="489"/>
  <c r="K270" i="489" a="1"/>
  <c r="K270" i="489" s="1"/>
  <c r="AC270" i="489"/>
  <c r="K272" i="489" a="1"/>
  <c r="K272" i="489" s="1"/>
  <c r="AC272" i="489"/>
  <c r="K274" i="489" a="1"/>
  <c r="K274" i="489" s="1"/>
  <c r="M274" i="489" s="1"/>
  <c r="AC274" i="489"/>
  <c r="K278" i="489" a="1"/>
  <c r="K278" i="489" s="1"/>
  <c r="AC278" i="489"/>
  <c r="K279" i="489" a="1"/>
  <c r="K279" i="489" s="1"/>
  <c r="M279" i="489" s="1"/>
  <c r="AC279" i="489"/>
  <c r="K280" i="489" a="1"/>
  <c r="K280" i="489" s="1"/>
  <c r="M280" i="489" s="1"/>
  <c r="AC280" i="489"/>
  <c r="K281" i="489" a="1"/>
  <c r="K281" i="489" s="1"/>
  <c r="M281" i="489" s="1"/>
  <c r="AC281" i="489"/>
  <c r="K283" i="489" a="1"/>
  <c r="K283" i="489" s="1"/>
  <c r="M283" i="489" s="1"/>
  <c r="AC283" i="489"/>
  <c r="K294" i="489" a="1"/>
  <c r="K294" i="489" s="1"/>
  <c r="M294" i="489" s="1"/>
  <c r="AC294" i="489"/>
  <c r="K297" i="489" a="1"/>
  <c r="K297" i="489" s="1"/>
  <c r="M297" i="489" s="1"/>
  <c r="AC297" i="489"/>
  <c r="K299" i="489" a="1"/>
  <c r="K299" i="489" s="1"/>
  <c r="AC299" i="489"/>
  <c r="K301" i="489" a="1"/>
  <c r="K301" i="489" s="1"/>
  <c r="M301" i="489" s="1"/>
  <c r="AC301" i="489"/>
  <c r="K305" i="489" a="1"/>
  <c r="K305" i="489" s="1"/>
  <c r="AC305" i="489"/>
  <c r="K308" i="489" a="1"/>
  <c r="K308" i="489" s="1"/>
  <c r="AC308" i="489"/>
  <c r="K310" i="489" a="1"/>
  <c r="K310" i="489" s="1"/>
  <c r="M310" i="489" s="1"/>
  <c r="AC310" i="489"/>
  <c r="K312" i="489" a="1"/>
  <c r="K312" i="489" s="1"/>
  <c r="M312" i="489" s="1"/>
  <c r="AC312" i="489"/>
  <c r="G332" i="489"/>
  <c r="AC318" i="489"/>
  <c r="K320" i="489" a="1"/>
  <c r="K320" i="489" s="1"/>
  <c r="M320" i="489" s="1"/>
  <c r="AC320" i="489"/>
  <c r="K324" i="489" a="1"/>
  <c r="K324" i="489" s="1"/>
  <c r="M324" i="489" s="1"/>
  <c r="AC324" i="489"/>
  <c r="AC329" i="489"/>
  <c r="AC331" i="489"/>
  <c r="V324" i="489"/>
  <c r="W324" i="489" s="1"/>
  <c r="K196" i="489" a="1"/>
  <c r="K196" i="489" s="1"/>
  <c r="AC196" i="489"/>
  <c r="K197" i="489" a="1"/>
  <c r="K197" i="489" s="1"/>
  <c r="AC197" i="489"/>
  <c r="K184" i="489" a="1"/>
  <c r="K184" i="489" s="1"/>
  <c r="AC184" i="489"/>
  <c r="K185" i="489" a="1"/>
  <c r="K185" i="489" s="1"/>
  <c r="AC185" i="489"/>
  <c r="K186" i="489" a="1"/>
  <c r="K186" i="489" s="1"/>
  <c r="AC186" i="489"/>
  <c r="K187" i="489" a="1"/>
  <c r="K187" i="489" s="1"/>
  <c r="AC187" i="489"/>
  <c r="K188" i="489" a="1"/>
  <c r="K188" i="489" s="1"/>
  <c r="AC188" i="489"/>
  <c r="K189" i="489" a="1"/>
  <c r="K189" i="489" s="1"/>
  <c r="AC189" i="489"/>
  <c r="K190" i="489" a="1"/>
  <c r="K190" i="489" s="1"/>
  <c r="AC190" i="489"/>
  <c r="K191" i="489" a="1"/>
  <c r="K191" i="489" s="1"/>
  <c r="AC191" i="489"/>
  <c r="K192" i="489" a="1"/>
  <c r="K192" i="489" s="1"/>
  <c r="AC192" i="489"/>
  <c r="K193" i="489" a="1"/>
  <c r="K193" i="489" s="1"/>
  <c r="AC193" i="489"/>
  <c r="K194" i="489" a="1"/>
  <c r="K194" i="489" s="1"/>
  <c r="AC194" i="489"/>
  <c r="K195" i="489" a="1"/>
  <c r="K195" i="489" s="1"/>
  <c r="AC195" i="489"/>
  <c r="V184" i="489"/>
  <c r="V185" i="489"/>
  <c r="W185" i="489" s="1"/>
  <c r="V186" i="489"/>
  <c r="V188" i="489"/>
  <c r="W188" i="489" s="1"/>
  <c r="G198" i="489"/>
  <c r="J518" i="489" s="1"/>
  <c r="AC177" i="489"/>
  <c r="K178" i="489" a="1"/>
  <c r="K178" i="489" s="1"/>
  <c r="AC178" i="489"/>
  <c r="K179" i="489" a="1"/>
  <c r="K179" i="489" s="1"/>
  <c r="AC179" i="489"/>
  <c r="K180" i="489" a="1"/>
  <c r="K180" i="489" s="1"/>
  <c r="M180" i="489" s="1"/>
  <c r="AC180" i="489"/>
  <c r="K181" i="489" a="1"/>
  <c r="K181" i="489" s="1"/>
  <c r="M181" i="489" s="1"/>
  <c r="AC181" i="489"/>
  <c r="K182" i="489" a="1"/>
  <c r="K182" i="489" s="1"/>
  <c r="AC182" i="489"/>
  <c r="V178" i="489"/>
  <c r="V179" i="489"/>
  <c r="W179" i="489" s="1"/>
  <c r="V180" i="489"/>
  <c r="V181" i="489"/>
  <c r="W181" i="489" s="1"/>
  <c r="V182" i="489"/>
  <c r="H81" i="489"/>
  <c r="AC81" i="489"/>
  <c r="H83" i="489"/>
  <c r="AC83" i="489"/>
  <c r="H84" i="489"/>
  <c r="AC84" i="489"/>
  <c r="H85" i="489"/>
  <c r="AC85" i="489"/>
  <c r="J87" i="489"/>
  <c r="AC87" i="489"/>
  <c r="J89" i="489" a="1"/>
  <c r="J89" i="489" s="1"/>
  <c r="AC89" i="489"/>
  <c r="J91" i="489" a="1"/>
  <c r="J91" i="489" s="1"/>
  <c r="AC91" i="489"/>
  <c r="J93" i="489" a="1"/>
  <c r="J93" i="489" s="1"/>
  <c r="AC93" i="489"/>
  <c r="K95" i="489" a="1"/>
  <c r="K95" i="489" s="1"/>
  <c r="M95" i="489" s="1"/>
  <c r="AC95" i="489"/>
  <c r="K97" i="489" a="1"/>
  <c r="K97" i="489" s="1"/>
  <c r="M97" i="489" s="1"/>
  <c r="AC97" i="489"/>
  <c r="K99" i="489" a="1"/>
  <c r="K99" i="489" s="1"/>
  <c r="M99" i="489" s="1"/>
  <c r="AC99" i="489"/>
  <c r="K101" i="489" a="1"/>
  <c r="K101" i="489" s="1"/>
  <c r="AC101" i="489"/>
  <c r="K103" i="489" a="1"/>
  <c r="K103" i="489" s="1"/>
  <c r="AC103" i="489"/>
  <c r="K105" i="489" a="1"/>
  <c r="K105" i="489" s="1"/>
  <c r="AC105" i="489"/>
  <c r="K108" i="489" a="1"/>
  <c r="K108" i="489" s="1"/>
  <c r="M108" i="489" s="1"/>
  <c r="AC108" i="489"/>
  <c r="K110" i="489" a="1"/>
  <c r="K110" i="489" s="1"/>
  <c r="AC110" i="489"/>
  <c r="K112" i="489" a="1"/>
  <c r="K112" i="489" s="1"/>
  <c r="M112" i="489" s="1"/>
  <c r="AC112" i="489"/>
  <c r="K114" i="489" a="1"/>
  <c r="K114" i="489" s="1"/>
  <c r="AC114" i="489"/>
  <c r="K116" i="489" a="1"/>
  <c r="K116" i="489" s="1"/>
  <c r="AC116" i="489"/>
  <c r="K118" i="489" a="1"/>
  <c r="K118" i="489" s="1"/>
  <c r="AC118" i="489"/>
  <c r="J123" i="489" a="1"/>
  <c r="J123" i="489" s="1"/>
  <c r="AC123" i="489"/>
  <c r="K127" i="489" a="1"/>
  <c r="K127" i="489" s="1"/>
  <c r="AC127" i="489"/>
  <c r="K129" i="489" a="1"/>
  <c r="K129" i="489" s="1"/>
  <c r="AC129" i="489"/>
  <c r="K131" i="489" a="1"/>
  <c r="K131" i="489" s="1"/>
  <c r="M131" i="489" s="1"/>
  <c r="AC131" i="489"/>
  <c r="K133" i="489" a="1"/>
  <c r="K133" i="489" s="1"/>
  <c r="M133" i="489" s="1"/>
  <c r="AC133" i="489"/>
  <c r="K135" i="489" a="1"/>
  <c r="K135" i="489" s="1"/>
  <c r="M135" i="489" s="1"/>
  <c r="AC135" i="489"/>
  <c r="K140" i="489" a="1"/>
  <c r="K140" i="489" s="1"/>
  <c r="M140" i="489" s="1"/>
  <c r="AC140" i="489"/>
  <c r="K142" i="489" a="1"/>
  <c r="K142" i="489" s="1"/>
  <c r="M142" i="489" s="1"/>
  <c r="AC142" i="489"/>
  <c r="K151" i="489" a="1"/>
  <c r="K151" i="489" s="1"/>
  <c r="AC151" i="489"/>
  <c r="K153" i="489" a="1"/>
  <c r="K153" i="489" s="1"/>
  <c r="M153" i="489" s="1"/>
  <c r="AC153" i="489"/>
  <c r="K154" i="489" a="1"/>
  <c r="K154" i="489" s="1"/>
  <c r="AC154" i="489"/>
  <c r="K160" i="489" a="1"/>
  <c r="K160" i="489" s="1"/>
  <c r="M160" i="489" s="1"/>
  <c r="AC160" i="489"/>
  <c r="V99" i="489"/>
  <c r="V100" i="489"/>
  <c r="V102" i="489"/>
  <c r="W102" i="489" s="1"/>
  <c r="V113" i="489"/>
  <c r="V126" i="489"/>
  <c r="W126" i="489" s="1"/>
  <c r="V139" i="489"/>
  <c r="V141" i="489"/>
  <c r="W141" i="489" s="1"/>
  <c r="V150" i="489"/>
  <c r="G86" i="489"/>
  <c r="AC29" i="489"/>
  <c r="K31" i="489" a="1"/>
  <c r="K31" i="489" s="1"/>
  <c r="AC31" i="489"/>
  <c r="K32" i="489" a="1"/>
  <c r="K32" i="489" s="1"/>
  <c r="AC32" i="489"/>
  <c r="K33" i="489" a="1"/>
  <c r="K33" i="489" s="1"/>
  <c r="M33" i="489" s="1"/>
  <c r="AC33" i="489"/>
  <c r="H34" i="489"/>
  <c r="AC34" i="489"/>
  <c r="H35" i="489"/>
  <c r="AC35" i="489"/>
  <c r="H36" i="489"/>
  <c r="AC36" i="489"/>
  <c r="K37" i="489" a="1"/>
  <c r="K37" i="489" s="1"/>
  <c r="M37" i="489" s="1"/>
  <c r="AC37" i="489"/>
  <c r="K38" i="489" a="1"/>
  <c r="K38" i="489" s="1"/>
  <c r="M38" i="489" s="1"/>
  <c r="AC38" i="489"/>
  <c r="K39" i="489" a="1"/>
  <c r="K39" i="489" s="1"/>
  <c r="M39" i="489" s="1"/>
  <c r="AC39" i="489"/>
  <c r="K40" i="489" a="1"/>
  <c r="K40" i="489" s="1"/>
  <c r="AC40" i="489"/>
  <c r="K41" i="489" a="1"/>
  <c r="K41" i="489" s="1"/>
  <c r="M41" i="489" s="1"/>
  <c r="AC41" i="489"/>
  <c r="K42" i="489" a="1"/>
  <c r="K42" i="489" s="1"/>
  <c r="M42" i="489" s="1"/>
  <c r="AC42" i="489"/>
  <c r="K43" i="489" a="1"/>
  <c r="K43" i="489" s="1"/>
  <c r="M43" i="489" s="1"/>
  <c r="AC43" i="489"/>
  <c r="K44" i="489" a="1"/>
  <c r="K44" i="489" s="1"/>
  <c r="M44" i="489" s="1"/>
  <c r="AC44" i="489"/>
  <c r="K45" i="489" a="1"/>
  <c r="K45" i="489" s="1"/>
  <c r="M45" i="489" s="1"/>
  <c r="AC45" i="489"/>
  <c r="K46" i="489" a="1"/>
  <c r="K46" i="489" s="1"/>
  <c r="M46" i="489" s="1"/>
  <c r="AC46" i="489"/>
  <c r="K47" i="489" a="1"/>
  <c r="K47" i="489" s="1"/>
  <c r="AC47" i="489"/>
  <c r="K48" i="489" a="1"/>
  <c r="K48" i="489" s="1"/>
  <c r="AC48" i="489"/>
  <c r="K49" i="489" a="1"/>
  <c r="K49" i="489" s="1"/>
  <c r="M49" i="489" s="1"/>
  <c r="AC49" i="489"/>
  <c r="K50" i="489" a="1"/>
  <c r="K50" i="489" s="1"/>
  <c r="M50" i="489" s="1"/>
  <c r="AC50" i="489"/>
  <c r="K51" i="489" a="1"/>
  <c r="K51" i="489" s="1"/>
  <c r="M51" i="489" s="1"/>
  <c r="AC51" i="489"/>
  <c r="K52" i="489" a="1"/>
  <c r="K52" i="489" s="1"/>
  <c r="AC52" i="489"/>
  <c r="K53" i="489" a="1"/>
  <c r="K53" i="489" s="1"/>
  <c r="M53" i="489" s="1"/>
  <c r="AC53" i="489"/>
  <c r="K54" i="489" a="1"/>
  <c r="K54" i="489" s="1"/>
  <c r="M54" i="489" s="1"/>
  <c r="AC54" i="489"/>
  <c r="K55" i="489" a="1"/>
  <c r="K55" i="489" s="1"/>
  <c r="M55" i="489" s="1"/>
  <c r="AC55" i="489"/>
  <c r="K56" i="489" a="1"/>
  <c r="K56" i="489" s="1"/>
  <c r="AC56" i="489"/>
  <c r="K57" i="489" a="1"/>
  <c r="K57" i="489" s="1"/>
  <c r="M57" i="489" s="1"/>
  <c r="AC57" i="489"/>
  <c r="K58" i="489" a="1"/>
  <c r="K58" i="489" s="1"/>
  <c r="M58" i="489" s="1"/>
  <c r="AC58" i="489"/>
  <c r="K59" i="489" a="1"/>
  <c r="K59" i="489" s="1"/>
  <c r="M59" i="489" s="1"/>
  <c r="AC59" i="489"/>
  <c r="K60" i="489" a="1"/>
  <c r="K60" i="489" s="1"/>
  <c r="AC60" i="489"/>
  <c r="K61" i="489" a="1"/>
  <c r="K61" i="489" s="1"/>
  <c r="M61" i="489" s="1"/>
  <c r="AC61" i="489"/>
  <c r="K62" i="489" a="1"/>
  <c r="K62" i="489" s="1"/>
  <c r="M62" i="489" s="1"/>
  <c r="AC62" i="489"/>
  <c r="K63" i="489" a="1"/>
  <c r="K63" i="489" s="1"/>
  <c r="M63" i="489" s="1"/>
  <c r="AC63" i="489"/>
  <c r="K64" i="489" a="1"/>
  <c r="K64" i="489" s="1"/>
  <c r="AC64" i="489"/>
  <c r="K65" i="489" a="1"/>
  <c r="K65" i="489" s="1"/>
  <c r="M65" i="489" s="1"/>
  <c r="AC65" i="489"/>
  <c r="K66" i="489" a="1"/>
  <c r="K66" i="489" s="1"/>
  <c r="M66" i="489" s="1"/>
  <c r="AC66" i="489"/>
  <c r="K68" i="489" a="1"/>
  <c r="K68" i="489" s="1"/>
  <c r="AC68" i="489"/>
  <c r="K69" i="489" a="1"/>
  <c r="K69" i="489" s="1"/>
  <c r="AC69" i="489"/>
  <c r="K70" i="489" a="1"/>
  <c r="K70" i="489" s="1"/>
  <c r="M70" i="489" s="1"/>
  <c r="AC70" i="489"/>
  <c r="H71" i="489"/>
  <c r="AC71" i="489"/>
  <c r="K72" i="489" a="1"/>
  <c r="K72" i="489" s="1"/>
  <c r="M72" i="489" s="1"/>
  <c r="AC72" i="489"/>
  <c r="K73" i="489" a="1"/>
  <c r="K73" i="489" s="1"/>
  <c r="AC73" i="489"/>
  <c r="K74" i="489" a="1"/>
  <c r="K74" i="489" s="1"/>
  <c r="M74" i="489" s="1"/>
  <c r="AC74" i="489"/>
  <c r="K75" i="489" a="1"/>
  <c r="K75" i="489" s="1"/>
  <c r="M75" i="489" s="1"/>
  <c r="AC75" i="489"/>
  <c r="K76" i="489" a="1"/>
  <c r="K76" i="489" s="1"/>
  <c r="M76" i="489" s="1"/>
  <c r="AC76" i="489"/>
  <c r="K77" i="489" a="1"/>
  <c r="K77" i="489" s="1"/>
  <c r="M77" i="489" s="1"/>
  <c r="AC77" i="489"/>
  <c r="K78" i="489" a="1"/>
  <c r="K78" i="489" s="1"/>
  <c r="M78" i="489" s="1"/>
  <c r="AC78" i="489"/>
  <c r="K79" i="489" a="1"/>
  <c r="K79" i="489" s="1"/>
  <c r="M79" i="489" s="1"/>
  <c r="AC79" i="489"/>
  <c r="H80" i="489"/>
  <c r="AC80" i="489"/>
  <c r="H82" i="489"/>
  <c r="AC82" i="489"/>
  <c r="K88" i="489" a="1"/>
  <c r="K88" i="489" s="1"/>
  <c r="M88" i="489" s="1"/>
  <c r="AC88" i="489"/>
  <c r="K90" i="489" a="1"/>
  <c r="K90" i="489" s="1"/>
  <c r="M90" i="489" s="1"/>
  <c r="AC90" i="489"/>
  <c r="K92" i="489" a="1"/>
  <c r="K92" i="489" s="1"/>
  <c r="M92" i="489" s="1"/>
  <c r="AC92" i="489"/>
  <c r="K94" i="489" a="1"/>
  <c r="K94" i="489" s="1"/>
  <c r="M94" i="489" s="1"/>
  <c r="AC94" i="489"/>
  <c r="J96" i="489" a="1"/>
  <c r="J96" i="489" s="1"/>
  <c r="AC96" i="489"/>
  <c r="J98" i="489" a="1"/>
  <c r="J98" i="489" s="1"/>
  <c r="AC98" i="489"/>
  <c r="K102" i="489" a="1"/>
  <c r="K102" i="489" s="1"/>
  <c r="M102" i="489" s="1"/>
  <c r="AC102" i="489"/>
  <c r="K104" i="489" a="1"/>
  <c r="K104" i="489" s="1"/>
  <c r="M104" i="489" s="1"/>
  <c r="AC104" i="489"/>
  <c r="K106" i="489" a="1"/>
  <c r="K106" i="489" s="1"/>
  <c r="M106" i="489" s="1"/>
  <c r="AC106" i="489"/>
  <c r="K107" i="489" a="1"/>
  <c r="K107" i="489" s="1"/>
  <c r="AC107" i="489"/>
  <c r="K109" i="489" a="1"/>
  <c r="K109" i="489" s="1"/>
  <c r="M109" i="489" s="1"/>
  <c r="AC109" i="489"/>
  <c r="K111" i="489" a="1"/>
  <c r="K111" i="489" s="1"/>
  <c r="M111" i="489" s="1"/>
  <c r="AC111" i="489"/>
  <c r="K113" i="489" a="1"/>
  <c r="K113" i="489" s="1"/>
  <c r="M113" i="489" s="1"/>
  <c r="AC113" i="489"/>
  <c r="K115" i="489" a="1"/>
  <c r="K115" i="489" s="1"/>
  <c r="AC115" i="489"/>
  <c r="K117" i="489" a="1"/>
  <c r="K117" i="489" s="1"/>
  <c r="AC117" i="489"/>
  <c r="K119" i="489" a="1"/>
  <c r="K119" i="489" s="1"/>
  <c r="M119" i="489" s="1"/>
  <c r="AC119" i="489"/>
  <c r="K120" i="489" a="1"/>
  <c r="K120" i="489" s="1"/>
  <c r="AC120" i="489"/>
  <c r="G137" i="489"/>
  <c r="AC122" i="489"/>
  <c r="K124" i="489" a="1"/>
  <c r="K124" i="489" s="1"/>
  <c r="M124" i="489" s="1"/>
  <c r="AC124" i="489"/>
  <c r="K126" i="489" a="1"/>
  <c r="K126" i="489" s="1"/>
  <c r="M126" i="489" s="1"/>
  <c r="AC126" i="489"/>
  <c r="K128" i="489" a="1"/>
  <c r="K128" i="489" s="1"/>
  <c r="M128" i="489" s="1"/>
  <c r="AC128" i="489"/>
  <c r="K132" i="489" a="1"/>
  <c r="K132" i="489" s="1"/>
  <c r="M132" i="489" s="1"/>
  <c r="AC132" i="489"/>
  <c r="K134" i="489" a="1"/>
  <c r="K134" i="489" s="1"/>
  <c r="AC134" i="489"/>
  <c r="K136" i="489" a="1"/>
  <c r="K136" i="489" s="1"/>
  <c r="M136" i="489" s="1"/>
  <c r="AC136" i="489"/>
  <c r="K139" i="489" a="1"/>
  <c r="K139" i="489" s="1"/>
  <c r="M139" i="489" s="1"/>
  <c r="AC139" i="489"/>
  <c r="K141" i="489" a="1"/>
  <c r="K141" i="489" s="1"/>
  <c r="AC141" i="489"/>
  <c r="K146" i="489" a="1"/>
  <c r="K146" i="489" s="1"/>
  <c r="M146" i="489" s="1"/>
  <c r="AC146" i="489"/>
  <c r="K148" i="489" a="1"/>
  <c r="K148" i="489" s="1"/>
  <c r="AC148" i="489"/>
  <c r="K149" i="489" a="1"/>
  <c r="K149" i="489" s="1"/>
  <c r="M149" i="489" s="1"/>
  <c r="AC149" i="489"/>
  <c r="K157" i="489" a="1"/>
  <c r="K157" i="489" s="1"/>
  <c r="M157" i="489" s="1"/>
  <c r="AC157" i="489"/>
  <c r="K158" i="489" a="1"/>
  <c r="K158" i="489" s="1"/>
  <c r="AC158" i="489"/>
  <c r="K159" i="489" a="1"/>
  <c r="K159" i="489" s="1"/>
  <c r="M159" i="489" s="1"/>
  <c r="AC159" i="489"/>
  <c r="V75" i="489"/>
  <c r="W75" i="489" s="1"/>
  <c r="V131" i="489"/>
  <c r="V133" i="489"/>
  <c r="W133" i="489" s="1"/>
  <c r="V157" i="489"/>
  <c r="K15" i="489" a="1"/>
  <c r="K15" i="489" s="1"/>
  <c r="AC15" i="489"/>
  <c r="K16" i="489" a="1"/>
  <c r="K16" i="489" s="1"/>
  <c r="M16" i="489" s="1"/>
  <c r="AC16" i="489"/>
  <c r="K17" i="489" a="1"/>
  <c r="K17" i="489" s="1"/>
  <c r="M17" i="489" s="1"/>
  <c r="AC17" i="489"/>
  <c r="K18" i="489" a="1"/>
  <c r="K18" i="489" s="1"/>
  <c r="M18" i="489" s="1"/>
  <c r="AC18" i="489"/>
  <c r="K19" i="489" a="1"/>
  <c r="K19" i="489" s="1"/>
  <c r="M19" i="489" s="1"/>
  <c r="AC19" i="489"/>
  <c r="K20" i="489" a="1"/>
  <c r="K20" i="489" s="1"/>
  <c r="M20" i="489" s="1"/>
  <c r="AC20" i="489"/>
  <c r="K21" i="489" a="1"/>
  <c r="K21" i="489" s="1"/>
  <c r="M21" i="489" s="1"/>
  <c r="AC21" i="489"/>
  <c r="K22" i="489" a="1"/>
  <c r="K22" i="489" s="1"/>
  <c r="M22" i="489" s="1"/>
  <c r="AC22" i="489"/>
  <c r="V16" i="489"/>
  <c r="W16" i="489" s="1"/>
  <c r="V17" i="489"/>
  <c r="V18" i="489"/>
  <c r="W18" i="489" s="1"/>
  <c r="V19" i="489"/>
  <c r="V20" i="489"/>
  <c r="W20" i="489" s="1"/>
  <c r="V21" i="489"/>
  <c r="K23" i="489" a="1"/>
  <c r="K23" i="489" s="1"/>
  <c r="M23" i="489" s="1"/>
  <c r="AC23" i="489"/>
  <c r="K24" i="489" a="1"/>
  <c r="K24" i="489" s="1"/>
  <c r="M24" i="489" s="1"/>
  <c r="AC24" i="489"/>
  <c r="K25" i="489" a="1"/>
  <c r="K25" i="489" s="1"/>
  <c r="M25" i="489" s="1"/>
  <c r="AC25" i="489"/>
  <c r="K26" i="489" a="1"/>
  <c r="K26" i="489" s="1"/>
  <c r="M26" i="489" s="1"/>
  <c r="AC26" i="489"/>
  <c r="K27" i="489" a="1"/>
  <c r="K27" i="489" s="1"/>
  <c r="M27" i="489" s="1"/>
  <c r="AC27" i="489"/>
  <c r="K8" i="489" a="1"/>
  <c r="K8" i="489" s="1"/>
  <c r="M8" i="489" s="1"/>
  <c r="AC8" i="489"/>
  <c r="K9" i="489" a="1"/>
  <c r="K9" i="489" s="1"/>
  <c r="M9" i="489" s="1"/>
  <c r="AC9" i="489"/>
  <c r="K10" i="489" a="1"/>
  <c r="K10" i="489" s="1"/>
  <c r="M10" i="489" s="1"/>
  <c r="AC10" i="489"/>
  <c r="K11" i="489" a="1"/>
  <c r="K11" i="489" s="1"/>
  <c r="M11" i="489" s="1"/>
  <c r="AC11" i="489"/>
  <c r="K12" i="489" a="1"/>
  <c r="K12" i="489" s="1"/>
  <c r="M12" i="489" s="1"/>
  <c r="AC12" i="489"/>
  <c r="K14" i="489" a="1"/>
  <c r="K14" i="489" s="1"/>
  <c r="M14" i="489" s="1"/>
  <c r="AC14" i="489"/>
  <c r="I28" i="489"/>
  <c r="K13" i="489" a="1"/>
  <c r="K13" i="489" s="1"/>
  <c r="M13" i="489" s="1"/>
  <c r="AC13" i="489"/>
  <c r="G28" i="489"/>
  <c r="K183" i="489" a="1"/>
  <c r="K183" i="489" s="1"/>
  <c r="M183" i="489" s="1"/>
  <c r="AC183" i="489"/>
  <c r="V12" i="489"/>
  <c r="W12" i="489" s="1"/>
  <c r="V13" i="489"/>
  <c r="M15" i="489"/>
  <c r="V25" i="489"/>
  <c r="V26" i="489"/>
  <c r="W26" i="489" s="1"/>
  <c r="V189" i="489"/>
  <c r="V190" i="489"/>
  <c r="W190" i="489" s="1"/>
  <c r="V191" i="489"/>
  <c r="V207" i="489"/>
  <c r="W207" i="489" s="1"/>
  <c r="V208" i="489"/>
  <c r="M210" i="489"/>
  <c r="N296" i="489"/>
  <c r="V301" i="489"/>
  <c r="W301" i="489" s="1"/>
  <c r="V303" i="489"/>
  <c r="Y317" i="489"/>
  <c r="AA317" i="489"/>
  <c r="V309" i="489"/>
  <c r="W309" i="489" s="1"/>
  <c r="N320" i="489"/>
  <c r="V321" i="489"/>
  <c r="W321" i="489" s="1"/>
  <c r="H348" i="489"/>
  <c r="N350" i="489"/>
  <c r="V350" i="489"/>
  <c r="W350" i="489" s="1"/>
  <c r="H351" i="489"/>
  <c r="J351" i="489" a="1"/>
  <c r="J351" i="489" s="1"/>
  <c r="N352" i="489"/>
  <c r="V353" i="489"/>
  <c r="W353" i="489" s="1"/>
  <c r="V355" i="489"/>
  <c r="W355" i="489" s="1"/>
  <c r="H372" i="489"/>
  <c r="H394" i="489"/>
  <c r="V398" i="489"/>
  <c r="W398" i="489" s="1"/>
  <c r="V400" i="489"/>
  <c r="W400" i="489" s="1"/>
  <c r="V402" i="489"/>
  <c r="W402" i="489" s="1"/>
  <c r="V404" i="489"/>
  <c r="W404" i="489" s="1"/>
  <c r="N405" i="489"/>
  <c r="V406" i="489"/>
  <c r="W406" i="489" s="1"/>
  <c r="H412" i="489"/>
  <c r="J412" i="489" a="1"/>
  <c r="J412" i="489" s="1"/>
  <c r="M413" i="489"/>
  <c r="N413" i="489"/>
  <c r="V413" i="489"/>
  <c r="W413" i="489" s="1"/>
  <c r="H414" i="489"/>
  <c r="J414" i="489" a="1"/>
  <c r="J414" i="489" s="1"/>
  <c r="M415" i="489"/>
  <c r="N415" i="489"/>
  <c r="M457" i="489"/>
  <c r="M458" i="489"/>
  <c r="N458" i="489"/>
  <c r="H459" i="489"/>
  <c r="V466" i="489"/>
  <c r="W466" i="489" s="1"/>
  <c r="G487" i="489"/>
  <c r="J487" i="489" s="1" a="1"/>
  <c r="J487" i="489" s="1"/>
  <c r="O487" i="489"/>
  <c r="Q487" i="489"/>
  <c r="S487" i="489"/>
  <c r="U487" i="489"/>
  <c r="Y487" i="489"/>
  <c r="AA487" i="489"/>
  <c r="P503" i="489"/>
  <c r="R503" i="489"/>
  <c r="T503" i="489"/>
  <c r="X503" i="489"/>
  <c r="Z503" i="489"/>
  <c r="V60" i="489"/>
  <c r="V61" i="489"/>
  <c r="W61" i="489" s="1"/>
  <c r="V228" i="489"/>
  <c r="W228" i="489" s="1"/>
  <c r="V229" i="489"/>
  <c r="W229" i="489" s="1"/>
  <c r="V231" i="489"/>
  <c r="W231" i="489" s="1"/>
  <c r="V232" i="489"/>
  <c r="W232" i="489" s="1"/>
  <c r="W265" i="489"/>
  <c r="W298" i="489"/>
  <c r="H449" i="489"/>
  <c r="M450" i="489"/>
  <c r="N450" i="489"/>
  <c r="V11" i="489"/>
  <c r="W11" i="489" s="1"/>
  <c r="V15" i="489"/>
  <c r="W15" i="489" s="1"/>
  <c r="V23" i="489"/>
  <c r="V24" i="489"/>
  <c r="V31" i="489"/>
  <c r="W31" i="489" s="1"/>
  <c r="V32" i="489"/>
  <c r="W32" i="489" s="1"/>
  <c r="V33" i="489"/>
  <c r="W33" i="489" s="1"/>
  <c r="V37" i="489"/>
  <c r="W37" i="489" s="1"/>
  <c r="W69" i="489"/>
  <c r="W72" i="489"/>
  <c r="W73" i="489"/>
  <c r="W74" i="489"/>
  <c r="V87" i="489"/>
  <c r="W87" i="489" s="1"/>
  <c r="V89" i="489"/>
  <c r="W89" i="489" s="1"/>
  <c r="V91" i="489"/>
  <c r="W91" i="489" s="1"/>
  <c r="V93" i="489"/>
  <c r="W93" i="489" s="1"/>
  <c r="V104" i="489"/>
  <c r="W104" i="489" s="1"/>
  <c r="W113" i="489"/>
  <c r="V122" i="489"/>
  <c r="W122" i="489" s="1"/>
  <c r="W127" i="489"/>
  <c r="W129" i="489"/>
  <c r="W131" i="489"/>
  <c r="W140" i="489"/>
  <c r="W178" i="489"/>
  <c r="W180" i="489"/>
  <c r="W182" i="489"/>
  <c r="W183" i="489"/>
  <c r="V187" i="489"/>
  <c r="W187" i="489" s="1"/>
  <c r="V202" i="489"/>
  <c r="W202" i="489" s="1"/>
  <c r="V203" i="489"/>
  <c r="W203" i="489" s="1"/>
  <c r="V210" i="489"/>
  <c r="W210" i="489" s="1"/>
  <c r="M212" i="489"/>
  <c r="W214" i="489"/>
  <c r="M216" i="489"/>
  <c r="W218" i="489"/>
  <c r="W239" i="489"/>
  <c r="W244" i="489"/>
  <c r="V258" i="489"/>
  <c r="W258" i="489" s="1"/>
  <c r="N259" i="489"/>
  <c r="V262" i="489"/>
  <c r="W262" i="489" s="1"/>
  <c r="N263" i="489"/>
  <c r="N265" i="489"/>
  <c r="H269" i="489"/>
  <c r="N269" i="489"/>
  <c r="W270" i="489"/>
  <c r="N271" i="489"/>
  <c r="H274" i="489"/>
  <c r="N274" i="489"/>
  <c r="W283" i="489"/>
  <c r="W288" i="489"/>
  <c r="W293" i="489"/>
  <c r="N294" i="489"/>
  <c r="W296" i="489"/>
  <c r="H299" i="489"/>
  <c r="N299" i="489"/>
  <c r="N301" i="489"/>
  <c r="W302" i="489"/>
  <c r="W308" i="489"/>
  <c r="J323" i="489" a="1"/>
  <c r="J323" i="489" s="1"/>
  <c r="W354" i="489"/>
  <c r="W356" i="489"/>
  <c r="N378" i="489"/>
  <c r="N380" i="489"/>
  <c r="N382" i="489"/>
  <c r="N384" i="489"/>
  <c r="N386" i="489"/>
  <c r="N388" i="489"/>
  <c r="N398" i="489"/>
  <c r="N400" i="489"/>
  <c r="N402" i="489"/>
  <c r="N404" i="489"/>
  <c r="N406" i="489"/>
  <c r="N409" i="489"/>
  <c r="V409" i="489"/>
  <c r="W409" i="489" s="1"/>
  <c r="H410" i="489"/>
  <c r="J410" i="489" a="1"/>
  <c r="J410" i="489" s="1"/>
  <c r="N412" i="489"/>
  <c r="V412" i="489"/>
  <c r="W412" i="489" s="1"/>
  <c r="H413" i="489"/>
  <c r="J413" i="489" a="1"/>
  <c r="J413" i="489" s="1"/>
  <c r="N414" i="489"/>
  <c r="V414" i="489"/>
  <c r="W414" i="489" s="1"/>
  <c r="H415" i="489"/>
  <c r="J415" i="489" a="1"/>
  <c r="J415" i="489" s="1"/>
  <c r="W438" i="489"/>
  <c r="W442" i="489"/>
  <c r="W446" i="489"/>
  <c r="H451" i="489"/>
  <c r="M452" i="489"/>
  <c r="N452" i="489"/>
  <c r="H453" i="489"/>
  <c r="J453" i="489" a="1"/>
  <c r="J453" i="489" s="1"/>
  <c r="N454" i="489"/>
  <c r="V454" i="489"/>
  <c r="W454" i="489" s="1"/>
  <c r="H455" i="489"/>
  <c r="H456" i="489"/>
  <c r="H457" i="489"/>
  <c r="H458" i="489"/>
  <c r="J458" i="489" a="1"/>
  <c r="J458" i="489" s="1"/>
  <c r="N459" i="489"/>
  <c r="V459" i="489"/>
  <c r="W459" i="489" s="1"/>
  <c r="H460" i="489"/>
  <c r="J460" i="489" a="1"/>
  <c r="J460" i="489" s="1"/>
  <c r="N464" i="489"/>
  <c r="N466" i="489"/>
  <c r="W467" i="489"/>
  <c r="W469" i="489"/>
  <c r="M471" i="489"/>
  <c r="W471" i="489"/>
  <c r="M473" i="489"/>
  <c r="W473" i="489"/>
  <c r="W475" i="489"/>
  <c r="W479" i="489"/>
  <c r="W481" i="489"/>
  <c r="W9" i="489"/>
  <c r="W13" i="489"/>
  <c r="W17" i="489"/>
  <c r="W21" i="489"/>
  <c r="W39" i="489"/>
  <c r="W41" i="489"/>
  <c r="W43" i="489"/>
  <c r="W44" i="489"/>
  <c r="W45" i="489"/>
  <c r="W46" i="489"/>
  <c r="W47" i="489"/>
  <c r="W48" i="489"/>
  <c r="V57" i="489"/>
  <c r="W57" i="489" s="1"/>
  <c r="V58" i="489"/>
  <c r="W58" i="489" s="1"/>
  <c r="V59" i="489"/>
  <c r="W59" i="489" s="1"/>
  <c r="V63" i="489"/>
  <c r="W63" i="489" s="1"/>
  <c r="V90" i="489"/>
  <c r="W90" i="489" s="1"/>
  <c r="V96" i="489"/>
  <c r="W96" i="489" s="1"/>
  <c r="V98" i="489"/>
  <c r="W98" i="489" s="1"/>
  <c r="W103" i="489"/>
  <c r="W114" i="489"/>
  <c r="W128" i="489"/>
  <c r="V130" i="489"/>
  <c r="W130" i="489" s="1"/>
  <c r="V132" i="489"/>
  <c r="W132" i="489" s="1"/>
  <c r="W139" i="489"/>
  <c r="V142" i="489"/>
  <c r="W142" i="489" s="1"/>
  <c r="V177" i="489"/>
  <c r="W189" i="489"/>
  <c r="W191" i="489"/>
  <c r="V192" i="489"/>
  <c r="W192" i="489" s="1"/>
  <c r="V193" i="489"/>
  <c r="W193" i="489" s="1"/>
  <c r="M199" i="489"/>
  <c r="W208" i="489"/>
  <c r="M214" i="489"/>
  <c r="V216" i="489"/>
  <c r="W216" i="489" s="1"/>
  <c r="M218" i="489"/>
  <c r="V230" i="489"/>
  <c r="W230" i="489" s="1"/>
  <c r="V234" i="489"/>
  <c r="W234" i="489" s="1"/>
  <c r="W242" i="489"/>
  <c r="W269" i="489"/>
  <c r="N270" i="489"/>
  <c r="W271" i="489"/>
  <c r="N272" i="489"/>
  <c r="W276" i="489"/>
  <c r="N281" i="489"/>
  <c r="N283" i="489"/>
  <c r="V289" i="489"/>
  <c r="W289" i="489" s="1"/>
  <c r="N293" i="489"/>
  <c r="H296" i="489"/>
  <c r="W299" i="489"/>
  <c r="N302" i="489"/>
  <c r="N309" i="489"/>
  <c r="N311" i="489"/>
  <c r="N316" i="489"/>
  <c r="N319" i="489"/>
  <c r="N321" i="489"/>
  <c r="N323" i="489"/>
  <c r="V323" i="489"/>
  <c r="W323" i="489" s="1"/>
  <c r="J324" i="489" a="1"/>
  <c r="J324" i="489" s="1"/>
  <c r="J328" i="489" a="1"/>
  <c r="J328" i="489" s="1"/>
  <c r="M328" i="489"/>
  <c r="V352" i="489"/>
  <c r="W352" i="489" s="1"/>
  <c r="H354" i="489"/>
  <c r="N354" i="489"/>
  <c r="H356" i="489"/>
  <c r="N356" i="489"/>
  <c r="V359" i="489"/>
  <c r="W359" i="489" s="1"/>
  <c r="N361" i="489"/>
  <c r="V362" i="489"/>
  <c r="W362" i="489" s="1"/>
  <c r="W372" i="489"/>
  <c r="W380" i="489"/>
  <c r="W384" i="489"/>
  <c r="V415" i="489"/>
  <c r="W415" i="489" s="1"/>
  <c r="H416" i="489"/>
  <c r="H418" i="489"/>
  <c r="H420" i="489"/>
  <c r="H421" i="489"/>
  <c r="H422" i="489"/>
  <c r="H423" i="489"/>
  <c r="H425" i="489"/>
  <c r="M429" i="489"/>
  <c r="M431" i="489"/>
  <c r="M433" i="489"/>
  <c r="N435" i="489"/>
  <c r="V435" i="489"/>
  <c r="W435" i="489" s="1"/>
  <c r="H436" i="489"/>
  <c r="J436" i="489" a="1"/>
  <c r="J436" i="489" s="1"/>
  <c r="N437" i="489"/>
  <c r="V437" i="489"/>
  <c r="W437" i="489" s="1"/>
  <c r="H438" i="489"/>
  <c r="J438" i="489" a="1"/>
  <c r="J438" i="489" s="1"/>
  <c r="N439" i="489"/>
  <c r="V439" i="489"/>
  <c r="W439" i="489" s="1"/>
  <c r="H440" i="489"/>
  <c r="J440" i="489" a="1"/>
  <c r="J440" i="489" s="1"/>
  <c r="N441" i="489"/>
  <c r="V441" i="489"/>
  <c r="W441" i="489" s="1"/>
  <c r="H442" i="489"/>
  <c r="J442" i="489" a="1"/>
  <c r="J442" i="489" s="1"/>
  <c r="N443" i="489"/>
  <c r="V443" i="489"/>
  <c r="W443" i="489" s="1"/>
  <c r="H444" i="489"/>
  <c r="J444" i="489" a="1"/>
  <c r="J444" i="489" s="1"/>
  <c r="N445" i="489"/>
  <c r="V445" i="489"/>
  <c r="W445" i="489" s="1"/>
  <c r="H446" i="489"/>
  <c r="J446" i="489" a="1"/>
  <c r="J446" i="489" s="1"/>
  <c r="W453" i="489"/>
  <c r="V458" i="489"/>
  <c r="W458" i="489" s="1"/>
  <c r="J459" i="489" a="1"/>
  <c r="J459" i="489" s="1"/>
  <c r="W460" i="489"/>
  <c r="W464" i="489"/>
  <c r="N467" i="489"/>
  <c r="N469" i="489"/>
  <c r="N471" i="489"/>
  <c r="N473" i="489"/>
  <c r="N475" i="489"/>
  <c r="H479" i="489"/>
  <c r="J479" i="489" a="1"/>
  <c r="J479" i="489" s="1"/>
  <c r="N480" i="489"/>
  <c r="V480" i="489"/>
  <c r="W480" i="489" s="1"/>
  <c r="H481" i="489"/>
  <c r="J481" i="489" a="1"/>
  <c r="J481" i="489" s="1"/>
  <c r="N486" i="489"/>
  <c r="N489" i="489"/>
  <c r="W491" i="489"/>
  <c r="N495" i="489"/>
  <c r="K304" i="489" a="1"/>
  <c r="K304" i="489" s="1"/>
  <c r="M304" i="489" s="1"/>
  <c r="H304" i="489"/>
  <c r="H7" i="489"/>
  <c r="J7" i="489"/>
  <c r="W8" i="489"/>
  <c r="W10" i="489"/>
  <c r="W27" i="489"/>
  <c r="V66" i="489"/>
  <c r="W66" i="489" s="1"/>
  <c r="J88" i="489" a="1"/>
  <c r="J88" i="489" s="1"/>
  <c r="K89" i="489" a="1"/>
  <c r="K89" i="489" s="1"/>
  <c r="M89" i="489" s="1"/>
  <c r="J90" i="489" a="1"/>
  <c r="J90" i="489" s="1"/>
  <c r="K91" i="489" a="1"/>
  <c r="K91" i="489" s="1"/>
  <c r="M91" i="489" s="1"/>
  <c r="J92" i="489" a="1"/>
  <c r="J92" i="489" s="1"/>
  <c r="K93" i="489" a="1"/>
  <c r="K93" i="489" s="1"/>
  <c r="M93" i="489" s="1"/>
  <c r="J95" i="489" a="1"/>
  <c r="J95" i="489" s="1"/>
  <c r="K96" i="489" a="1"/>
  <c r="K96" i="489" s="1"/>
  <c r="M96" i="489" s="1"/>
  <c r="J97" i="489" a="1"/>
  <c r="J97" i="489" s="1"/>
  <c r="K98" i="489" a="1"/>
  <c r="K98" i="489" s="1"/>
  <c r="M98" i="489" s="1"/>
  <c r="J99" i="489" a="1"/>
  <c r="J99" i="489" s="1"/>
  <c r="W100" i="489"/>
  <c r="W118" i="489"/>
  <c r="W119" i="489"/>
  <c r="J122" i="489" a="1"/>
  <c r="J122" i="489" s="1"/>
  <c r="K123" i="489" a="1"/>
  <c r="K123" i="489" s="1"/>
  <c r="M123" i="489" s="1"/>
  <c r="V123" i="489"/>
  <c r="W123" i="489" s="1"/>
  <c r="J124" i="489" a="1"/>
  <c r="J124" i="489" s="1"/>
  <c r="W125" i="489"/>
  <c r="W135" i="489"/>
  <c r="W146" i="489"/>
  <c r="W151" i="489"/>
  <c r="W158" i="489"/>
  <c r="C169" i="489"/>
  <c r="G169" i="489"/>
  <c r="W184" i="489"/>
  <c r="W186" i="489"/>
  <c r="M187" i="489"/>
  <c r="M189" i="489"/>
  <c r="M191" i="489"/>
  <c r="M196" i="489"/>
  <c r="M197" i="489"/>
  <c r="M208" i="489"/>
  <c r="W209" i="489"/>
  <c r="W211" i="489"/>
  <c r="W213" i="489"/>
  <c r="W215" i="489"/>
  <c r="W217" i="489"/>
  <c r="W227" i="489"/>
  <c r="M228" i="489"/>
  <c r="M230" i="489"/>
  <c r="M232" i="489"/>
  <c r="W233" i="489"/>
  <c r="M234" i="489"/>
  <c r="W235" i="489"/>
  <c r="M236" i="489"/>
  <c r="W260" i="489"/>
  <c r="H266" i="489"/>
  <c r="N266" i="489"/>
  <c r="N267" i="489"/>
  <c r="N268" i="489"/>
  <c r="M273" i="489"/>
  <c r="N276" i="489"/>
  <c r="N277" i="489"/>
  <c r="M278" i="489"/>
  <c r="M284" i="489"/>
  <c r="N288" i="489"/>
  <c r="H290" i="489"/>
  <c r="N290" i="489"/>
  <c r="G307" i="489"/>
  <c r="O307" i="489"/>
  <c r="Q307" i="489"/>
  <c r="W294" i="489"/>
  <c r="W295" i="489"/>
  <c r="W303" i="489"/>
  <c r="K303" i="489" a="1"/>
  <c r="K303" i="489" s="1"/>
  <c r="H303" i="489"/>
  <c r="M330" i="489"/>
  <c r="V7" i="489"/>
  <c r="M32" i="489"/>
  <c r="M47" i="489"/>
  <c r="M52" i="489"/>
  <c r="M56" i="489"/>
  <c r="W60" i="489"/>
  <c r="W62" i="489"/>
  <c r="W64" i="489"/>
  <c r="H70" i="489"/>
  <c r="V88" i="489"/>
  <c r="W88" i="489" s="1"/>
  <c r="V92" i="489"/>
  <c r="W92" i="489" s="1"/>
  <c r="V95" i="489"/>
  <c r="W95" i="489" s="1"/>
  <c r="V97" i="489"/>
  <c r="W97" i="489" s="1"/>
  <c r="W99" i="489"/>
  <c r="J100" i="489" a="1"/>
  <c r="J100" i="489" s="1"/>
  <c r="V101" i="489"/>
  <c r="W101" i="489" s="1"/>
  <c r="W106" i="489"/>
  <c r="K122" i="489" a="1"/>
  <c r="K122" i="489" s="1"/>
  <c r="M122" i="489" s="1"/>
  <c r="W124" i="489"/>
  <c r="J125" i="489" a="1"/>
  <c r="J125" i="489" s="1"/>
  <c r="V138" i="489"/>
  <c r="W150" i="489"/>
  <c r="W153" i="489"/>
  <c r="W154" i="489"/>
  <c r="W157" i="489"/>
  <c r="M178" i="489"/>
  <c r="M182" i="489"/>
  <c r="H192" i="489"/>
  <c r="H193" i="489"/>
  <c r="V199" i="489"/>
  <c r="W245" i="489"/>
  <c r="N257" i="489"/>
  <c r="V257" i="489"/>
  <c r="M265" i="489"/>
  <c r="W266" i="489"/>
  <c r="W267" i="489"/>
  <c r="W273" i="489"/>
  <c r="W275" i="489"/>
  <c r="W284" i="489"/>
  <c r="W297" i="489"/>
  <c r="W310" i="489"/>
  <c r="W312" i="489"/>
  <c r="W318" i="489"/>
  <c r="W320" i="489"/>
  <c r="S307" i="489"/>
  <c r="U307" i="489"/>
  <c r="X307" i="489"/>
  <c r="Z307" i="489"/>
  <c r="N298" i="489"/>
  <c r="N304" i="489"/>
  <c r="N305" i="489"/>
  <c r="N306" i="489"/>
  <c r="O317" i="489"/>
  <c r="Q317" i="489"/>
  <c r="S317" i="489"/>
  <c r="U317" i="489"/>
  <c r="X317" i="489"/>
  <c r="Z317" i="489"/>
  <c r="I332" i="489"/>
  <c r="L522" i="489" s="1"/>
  <c r="O332" i="489"/>
  <c r="Q332" i="489"/>
  <c r="S332" i="489"/>
  <c r="U332" i="489"/>
  <c r="X332" i="489"/>
  <c r="Z332" i="489"/>
  <c r="N328" i="489"/>
  <c r="V328" i="489"/>
  <c r="W328" i="489" s="1"/>
  <c r="G368" i="489"/>
  <c r="J368" i="489" s="1" a="1"/>
  <c r="J368" i="489" s="1"/>
  <c r="O368" i="489"/>
  <c r="Q368" i="489"/>
  <c r="S368" i="489"/>
  <c r="U368" i="489"/>
  <c r="X368" i="489"/>
  <c r="Z368" i="489"/>
  <c r="N349" i="489"/>
  <c r="V349" i="489"/>
  <c r="W349" i="489" s="1"/>
  <c r="H350" i="489"/>
  <c r="J350" i="489" a="1"/>
  <c r="J350" i="489" s="1"/>
  <c r="N351" i="489"/>
  <c r="V351" i="489"/>
  <c r="W351" i="489" s="1"/>
  <c r="H352" i="489"/>
  <c r="J352" i="489" a="1"/>
  <c r="J352" i="489" s="1"/>
  <c r="M353" i="489"/>
  <c r="H355" i="489"/>
  <c r="N355" i="489"/>
  <c r="M359" i="489"/>
  <c r="N360" i="489"/>
  <c r="H362" i="489"/>
  <c r="M363" i="489"/>
  <c r="M365" i="489"/>
  <c r="H367" i="489"/>
  <c r="N367" i="489"/>
  <c r="V367" i="489"/>
  <c r="W367" i="489" s="1"/>
  <c r="I426" i="489"/>
  <c r="L525" i="489" s="1"/>
  <c r="Q426" i="489"/>
  <c r="S426" i="489"/>
  <c r="U426" i="489"/>
  <c r="X426" i="489"/>
  <c r="Z426" i="489"/>
  <c r="H371" i="489"/>
  <c r="J371" i="489" a="1"/>
  <c r="J371" i="489" s="1"/>
  <c r="N373" i="489"/>
  <c r="M374" i="489"/>
  <c r="M375" i="489"/>
  <c r="M376" i="489"/>
  <c r="M377" i="489"/>
  <c r="M379" i="489"/>
  <c r="M381" i="489"/>
  <c r="M383" i="489"/>
  <c r="M385" i="489"/>
  <c r="M387" i="489"/>
  <c r="M389" i="489"/>
  <c r="M390" i="489"/>
  <c r="M391" i="489"/>
  <c r="M392" i="489"/>
  <c r="M393" i="489"/>
  <c r="M395" i="489"/>
  <c r="M397" i="489"/>
  <c r="M399" i="489"/>
  <c r="M401" i="489"/>
  <c r="M403" i="489"/>
  <c r="M405" i="489"/>
  <c r="M417" i="489"/>
  <c r="M419" i="489"/>
  <c r="M424" i="489"/>
  <c r="H427" i="489"/>
  <c r="J427" i="489" a="1"/>
  <c r="J427" i="489" s="1"/>
  <c r="O461" i="489"/>
  <c r="Q461" i="489"/>
  <c r="S461" i="489"/>
  <c r="U461" i="489"/>
  <c r="Y461" i="489"/>
  <c r="AA461" i="489"/>
  <c r="H428" i="489"/>
  <c r="J428" i="489" a="1"/>
  <c r="J428" i="489" s="1"/>
  <c r="N428" i="489"/>
  <c r="V428" i="489"/>
  <c r="W428" i="489" s="1"/>
  <c r="H429" i="489"/>
  <c r="J429" i="489" a="1"/>
  <c r="J429" i="489" s="1"/>
  <c r="N429" i="489"/>
  <c r="V429" i="489"/>
  <c r="W429" i="489" s="1"/>
  <c r="H430" i="489"/>
  <c r="J430" i="489" a="1"/>
  <c r="J430" i="489" s="1"/>
  <c r="N430" i="489"/>
  <c r="V430" i="489"/>
  <c r="W430" i="489" s="1"/>
  <c r="H431" i="489"/>
  <c r="J431" i="489" a="1"/>
  <c r="J431" i="489" s="1"/>
  <c r="V431" i="489"/>
  <c r="W431" i="489" s="1"/>
  <c r="H432" i="489"/>
  <c r="J432" i="489" a="1"/>
  <c r="J432" i="489" s="1"/>
  <c r="V432" i="489"/>
  <c r="W432" i="489" s="1"/>
  <c r="H433" i="489"/>
  <c r="J433" i="489" a="1"/>
  <c r="J433" i="489" s="1"/>
  <c r="N433" i="489"/>
  <c r="V433" i="489"/>
  <c r="W433" i="489" s="1"/>
  <c r="H434" i="489"/>
  <c r="N447" i="489"/>
  <c r="H448" i="489"/>
  <c r="N449" i="489"/>
  <c r="H450" i="489"/>
  <c r="N451" i="489"/>
  <c r="H452" i="489"/>
  <c r="G477" i="489"/>
  <c r="N462" i="489"/>
  <c r="P477" i="489"/>
  <c r="R477" i="489"/>
  <c r="R504" i="489" s="1"/>
  <c r="T477" i="489"/>
  <c r="V462" i="489"/>
  <c r="V477" i="489" s="1"/>
  <c r="Y477" i="489"/>
  <c r="AA477" i="489"/>
  <c r="K478" i="489" a="1"/>
  <c r="K478" i="489" s="1"/>
  <c r="M478" i="489" s="1"/>
  <c r="N482" i="489"/>
  <c r="V488" i="489"/>
  <c r="W488" i="489" s="1"/>
  <c r="N490" i="489"/>
  <c r="V490" i="489"/>
  <c r="W490" i="489" s="1"/>
  <c r="N491" i="489"/>
  <c r="N498" i="489"/>
  <c r="V498" i="489"/>
  <c r="W498" i="489" s="1"/>
  <c r="W360" i="489"/>
  <c r="W369" i="489"/>
  <c r="K371" i="489" a="1"/>
  <c r="K371" i="489" s="1"/>
  <c r="M371" i="489" s="1"/>
  <c r="W377" i="489"/>
  <c r="W379" i="489"/>
  <c r="W381" i="489"/>
  <c r="W383" i="489"/>
  <c r="W385" i="489"/>
  <c r="W387" i="489"/>
  <c r="W397" i="489"/>
  <c r="W401" i="489"/>
  <c r="W405" i="489"/>
  <c r="K427" i="489" a="1"/>
  <c r="K427" i="489" s="1"/>
  <c r="M427" i="489" s="1"/>
  <c r="W463" i="489"/>
  <c r="W465" i="489"/>
  <c r="W468" i="489"/>
  <c r="W470" i="489"/>
  <c r="W472" i="489"/>
  <c r="W474" i="489"/>
  <c r="W476" i="489"/>
  <c r="W494" i="489"/>
  <c r="K336" i="489"/>
  <c r="M336" i="489" s="1"/>
  <c r="K338" i="489"/>
  <c r="M338" i="489" s="1"/>
  <c r="K337" i="489"/>
  <c r="M337" i="489" s="1"/>
  <c r="K167" i="489"/>
  <c r="M167" i="489" s="1"/>
  <c r="K166" i="489"/>
  <c r="M166" i="489" s="1"/>
  <c r="K168" i="489"/>
  <c r="M168" i="489" s="1"/>
  <c r="R165" i="489"/>
  <c r="K7" i="489" a="1"/>
  <c r="K7" i="489" s="1"/>
  <c r="H8" i="489"/>
  <c r="J8" i="489" a="1"/>
  <c r="J8" i="489" s="1"/>
  <c r="H9" i="489"/>
  <c r="J9" i="489" a="1"/>
  <c r="J9" i="489" s="1"/>
  <c r="H10" i="489"/>
  <c r="J10" i="489" a="1"/>
  <c r="J10" i="489" s="1"/>
  <c r="H11" i="489"/>
  <c r="J11" i="489" a="1"/>
  <c r="J11" i="489" s="1"/>
  <c r="H12" i="489"/>
  <c r="J12" i="489" a="1"/>
  <c r="J12" i="489" s="1"/>
  <c r="H13" i="489"/>
  <c r="J13" i="489" a="1"/>
  <c r="J13" i="489" s="1"/>
  <c r="H14" i="489"/>
  <c r="J14" i="489" a="1"/>
  <c r="J14" i="489" s="1"/>
  <c r="H15" i="489"/>
  <c r="J15" i="489" a="1"/>
  <c r="J15" i="489" s="1"/>
  <c r="H16" i="489"/>
  <c r="J16" i="489" a="1"/>
  <c r="J16" i="489" s="1"/>
  <c r="H17" i="489"/>
  <c r="J17" i="489" a="1"/>
  <c r="J17" i="489" s="1"/>
  <c r="H18" i="489"/>
  <c r="J18" i="489" a="1"/>
  <c r="J18" i="489" s="1"/>
  <c r="H19" i="489"/>
  <c r="J19" i="489" a="1"/>
  <c r="J19" i="489" s="1"/>
  <c r="M31" i="489"/>
  <c r="M40" i="489"/>
  <c r="M48" i="489"/>
  <c r="M60" i="489"/>
  <c r="M64" i="489"/>
  <c r="M69" i="489"/>
  <c r="M73" i="489"/>
  <c r="R167" i="489"/>
  <c r="M103" i="489"/>
  <c r="M105" i="489"/>
  <c r="M107" i="489"/>
  <c r="M114" i="489"/>
  <c r="M141" i="489"/>
  <c r="V162" i="489"/>
  <c r="M154" i="489"/>
  <c r="M179" i="489"/>
  <c r="J86" i="489" a="1"/>
  <c r="J86" i="489" s="1"/>
  <c r="W19" i="489"/>
  <c r="M101" i="489"/>
  <c r="M110" i="489"/>
  <c r="M118" i="489"/>
  <c r="M120" i="489"/>
  <c r="M127" i="489"/>
  <c r="M129" i="489"/>
  <c r="M134" i="489"/>
  <c r="M148" i="489"/>
  <c r="M151" i="489"/>
  <c r="M158" i="489"/>
  <c r="M184" i="489"/>
  <c r="J198" i="489" a="1"/>
  <c r="J198" i="489" s="1"/>
  <c r="L518" i="489"/>
  <c r="X336" i="489"/>
  <c r="J521" i="489"/>
  <c r="M521" i="489" s="1"/>
  <c r="H23" i="489"/>
  <c r="H25" i="489"/>
  <c r="H29" i="489"/>
  <c r="J29" i="489" a="1"/>
  <c r="J29" i="489" s="1"/>
  <c r="K29" i="489" a="1"/>
  <c r="K29" i="489" s="1"/>
  <c r="H37" i="489"/>
  <c r="J37" i="489" a="1"/>
  <c r="J37" i="489" s="1"/>
  <c r="H38" i="489"/>
  <c r="J38" i="489" a="1"/>
  <c r="J38" i="489" s="1"/>
  <c r="H39" i="489"/>
  <c r="J39" i="489" a="1"/>
  <c r="J39" i="489" s="1"/>
  <c r="H40" i="489"/>
  <c r="J40" i="489" a="1"/>
  <c r="J40" i="489" s="1"/>
  <c r="H41" i="489"/>
  <c r="J41" i="489" a="1"/>
  <c r="J41" i="489" s="1"/>
  <c r="H42" i="489"/>
  <c r="J42" i="489" a="1"/>
  <c r="J42" i="489" s="1"/>
  <c r="H43" i="489"/>
  <c r="J43" i="489" a="1"/>
  <c r="J43" i="489" s="1"/>
  <c r="H44" i="489"/>
  <c r="J44" i="489" a="1"/>
  <c r="J44" i="489" s="1"/>
  <c r="H45" i="489"/>
  <c r="J45" i="489" a="1"/>
  <c r="J45" i="489" s="1"/>
  <c r="H46" i="489"/>
  <c r="J46" i="489" a="1"/>
  <c r="J46" i="489" s="1"/>
  <c r="H47" i="489"/>
  <c r="J47" i="489" a="1"/>
  <c r="J47" i="489" s="1"/>
  <c r="H48" i="489"/>
  <c r="J48" i="489" a="1"/>
  <c r="J48" i="489" s="1"/>
  <c r="H49" i="489"/>
  <c r="H50" i="489"/>
  <c r="H51" i="489"/>
  <c r="H52" i="489"/>
  <c r="H53" i="489"/>
  <c r="H54" i="489"/>
  <c r="H55" i="489"/>
  <c r="H56" i="489"/>
  <c r="H57" i="489"/>
  <c r="J57" i="489" a="1"/>
  <c r="J57" i="489" s="1"/>
  <c r="H58" i="489"/>
  <c r="J58" i="489" a="1"/>
  <c r="J58" i="489" s="1"/>
  <c r="H59" i="489"/>
  <c r="J59" i="489" a="1"/>
  <c r="J59" i="489" s="1"/>
  <c r="H60" i="489"/>
  <c r="J60" i="489" a="1"/>
  <c r="J60" i="489" s="1"/>
  <c r="H61" i="489"/>
  <c r="J61" i="489" a="1"/>
  <c r="J61" i="489" s="1"/>
  <c r="H62" i="489"/>
  <c r="J62" i="489" a="1"/>
  <c r="J62" i="489" s="1"/>
  <c r="H63" i="489"/>
  <c r="J63" i="489" a="1"/>
  <c r="J63" i="489" s="1"/>
  <c r="H64" i="489"/>
  <c r="J64" i="489" a="1"/>
  <c r="J64" i="489" s="1"/>
  <c r="H65" i="489"/>
  <c r="J65" i="489" a="1"/>
  <c r="J65" i="489" s="1"/>
  <c r="H66" i="489"/>
  <c r="J66" i="489" a="1"/>
  <c r="J66" i="489" s="1"/>
  <c r="H69" i="489"/>
  <c r="J69" i="489" a="1"/>
  <c r="J69" i="489" s="1"/>
  <c r="J70" i="489" a="1"/>
  <c r="J70" i="489" s="1"/>
  <c r="P86" i="489"/>
  <c r="R166" i="489" s="1"/>
  <c r="K87" i="489" a="1"/>
  <c r="K87" i="489" s="1"/>
  <c r="M87" i="489" s="1"/>
  <c r="K100" i="489" a="1"/>
  <c r="K100" i="489" s="1"/>
  <c r="M100" i="489" s="1"/>
  <c r="J101" i="489" a="1"/>
  <c r="J101" i="489" s="1"/>
  <c r="J102" i="489" a="1"/>
  <c r="J102" i="489" s="1"/>
  <c r="J103" i="489" a="1"/>
  <c r="J103" i="489" s="1"/>
  <c r="J104" i="489" a="1"/>
  <c r="J104" i="489" s="1"/>
  <c r="J105" i="489" a="1"/>
  <c r="J105" i="489" s="1"/>
  <c r="J106" i="489" a="1"/>
  <c r="J106" i="489" s="1"/>
  <c r="J113" i="489" a="1"/>
  <c r="J113" i="489" s="1"/>
  <c r="J114" i="489" a="1"/>
  <c r="J114" i="489" s="1"/>
  <c r="G121" i="489"/>
  <c r="Y121" i="489"/>
  <c r="K125" i="489" a="1"/>
  <c r="K125" i="489" s="1"/>
  <c r="M125" i="489" s="1"/>
  <c r="J126" i="489" a="1"/>
  <c r="J126" i="489" s="1"/>
  <c r="J127" i="489" a="1"/>
  <c r="J127" i="489" s="1"/>
  <c r="J128" i="489" a="1"/>
  <c r="J128" i="489" s="1"/>
  <c r="J129" i="489" a="1"/>
  <c r="J129" i="489" s="1"/>
  <c r="J130" i="489" a="1"/>
  <c r="J130" i="489" s="1"/>
  <c r="K130" i="489" a="1"/>
  <c r="K130" i="489" s="1"/>
  <c r="M130" i="489" s="1"/>
  <c r="J131" i="489" a="1"/>
  <c r="J131" i="489" s="1"/>
  <c r="J132" i="489" a="1"/>
  <c r="J132" i="489" s="1"/>
  <c r="J133" i="489" a="1"/>
  <c r="J133" i="489" s="1"/>
  <c r="J134" i="489" a="1"/>
  <c r="J134" i="489" s="1"/>
  <c r="J135" i="489" a="1"/>
  <c r="J135" i="489" s="1"/>
  <c r="J136" i="489" a="1"/>
  <c r="J136" i="489" s="1"/>
  <c r="G147" i="489"/>
  <c r="I147" i="489"/>
  <c r="J153" i="489" a="1"/>
  <c r="J153" i="489" s="1"/>
  <c r="J154" i="489" a="1"/>
  <c r="J154" i="489" s="1"/>
  <c r="J158" i="489" a="1"/>
  <c r="J158" i="489" s="1"/>
  <c r="G162" i="489"/>
  <c r="I162" i="489"/>
  <c r="L515" i="489" s="1"/>
  <c r="I165" i="489"/>
  <c r="M185" i="489"/>
  <c r="M192" i="489"/>
  <c r="M193" i="489"/>
  <c r="M195" i="489"/>
  <c r="M240" i="489"/>
  <c r="M243" i="489"/>
  <c r="M248" i="489"/>
  <c r="M249" i="489"/>
  <c r="M264" i="489"/>
  <c r="M269" i="489"/>
  <c r="M270" i="489"/>
  <c r="M271" i="489"/>
  <c r="M272" i="489"/>
  <c r="M275" i="489"/>
  <c r="M289" i="489"/>
  <c r="M295" i="489"/>
  <c r="M296" i="489"/>
  <c r="M299" i="489"/>
  <c r="M300" i="489"/>
  <c r="M302" i="489"/>
  <c r="O333" i="489"/>
  <c r="J520" i="489"/>
  <c r="M520" i="489" s="1"/>
  <c r="J291" i="489" a="1"/>
  <c r="J291" i="489" s="1"/>
  <c r="J522" i="489"/>
  <c r="I339" i="489"/>
  <c r="K335" i="489"/>
  <c r="H20" i="489"/>
  <c r="J20" i="489" a="1"/>
  <c r="J20" i="489" s="1"/>
  <c r="H21" i="489"/>
  <c r="J21" i="489" a="1"/>
  <c r="J21" i="489" s="1"/>
  <c r="H22" i="489"/>
  <c r="H24" i="489"/>
  <c r="H26" i="489"/>
  <c r="J26" i="489" a="1"/>
  <c r="J26" i="489" s="1"/>
  <c r="H27" i="489"/>
  <c r="J27" i="489" a="1"/>
  <c r="J27" i="489" s="1"/>
  <c r="V29" i="489"/>
  <c r="H31" i="489"/>
  <c r="J31" i="489" a="1"/>
  <c r="J31" i="489" s="1"/>
  <c r="H32" i="489"/>
  <c r="J32" i="489" a="1"/>
  <c r="J32" i="489" s="1"/>
  <c r="H33" i="489"/>
  <c r="J33" i="489" a="1"/>
  <c r="J33" i="489" s="1"/>
  <c r="H68" i="489"/>
  <c r="H72" i="489"/>
  <c r="J72" i="489" a="1"/>
  <c r="J72" i="489" s="1"/>
  <c r="H73" i="489"/>
  <c r="J73" i="489" a="1"/>
  <c r="J73" i="489" s="1"/>
  <c r="H74" i="489"/>
  <c r="J74" i="489" a="1"/>
  <c r="J74" i="489" s="1"/>
  <c r="H75" i="489"/>
  <c r="J75" i="489" a="1"/>
  <c r="J75" i="489" s="1"/>
  <c r="H76" i="489"/>
  <c r="H77" i="489"/>
  <c r="H78" i="489"/>
  <c r="H79" i="489"/>
  <c r="J118" i="489" a="1"/>
  <c r="J118" i="489" s="1"/>
  <c r="J119" i="489" a="1"/>
  <c r="J119" i="489" s="1"/>
  <c r="J120" i="489" a="1"/>
  <c r="J120" i="489" s="1"/>
  <c r="J138" i="489" a="1"/>
  <c r="J138" i="489" s="1"/>
  <c r="K138" i="489" a="1"/>
  <c r="K138" i="489" s="1"/>
  <c r="J139" i="489" a="1"/>
  <c r="J139" i="489" s="1"/>
  <c r="J140" i="489" a="1"/>
  <c r="J140" i="489" s="1"/>
  <c r="J141" i="489" a="1"/>
  <c r="J141" i="489" s="1"/>
  <c r="J142" i="489" a="1"/>
  <c r="J142" i="489" s="1"/>
  <c r="J146" i="489" a="1"/>
  <c r="J146" i="489" s="1"/>
  <c r="J148" i="489" a="1"/>
  <c r="J148" i="489" s="1"/>
  <c r="W148" i="489"/>
  <c r="J149" i="489" a="1"/>
  <c r="J149" i="489" s="1"/>
  <c r="J150" i="489" a="1"/>
  <c r="J150" i="489" s="1"/>
  <c r="K150" i="489" a="1"/>
  <c r="K150" i="489" s="1"/>
  <c r="M150" i="489" s="1"/>
  <c r="J151" i="489" a="1"/>
  <c r="J151" i="489" s="1"/>
  <c r="J157" i="489" a="1"/>
  <c r="J157" i="489" s="1"/>
  <c r="H177" i="489"/>
  <c r="J177" i="489" a="1"/>
  <c r="J177" i="489" s="1"/>
  <c r="K177" i="489" a="1"/>
  <c r="K177" i="489" s="1"/>
  <c r="W177" i="489"/>
  <c r="H178" i="489"/>
  <c r="J178" i="489" a="1"/>
  <c r="J178" i="489" s="1"/>
  <c r="H179" i="489"/>
  <c r="J179" i="489" a="1"/>
  <c r="J179" i="489" s="1"/>
  <c r="H180" i="489"/>
  <c r="J180" i="489" a="1"/>
  <c r="J180" i="489" s="1"/>
  <c r="H181" i="489"/>
  <c r="J181" i="489" a="1"/>
  <c r="J181" i="489" s="1"/>
  <c r="H182" i="489"/>
  <c r="J182" i="489" a="1"/>
  <c r="J182" i="489" s="1"/>
  <c r="H183" i="489"/>
  <c r="J183" i="489" a="1"/>
  <c r="J183" i="489" s="1"/>
  <c r="H184" i="489"/>
  <c r="J184" i="489" a="1"/>
  <c r="J184" i="489" s="1"/>
  <c r="H185" i="489"/>
  <c r="J185" i="489" a="1"/>
  <c r="J185" i="489" s="1"/>
  <c r="M186" i="489"/>
  <c r="M188" i="489"/>
  <c r="M190" i="489"/>
  <c r="M194" i="489"/>
  <c r="M201" i="489"/>
  <c r="M207" i="489"/>
  <c r="M209" i="489"/>
  <c r="M211" i="489"/>
  <c r="M213" i="489"/>
  <c r="M215" i="489"/>
  <c r="M217" i="489"/>
  <c r="M219" i="489"/>
  <c r="M220" i="489"/>
  <c r="M221" i="489"/>
  <c r="M222" i="489"/>
  <c r="M223" i="489"/>
  <c r="M224" i="489"/>
  <c r="M225" i="489"/>
  <c r="M226" i="489"/>
  <c r="M227" i="489"/>
  <c r="M229" i="489"/>
  <c r="M231" i="489"/>
  <c r="M233" i="489"/>
  <c r="M235" i="489"/>
  <c r="M238" i="489"/>
  <c r="M239" i="489"/>
  <c r="M244" i="489"/>
  <c r="M247" i="489"/>
  <c r="M259" i="489"/>
  <c r="M261" i="489"/>
  <c r="M263" i="489"/>
  <c r="M267" i="489"/>
  <c r="M276" i="489"/>
  <c r="M277" i="489"/>
  <c r="M282" i="489"/>
  <c r="M288" i="489"/>
  <c r="M290" i="489"/>
  <c r="M293" i="489"/>
  <c r="M298" i="489"/>
  <c r="M303" i="489"/>
  <c r="M305" i="489"/>
  <c r="M306" i="489"/>
  <c r="M308" i="489"/>
  <c r="M309" i="489"/>
  <c r="M311" i="489"/>
  <c r="M316" i="489"/>
  <c r="M319" i="489"/>
  <c r="M331" i="489"/>
  <c r="H186" i="489"/>
  <c r="J186" i="489" a="1"/>
  <c r="J186" i="489" s="1"/>
  <c r="H187" i="489"/>
  <c r="J187" i="489" a="1"/>
  <c r="J187" i="489" s="1"/>
  <c r="H188" i="489"/>
  <c r="J188" i="489" a="1"/>
  <c r="J188" i="489" s="1"/>
  <c r="H189" i="489"/>
  <c r="J189" i="489" a="1"/>
  <c r="J189" i="489" s="1"/>
  <c r="H190" i="489"/>
  <c r="J190" i="489" a="1"/>
  <c r="J190" i="489" s="1"/>
  <c r="H191" i="489"/>
  <c r="J191" i="489" a="1"/>
  <c r="J191" i="489" s="1"/>
  <c r="J192" i="489" a="1"/>
  <c r="J192" i="489" s="1"/>
  <c r="J193" i="489" a="1"/>
  <c r="J193" i="489" s="1"/>
  <c r="H194" i="489"/>
  <c r="H196" i="489"/>
  <c r="H197" i="489"/>
  <c r="H201" i="489"/>
  <c r="J201" i="489" a="1"/>
  <c r="J201" i="489" s="1"/>
  <c r="H202" i="489"/>
  <c r="J202" i="489" a="1"/>
  <c r="J202" i="489" s="1"/>
  <c r="J203" i="489" a="1"/>
  <c r="J203" i="489" s="1"/>
  <c r="H238" i="489"/>
  <c r="J239" i="489" a="1"/>
  <c r="J239" i="489" s="1"/>
  <c r="J240" i="489" a="1"/>
  <c r="J240" i="489" s="1"/>
  <c r="J242" i="489" a="1"/>
  <c r="J242" i="489" s="1"/>
  <c r="J243" i="489" a="1"/>
  <c r="J243" i="489" s="1"/>
  <c r="J244" i="489" a="1"/>
  <c r="J244" i="489" s="1"/>
  <c r="J245" i="489" a="1"/>
  <c r="J245" i="489" s="1"/>
  <c r="G256" i="489"/>
  <c r="I256" i="489"/>
  <c r="L519" i="489" s="1"/>
  <c r="H257" i="489"/>
  <c r="J257" i="489" a="1"/>
  <c r="J257" i="489" s="1"/>
  <c r="K257" i="489" a="1"/>
  <c r="K257" i="489" s="1"/>
  <c r="H258" i="489"/>
  <c r="J258" i="489" a="1"/>
  <c r="J258" i="489" s="1"/>
  <c r="H259" i="489"/>
  <c r="J259" i="489" a="1"/>
  <c r="J259" i="489" s="1"/>
  <c r="H260" i="489"/>
  <c r="J260" i="489" a="1"/>
  <c r="J260" i="489" s="1"/>
  <c r="J261" i="489" a="1"/>
  <c r="J261" i="489" s="1"/>
  <c r="H262" i="489"/>
  <c r="J262" i="489" a="1"/>
  <c r="J262" i="489" s="1"/>
  <c r="H263" i="489"/>
  <c r="J263" i="489" a="1"/>
  <c r="J263" i="489" s="1"/>
  <c r="H264" i="489"/>
  <c r="H265" i="489"/>
  <c r="J265" i="489" a="1"/>
  <c r="J265" i="489" s="1"/>
  <c r="J266" i="489" a="1"/>
  <c r="J266" i="489" s="1"/>
  <c r="H267" i="489"/>
  <c r="J267" i="489" a="1"/>
  <c r="J267" i="489" s="1"/>
  <c r="H268" i="489"/>
  <c r="J268" i="489" a="1"/>
  <c r="J268" i="489" s="1"/>
  <c r="J269" i="489" a="1"/>
  <c r="J269" i="489" s="1"/>
  <c r="H270" i="489"/>
  <c r="J270" i="489" a="1"/>
  <c r="J270" i="489" s="1"/>
  <c r="H271" i="489"/>
  <c r="J271" i="489" a="1"/>
  <c r="J271" i="489" s="1"/>
  <c r="H272" i="489"/>
  <c r="J272" i="489" a="1"/>
  <c r="J272" i="489" s="1"/>
  <c r="H273" i="489"/>
  <c r="J273" i="489" a="1"/>
  <c r="J273" i="489" s="1"/>
  <c r="J274" i="489" a="1"/>
  <c r="J274" i="489" s="1"/>
  <c r="H275" i="489"/>
  <c r="J275" i="489" a="1"/>
  <c r="J275" i="489" s="1"/>
  <c r="H276" i="489"/>
  <c r="J276" i="489" a="1"/>
  <c r="J276" i="489" s="1"/>
  <c r="H277" i="489"/>
  <c r="H278" i="489"/>
  <c r="H279" i="489"/>
  <c r="H280" i="489"/>
  <c r="H281" i="489"/>
  <c r="H282" i="489"/>
  <c r="H283" i="489"/>
  <c r="J283" i="489" a="1"/>
  <c r="J283" i="489" s="1"/>
  <c r="H284" i="489"/>
  <c r="J284" i="489" a="1"/>
  <c r="J284" i="489" s="1"/>
  <c r="H292" i="489"/>
  <c r="J292" i="489" a="1"/>
  <c r="J292" i="489" s="1"/>
  <c r="K292" i="489" a="1"/>
  <c r="K292" i="489" s="1"/>
  <c r="W292" i="489"/>
  <c r="H293" i="489"/>
  <c r="J293" i="489" a="1"/>
  <c r="J293" i="489" s="1"/>
  <c r="H294" i="489"/>
  <c r="J294" i="489" a="1"/>
  <c r="J294" i="489" s="1"/>
  <c r="H295" i="489"/>
  <c r="J295" i="489" a="1"/>
  <c r="J295" i="489" s="1"/>
  <c r="J296" i="489" a="1"/>
  <c r="J296" i="489" s="1"/>
  <c r="H297" i="489"/>
  <c r="J297" i="489" a="1"/>
  <c r="J297" i="489" s="1"/>
  <c r="H298" i="489"/>
  <c r="J298" i="489" a="1"/>
  <c r="J298" i="489" s="1"/>
  <c r="J299" i="489" a="1"/>
  <c r="J299" i="489" s="1"/>
  <c r="H300" i="489"/>
  <c r="J300" i="489" a="1"/>
  <c r="J300" i="489" s="1"/>
  <c r="H301" i="489"/>
  <c r="J301" i="489" a="1"/>
  <c r="J301" i="489" s="1"/>
  <c r="H302" i="489"/>
  <c r="J302" i="489" a="1"/>
  <c r="J302" i="489" s="1"/>
  <c r="J303" i="489" a="1"/>
  <c r="J303" i="489" s="1"/>
  <c r="J304" i="489" a="1"/>
  <c r="J304" i="489" s="1"/>
  <c r="H305" i="489"/>
  <c r="J305" i="489" a="1"/>
  <c r="J305" i="489" s="1"/>
  <c r="H306" i="489"/>
  <c r="J306" i="489" a="1"/>
  <c r="J306" i="489" s="1"/>
  <c r="N308" i="489"/>
  <c r="G317" i="489"/>
  <c r="I317" i="489"/>
  <c r="V317" i="489"/>
  <c r="G339" i="489"/>
  <c r="M348" i="489"/>
  <c r="M351" i="489"/>
  <c r="M354" i="489"/>
  <c r="M356" i="489"/>
  <c r="M372" i="489"/>
  <c r="M463" i="489"/>
  <c r="M465" i="489"/>
  <c r="L524" i="489"/>
  <c r="J525" i="489"/>
  <c r="J426" i="489" a="1"/>
  <c r="J426" i="489" s="1"/>
  <c r="J526" i="489"/>
  <c r="L526" i="489"/>
  <c r="H199" i="489"/>
  <c r="J199" i="489" a="1"/>
  <c r="J199" i="489" s="1"/>
  <c r="W199" i="489"/>
  <c r="J207" i="489" a="1"/>
  <c r="J207" i="489" s="1"/>
  <c r="J208" i="489" a="1"/>
  <c r="J208" i="489" s="1"/>
  <c r="J209" i="489" a="1"/>
  <c r="J209" i="489" s="1"/>
  <c r="H210" i="489"/>
  <c r="J210" i="489" a="1"/>
  <c r="J210" i="489" s="1"/>
  <c r="H211" i="489"/>
  <c r="J211" i="489" a="1"/>
  <c r="J211" i="489" s="1"/>
  <c r="H212" i="489"/>
  <c r="J212" i="489" a="1"/>
  <c r="J212" i="489" s="1"/>
  <c r="H213" i="489"/>
  <c r="J213" i="489" a="1"/>
  <c r="J213" i="489" s="1"/>
  <c r="H214" i="489"/>
  <c r="J214" i="489" a="1"/>
  <c r="J214" i="489" s="1"/>
  <c r="H215" i="489"/>
  <c r="J215" i="489" a="1"/>
  <c r="J215" i="489" s="1"/>
  <c r="H216" i="489"/>
  <c r="J216" i="489" a="1"/>
  <c r="J216" i="489" s="1"/>
  <c r="H217" i="489"/>
  <c r="J217" i="489" a="1"/>
  <c r="J217" i="489" s="1"/>
  <c r="H218" i="489"/>
  <c r="J218" i="489" a="1"/>
  <c r="J218" i="489" s="1"/>
  <c r="H219" i="489"/>
  <c r="H220" i="489"/>
  <c r="H221" i="489"/>
  <c r="H222" i="489"/>
  <c r="J227" i="489" a="1"/>
  <c r="J227" i="489" s="1"/>
  <c r="J228" i="489" a="1"/>
  <c r="J228" i="489" s="1"/>
  <c r="H229" i="489"/>
  <c r="J229" i="489" a="1"/>
  <c r="J229" i="489" s="1"/>
  <c r="H230" i="489"/>
  <c r="J230" i="489" a="1"/>
  <c r="J230" i="489" s="1"/>
  <c r="H231" i="489"/>
  <c r="J231" i="489" a="1"/>
  <c r="J231" i="489" s="1"/>
  <c r="H232" i="489"/>
  <c r="J232" i="489" a="1"/>
  <c r="J232" i="489" s="1"/>
  <c r="H233" i="489"/>
  <c r="J233" i="489" a="1"/>
  <c r="J233" i="489" s="1"/>
  <c r="H234" i="489"/>
  <c r="J234" i="489" a="1"/>
  <c r="J234" i="489" s="1"/>
  <c r="H235" i="489"/>
  <c r="J235" i="489" a="1"/>
  <c r="J235" i="489" s="1"/>
  <c r="H236" i="489"/>
  <c r="J236" i="489" a="1"/>
  <c r="J236" i="489" s="1"/>
  <c r="H288" i="489"/>
  <c r="J288" i="489" a="1"/>
  <c r="J288" i="489" s="1"/>
  <c r="J289" i="489" a="1"/>
  <c r="J289" i="489" s="1"/>
  <c r="J290" i="489" a="1"/>
  <c r="J290" i="489" s="1"/>
  <c r="N292" i="489"/>
  <c r="H308" i="489"/>
  <c r="J308" i="489" a="1"/>
  <c r="J308" i="489" s="1"/>
  <c r="H309" i="489"/>
  <c r="J309" i="489" a="1"/>
  <c r="J309" i="489" s="1"/>
  <c r="H310" i="489"/>
  <c r="J310" i="489" a="1"/>
  <c r="J310" i="489" s="1"/>
  <c r="H311" i="489"/>
  <c r="J311" i="489" a="1"/>
  <c r="J311" i="489" s="1"/>
  <c r="H312" i="489"/>
  <c r="J312" i="489" a="1"/>
  <c r="J312" i="489" s="1"/>
  <c r="H316" i="489"/>
  <c r="J316" i="489" a="1"/>
  <c r="J316" i="489" s="1"/>
  <c r="H318" i="489"/>
  <c r="J318" i="489" a="1"/>
  <c r="J318" i="489" s="1"/>
  <c r="K318" i="489" a="1"/>
  <c r="K318" i="489" s="1"/>
  <c r="H319" i="489"/>
  <c r="J319" i="489" a="1"/>
  <c r="J319" i="489" s="1"/>
  <c r="H320" i="489"/>
  <c r="J320" i="489" a="1"/>
  <c r="J320" i="489" s="1"/>
  <c r="H321" i="489"/>
  <c r="J321" i="489" a="1"/>
  <c r="J321" i="489" s="1"/>
  <c r="M349" i="489"/>
  <c r="M350" i="489"/>
  <c r="M352" i="489"/>
  <c r="M355" i="489"/>
  <c r="M360" i="489"/>
  <c r="M361" i="489"/>
  <c r="M362" i="489"/>
  <c r="M364" i="489"/>
  <c r="M366" i="489"/>
  <c r="M367" i="489"/>
  <c r="M373" i="489"/>
  <c r="M378" i="489"/>
  <c r="M380" i="489"/>
  <c r="M382" i="489"/>
  <c r="M384" i="489"/>
  <c r="M386" i="489"/>
  <c r="M388" i="489"/>
  <c r="M398" i="489"/>
  <c r="M400" i="489"/>
  <c r="M402" i="489"/>
  <c r="M404" i="489"/>
  <c r="M406" i="489"/>
  <c r="M464" i="489"/>
  <c r="M466" i="489"/>
  <c r="H347" i="489"/>
  <c r="J347" i="489" a="1"/>
  <c r="J347" i="489" s="1"/>
  <c r="K347" i="489" a="1"/>
  <c r="K347" i="489" s="1"/>
  <c r="K368" i="489" s="1"/>
  <c r="W347" i="489"/>
  <c r="J348" i="489" a="1"/>
  <c r="J348" i="489" s="1"/>
  <c r="H353" i="489"/>
  <c r="J353" i="489" a="1"/>
  <c r="J353" i="489" s="1"/>
  <c r="J354" i="489" a="1"/>
  <c r="J354" i="489" s="1"/>
  <c r="J355" i="489" a="1"/>
  <c r="J355" i="489" s="1"/>
  <c r="J356" i="489" a="1"/>
  <c r="J356" i="489" s="1"/>
  <c r="J359" i="489" a="1"/>
  <c r="J359" i="489" s="1"/>
  <c r="J360" i="489" a="1"/>
  <c r="J360" i="489" s="1"/>
  <c r="J361" i="489" a="1"/>
  <c r="J361" i="489" s="1"/>
  <c r="J362" i="489" a="1"/>
  <c r="J362" i="489" s="1"/>
  <c r="H363" i="489"/>
  <c r="H365" i="489"/>
  <c r="J367" i="489" a="1"/>
  <c r="J367" i="489" s="1"/>
  <c r="J372" i="489" a="1"/>
  <c r="J372" i="489" s="1"/>
  <c r="H373" i="489"/>
  <c r="J373" i="489" a="1"/>
  <c r="J373" i="489" s="1"/>
  <c r="H374" i="489"/>
  <c r="H375" i="489"/>
  <c r="H376" i="489"/>
  <c r="H377" i="489"/>
  <c r="J377" i="489" a="1"/>
  <c r="J377" i="489" s="1"/>
  <c r="H378" i="489"/>
  <c r="J378" i="489" a="1"/>
  <c r="J378" i="489" s="1"/>
  <c r="H379" i="489"/>
  <c r="J379" i="489" a="1"/>
  <c r="J379" i="489" s="1"/>
  <c r="H380" i="489"/>
  <c r="J380" i="489" a="1"/>
  <c r="J380" i="489" s="1"/>
  <c r="H381" i="489"/>
  <c r="J381" i="489" a="1"/>
  <c r="J381" i="489" s="1"/>
  <c r="H382" i="489"/>
  <c r="J382" i="489" a="1"/>
  <c r="J382" i="489" s="1"/>
  <c r="H383" i="489"/>
  <c r="J383" i="489" a="1"/>
  <c r="J383" i="489" s="1"/>
  <c r="H384" i="489"/>
  <c r="J384" i="489" a="1"/>
  <c r="J384" i="489" s="1"/>
  <c r="H385" i="489"/>
  <c r="J385" i="489" a="1"/>
  <c r="J385" i="489" s="1"/>
  <c r="H386" i="489"/>
  <c r="J386" i="489" a="1"/>
  <c r="J386" i="489" s="1"/>
  <c r="H387" i="489"/>
  <c r="J387" i="489" a="1"/>
  <c r="J387" i="489" s="1"/>
  <c r="H388" i="489"/>
  <c r="J388" i="489" a="1"/>
  <c r="J388" i="489" s="1"/>
  <c r="H389" i="489"/>
  <c r="H390" i="489"/>
  <c r="H391" i="489"/>
  <c r="H392" i="489"/>
  <c r="H393" i="489"/>
  <c r="H395" i="489"/>
  <c r="H397" i="489"/>
  <c r="J397" i="489" a="1"/>
  <c r="J397" i="489" s="1"/>
  <c r="H398" i="489"/>
  <c r="J398" i="489" a="1"/>
  <c r="J398" i="489" s="1"/>
  <c r="H399" i="489"/>
  <c r="J399" i="489" a="1"/>
  <c r="J399" i="489" s="1"/>
  <c r="H400" i="489"/>
  <c r="J400" i="489" a="1"/>
  <c r="J400" i="489" s="1"/>
  <c r="H401" i="489"/>
  <c r="J401" i="489" a="1"/>
  <c r="J401" i="489" s="1"/>
  <c r="H402" i="489"/>
  <c r="J402" i="489" a="1"/>
  <c r="J402" i="489" s="1"/>
  <c r="H403" i="489"/>
  <c r="J403" i="489" a="1"/>
  <c r="J403" i="489" s="1"/>
  <c r="H404" i="489"/>
  <c r="J404" i="489" a="1"/>
  <c r="J404" i="489" s="1"/>
  <c r="H405" i="489"/>
  <c r="J405" i="489" a="1"/>
  <c r="J405" i="489" s="1"/>
  <c r="H406" i="489"/>
  <c r="J406" i="489" a="1"/>
  <c r="J406" i="489" s="1"/>
  <c r="H417" i="489"/>
  <c r="H419" i="489"/>
  <c r="H424" i="489"/>
  <c r="V426" i="489"/>
  <c r="W426" i="489" s="1"/>
  <c r="N427" i="489"/>
  <c r="V427" i="489"/>
  <c r="N431" i="489"/>
  <c r="N432" i="489"/>
  <c r="H462" i="489"/>
  <c r="J462" i="489" a="1"/>
  <c r="J462" i="489" s="1"/>
  <c r="K462" i="489" a="1"/>
  <c r="K462" i="489" s="1"/>
  <c r="K477" i="489" s="1"/>
  <c r="H463" i="489"/>
  <c r="J463" i="489" a="1"/>
  <c r="J463" i="489" s="1"/>
  <c r="H464" i="489"/>
  <c r="J464" i="489" a="1"/>
  <c r="J464" i="489" s="1"/>
  <c r="H465" i="489"/>
  <c r="J465" i="489" a="1"/>
  <c r="J465" i="489" s="1"/>
  <c r="H466" i="489"/>
  <c r="J466" i="489" a="1"/>
  <c r="J466" i="489" s="1"/>
  <c r="M467" i="489"/>
  <c r="M468" i="489"/>
  <c r="M470" i="489"/>
  <c r="M472" i="489"/>
  <c r="M474" i="489"/>
  <c r="M476" i="489"/>
  <c r="M482" i="489"/>
  <c r="M488" i="489"/>
  <c r="M489" i="489"/>
  <c r="M494" i="489"/>
  <c r="J527" i="489"/>
  <c r="L527" i="489"/>
  <c r="N347" i="489"/>
  <c r="H349" i="489"/>
  <c r="J349" i="489" a="1"/>
  <c r="J349" i="489" s="1"/>
  <c r="H364" i="489"/>
  <c r="H366" i="489"/>
  <c r="H369" i="489"/>
  <c r="J369" i="489" a="1"/>
  <c r="J369" i="489" s="1"/>
  <c r="K369" i="489" a="1"/>
  <c r="K369" i="489" s="1"/>
  <c r="N371" i="489"/>
  <c r="O426" i="489"/>
  <c r="M490" i="489"/>
  <c r="H467" i="489"/>
  <c r="J467" i="489" a="1"/>
  <c r="J467" i="489" s="1"/>
  <c r="H468" i="489"/>
  <c r="J468" i="489" a="1"/>
  <c r="J468" i="489" s="1"/>
  <c r="H469" i="489"/>
  <c r="J469" i="489" a="1"/>
  <c r="J469" i="489" s="1"/>
  <c r="H470" i="489"/>
  <c r="J470" i="489" a="1"/>
  <c r="J470" i="489" s="1"/>
  <c r="H471" i="489"/>
  <c r="J471" i="489" a="1"/>
  <c r="J471" i="489" s="1"/>
  <c r="H472" i="489"/>
  <c r="J472" i="489" a="1"/>
  <c r="J472" i="489" s="1"/>
  <c r="H473" i="489"/>
  <c r="J473" i="489" a="1"/>
  <c r="J473" i="489" s="1"/>
  <c r="H474" i="489"/>
  <c r="J474" i="489" a="1"/>
  <c r="J474" i="489" s="1"/>
  <c r="H475" i="489"/>
  <c r="J475" i="489" a="1"/>
  <c r="J475" i="489" s="1"/>
  <c r="H476" i="489"/>
  <c r="J476" i="489" a="1"/>
  <c r="J476" i="489" s="1"/>
  <c r="N478" i="489"/>
  <c r="V478" i="489"/>
  <c r="N488" i="489"/>
  <c r="J498" i="489" a="1"/>
  <c r="J498" i="489" s="1"/>
  <c r="G503" i="489"/>
  <c r="I503" i="489"/>
  <c r="H486" i="489"/>
  <c r="J486" i="489" a="1"/>
  <c r="J486" i="489" s="1"/>
  <c r="H488" i="489"/>
  <c r="J488" i="489" a="1"/>
  <c r="J488" i="489" s="1"/>
  <c r="H489" i="489"/>
  <c r="J489" i="489" a="1"/>
  <c r="J489" i="489" s="1"/>
  <c r="J490" i="489" a="1"/>
  <c r="J490" i="489" s="1"/>
  <c r="J491" i="489" a="1"/>
  <c r="J491" i="489" s="1"/>
  <c r="K491" i="489" a="1"/>
  <c r="K491" i="489" s="1"/>
  <c r="M491" i="489" s="1"/>
  <c r="J494" i="489" a="1"/>
  <c r="J494" i="489" s="1"/>
  <c r="J495" i="489" a="1"/>
  <c r="J495" i="489" s="1"/>
  <c r="H237" i="434"/>
  <c r="H200" i="434"/>
  <c r="L505" i="489" l="1"/>
  <c r="J137" i="489" a="1"/>
  <c r="J137" i="489" s="1"/>
  <c r="M522" i="489"/>
  <c r="V28" i="489"/>
  <c r="V137" i="489"/>
  <c r="W137" i="489" s="1"/>
  <c r="R336" i="489"/>
  <c r="P333" i="489"/>
  <c r="X337" i="489" s="1"/>
  <c r="X342" i="489" s="1"/>
  <c r="Z341" i="489" s="1"/>
  <c r="R169" i="489"/>
  <c r="H487" i="489"/>
  <c r="K332" i="489"/>
  <c r="K291" i="489"/>
  <c r="K147" i="489"/>
  <c r="R335" i="489"/>
  <c r="M461" i="489"/>
  <c r="W7" i="489"/>
  <c r="W28" i="489" s="1"/>
  <c r="V291" i="489"/>
  <c r="W291" i="489" s="1"/>
  <c r="W317" i="489"/>
  <c r="V147" i="489"/>
  <c r="W147" i="489" s="1"/>
  <c r="K487" i="489"/>
  <c r="K461" i="489"/>
  <c r="J524" i="489"/>
  <c r="M524" i="489" s="1"/>
  <c r="K86" i="489"/>
  <c r="AC332" i="489"/>
  <c r="AA504" i="489"/>
  <c r="K426" i="489"/>
  <c r="J477" i="489" a="1"/>
  <c r="J477" i="489" s="1"/>
  <c r="N477" i="489"/>
  <c r="V307" i="489"/>
  <c r="W307" i="489" s="1"/>
  <c r="Y333" i="489"/>
  <c r="T333" i="489"/>
  <c r="R163" i="489"/>
  <c r="R333" i="489"/>
  <c r="W477" i="489"/>
  <c r="J505" i="489"/>
  <c r="M505" i="489" s="1"/>
  <c r="J28" i="489" a="1"/>
  <c r="J28" i="489" s="1"/>
  <c r="V198" i="489"/>
  <c r="J332" i="489" a="1"/>
  <c r="J332" i="489" s="1"/>
  <c r="K317" i="489"/>
  <c r="V332" i="489"/>
  <c r="W332" i="489" s="1"/>
  <c r="R337" i="489"/>
  <c r="N487" i="489"/>
  <c r="N426" i="489"/>
  <c r="N368" i="489"/>
  <c r="W462" i="489"/>
  <c r="V368" i="489"/>
  <c r="N307" i="489"/>
  <c r="J461" i="489" a="1"/>
  <c r="J461" i="489" s="1"/>
  <c r="N317" i="489"/>
  <c r="K307" i="489"/>
  <c r="W257" i="489"/>
  <c r="K198" i="489"/>
  <c r="J307" i="489" a="1"/>
  <c r="J307" i="489" s="1"/>
  <c r="K28" i="489"/>
  <c r="V121" i="489"/>
  <c r="W121" i="489" s="1"/>
  <c r="T504" i="489"/>
  <c r="P504" i="489"/>
  <c r="N332" i="489"/>
  <c r="V256" i="489"/>
  <c r="W256" i="489" s="1"/>
  <c r="AA333" i="489"/>
  <c r="W368" i="489"/>
  <c r="M525" i="489"/>
  <c r="M462" i="489"/>
  <c r="M477" i="489" s="1"/>
  <c r="M347" i="489"/>
  <c r="M368" i="489" s="1"/>
  <c r="R170" i="489"/>
  <c r="M29" i="489"/>
  <c r="M86" i="489" s="1"/>
  <c r="AC28" i="489"/>
  <c r="I163" i="489"/>
  <c r="B171" i="489" s="1"/>
  <c r="N503" i="489"/>
  <c r="AC147" i="489"/>
  <c r="M177" i="489"/>
  <c r="M198" i="489" s="1"/>
  <c r="AC198" i="489"/>
  <c r="R340" i="489"/>
  <c r="J317" i="489" a="1"/>
  <c r="J317" i="489" s="1"/>
  <c r="N291" i="489"/>
  <c r="AC307" i="489"/>
  <c r="M526" i="489"/>
  <c r="AC317" i="489"/>
  <c r="K256" i="489"/>
  <c r="AC291" i="489"/>
  <c r="AC256" i="489"/>
  <c r="AC162" i="489"/>
  <c r="AC137" i="489"/>
  <c r="AC86" i="489"/>
  <c r="AC121" i="489"/>
  <c r="Y504" i="489"/>
  <c r="Z333" i="489"/>
  <c r="U333" i="489"/>
  <c r="Q333" i="489"/>
  <c r="X333" i="489"/>
  <c r="S333" i="489"/>
  <c r="H426" i="489"/>
  <c r="K525" i="489" s="1"/>
  <c r="M256" i="489"/>
  <c r="V503" i="489"/>
  <c r="W503" i="489" s="1"/>
  <c r="Z504" i="489"/>
  <c r="U504" i="489"/>
  <c r="Q504" i="489"/>
  <c r="R338" i="489"/>
  <c r="W138" i="489"/>
  <c r="H28" i="489"/>
  <c r="H461" i="489"/>
  <c r="K526" i="489" s="1"/>
  <c r="X504" i="489"/>
  <c r="S504" i="489"/>
  <c r="R339" i="489"/>
  <c r="J503" i="489" a="1"/>
  <c r="J503" i="489" s="1"/>
  <c r="J528" i="489"/>
  <c r="V461" i="489"/>
  <c r="W461" i="489" s="1"/>
  <c r="W427" i="489"/>
  <c r="V86" i="489"/>
  <c r="W29" i="489"/>
  <c r="K165" i="489"/>
  <c r="I169" i="489"/>
  <c r="J515" i="489"/>
  <c r="M515" i="489" s="1"/>
  <c r="J162" i="489" a="1"/>
  <c r="J162" i="489" s="1"/>
  <c r="J121" i="489" a="1"/>
  <c r="J121" i="489" s="1"/>
  <c r="K503" i="489"/>
  <c r="M503" i="489"/>
  <c r="H368" i="489"/>
  <c r="M318" i="489"/>
  <c r="M332" i="489" s="1"/>
  <c r="M292" i="489"/>
  <c r="M307" i="489" s="1"/>
  <c r="M257" i="489"/>
  <c r="M291" i="489" s="1"/>
  <c r="G504" i="489"/>
  <c r="M121" i="489"/>
  <c r="I333" i="489"/>
  <c r="B341" i="489" s="1"/>
  <c r="M518" i="489"/>
  <c r="K162" i="489"/>
  <c r="K137" i="489"/>
  <c r="W162" i="489"/>
  <c r="M138" i="489"/>
  <c r="M147" i="489" s="1"/>
  <c r="G163" i="489"/>
  <c r="L528" i="489"/>
  <c r="W478" i="489"/>
  <c r="V487" i="489"/>
  <c r="W487" i="489" s="1"/>
  <c r="J519" i="489"/>
  <c r="M519" i="489" s="1"/>
  <c r="J256" i="489" a="1"/>
  <c r="J256" i="489" s="1"/>
  <c r="M335" i="489"/>
  <c r="K339" i="489"/>
  <c r="M339" i="489" s="1"/>
  <c r="J147" i="489" a="1"/>
  <c r="J147" i="489" s="1"/>
  <c r="H503" i="489"/>
  <c r="M369" i="489"/>
  <c r="M426" i="489" s="1"/>
  <c r="M527" i="489"/>
  <c r="H477" i="489"/>
  <c r="N461" i="489"/>
  <c r="M487" i="489"/>
  <c r="H332" i="489"/>
  <c r="K522" i="489" s="1"/>
  <c r="H317" i="489"/>
  <c r="H256" i="489"/>
  <c r="K519" i="489" s="1"/>
  <c r="I504" i="489"/>
  <c r="H307" i="489"/>
  <c r="K521" i="489" s="1"/>
  <c r="H291" i="489"/>
  <c r="O504" i="489"/>
  <c r="M317" i="489"/>
  <c r="W198" i="489"/>
  <c r="H198" i="489"/>
  <c r="K121" i="489"/>
  <c r="H86" i="489"/>
  <c r="Z336" i="489"/>
  <c r="G333" i="489"/>
  <c r="M162" i="489"/>
  <c r="M137" i="489"/>
  <c r="M7" i="489"/>
  <c r="M28" i="489" s="1"/>
  <c r="H285" i="434"/>
  <c r="H286" i="434"/>
  <c r="H287" i="434"/>
  <c r="K80" i="434" a="1"/>
  <c r="K80" i="434" s="1"/>
  <c r="K81" i="434" a="1"/>
  <c r="K81" i="434" s="1"/>
  <c r="K82" i="434" a="1"/>
  <c r="K82" i="434" s="1"/>
  <c r="K83" i="434" a="1"/>
  <c r="K83" i="434" s="1"/>
  <c r="K84" i="434" a="1"/>
  <c r="K84" i="434" s="1"/>
  <c r="K85" i="434" a="1"/>
  <c r="K85" i="434" s="1"/>
  <c r="Z335" i="489" l="1" a="1"/>
  <c r="Z335" i="489" s="1"/>
  <c r="Z340" i="489"/>
  <c r="Z338" i="489"/>
  <c r="K333" i="489"/>
  <c r="E341" i="489" s="1"/>
  <c r="I341" i="489" s="1"/>
  <c r="M341" i="489" s="1"/>
  <c r="V333" i="489"/>
  <c r="I342" i="489" s="1"/>
  <c r="Z337" i="489"/>
  <c r="Z339" i="489"/>
  <c r="G505" i="489"/>
  <c r="K504" i="489"/>
  <c r="L504" i="489" s="1"/>
  <c r="AC333" i="489"/>
  <c r="N504" i="489"/>
  <c r="R342" i="489"/>
  <c r="T341" i="489" s="1"/>
  <c r="AC163" i="489"/>
  <c r="M163" i="489"/>
  <c r="K163" i="489"/>
  <c r="E171" i="489" s="1"/>
  <c r="I171" i="489" s="1"/>
  <c r="M171" i="489" s="1"/>
  <c r="W333" i="489"/>
  <c r="M504" i="489"/>
  <c r="J333" i="489" a="1"/>
  <c r="J333" i="489" s="1"/>
  <c r="M340" i="489" s="1"/>
  <c r="B340" i="489"/>
  <c r="J523" i="489" s="1"/>
  <c r="K518" i="489"/>
  <c r="H333" i="489"/>
  <c r="E340" i="489" s="1"/>
  <c r="K520" i="489"/>
  <c r="B170" i="489"/>
  <c r="J163" i="489" a="1"/>
  <c r="J163" i="489" s="1"/>
  <c r="M170" i="489" s="1"/>
  <c r="K524" i="489"/>
  <c r="H504" i="489"/>
  <c r="K169" i="489"/>
  <c r="M169" i="489" s="1"/>
  <c r="M165" i="489"/>
  <c r="W86" i="489"/>
  <c r="W163" i="489" s="1"/>
  <c r="V163" i="489"/>
  <c r="I172" i="489" s="1"/>
  <c r="M333" i="489"/>
  <c r="Z342" i="489"/>
  <c r="K527" i="489"/>
  <c r="K528" i="489"/>
  <c r="J529" i="489"/>
  <c r="J504" i="489" a="1"/>
  <c r="J504" i="489" s="1"/>
  <c r="V504" i="489"/>
  <c r="M528" i="489"/>
  <c r="T338" i="489" l="1"/>
  <c r="L333" i="489"/>
  <c r="I340" i="489" s="1"/>
  <c r="AC505" i="489"/>
  <c r="M342" i="489" a="1"/>
  <c r="M342" i="489" s="1"/>
  <c r="T340" i="489"/>
  <c r="T335" i="489" a="1"/>
  <c r="T335" i="489" s="1"/>
  <c r="T336" i="489"/>
  <c r="L163" i="489"/>
  <c r="I170" i="489" s="1"/>
  <c r="T337" i="489"/>
  <c r="T339" i="489"/>
  <c r="W504" i="489"/>
  <c r="J516" i="489"/>
  <c r="M172" i="489" a="1"/>
  <c r="M172" i="489" s="1"/>
  <c r="T342" i="489" l="1"/>
  <c r="X512" i="434" l="1"/>
  <c r="X511" i="434"/>
  <c r="X510" i="434"/>
  <c r="X509" i="434"/>
  <c r="X508" i="434"/>
  <c r="X341" i="434"/>
  <c r="X340" i="434"/>
  <c r="X339" i="434"/>
  <c r="X338" i="434"/>
  <c r="X335" i="434"/>
  <c r="X165" i="434"/>
  <c r="X168" i="434"/>
  <c r="X169" i="434"/>
  <c r="X170" i="434"/>
  <c r="K455" i="434" a="1"/>
  <c r="K455" i="434" s="1"/>
  <c r="M455" i="434" s="1"/>
  <c r="K456" i="434" a="1"/>
  <c r="K456" i="434" s="1"/>
  <c r="M456" i="434" s="1"/>
  <c r="K457" i="434" a="1"/>
  <c r="K457" i="434" s="1"/>
  <c r="M457" i="434" s="1"/>
  <c r="K458" i="434" a="1"/>
  <c r="K458" i="434" s="1"/>
  <c r="M458" i="434" s="1"/>
  <c r="K459" i="434" a="1"/>
  <c r="K459" i="434" s="1"/>
  <c r="K425" i="434" a="1"/>
  <c r="K425" i="434" s="1"/>
  <c r="M425" i="434" s="1"/>
  <c r="K424" i="434" a="1"/>
  <c r="K424" i="434" s="1"/>
  <c r="M424" i="434" s="1"/>
  <c r="K423" i="434" a="1"/>
  <c r="K423" i="434" s="1"/>
  <c r="M423" i="434" s="1"/>
  <c r="K422" i="434" a="1"/>
  <c r="K422" i="434" s="1"/>
  <c r="M422" i="434" s="1"/>
  <c r="K421" i="434" a="1"/>
  <c r="K421" i="434" s="1"/>
  <c r="M421" i="434" s="1"/>
  <c r="K420" i="434" a="1"/>
  <c r="K420" i="434" s="1"/>
  <c r="M420" i="434" s="1"/>
  <c r="K419" i="434" a="1"/>
  <c r="K419" i="434" s="1"/>
  <c r="M419" i="434" s="1"/>
  <c r="K418" i="434" a="1"/>
  <c r="K418" i="434" s="1"/>
  <c r="M418" i="434" s="1"/>
  <c r="K417" i="434" a="1"/>
  <c r="K417" i="434" s="1"/>
  <c r="M417" i="434" s="1"/>
  <c r="K416" i="434" a="1"/>
  <c r="K416" i="434" s="1"/>
  <c r="M416" i="434" s="1"/>
  <c r="K393" i="434" a="1"/>
  <c r="K393" i="434" s="1"/>
  <c r="M393" i="434" s="1"/>
  <c r="K394" i="434" a="1"/>
  <c r="K394" i="434" s="1"/>
  <c r="M394" i="434" s="1"/>
  <c r="K395" i="434" a="1"/>
  <c r="K395" i="434" s="1"/>
  <c r="M395" i="434" s="1"/>
  <c r="K396" i="434" a="1"/>
  <c r="K396" i="434" s="1"/>
  <c r="M396" i="434" s="1"/>
  <c r="M241" i="434"/>
  <c r="K238" i="434" a="1"/>
  <c r="K238" i="434" s="1"/>
  <c r="M238" i="434" s="1"/>
  <c r="K239" i="434" a="1"/>
  <c r="K239" i="434" s="1"/>
  <c r="M239" i="434" s="1"/>
  <c r="N223" i="434"/>
  <c r="N224" i="434"/>
  <c r="N225" i="434"/>
  <c r="N226" i="434"/>
  <c r="N227" i="434"/>
  <c r="K223" i="434" a="1"/>
  <c r="K223" i="434" s="1"/>
  <c r="M223" i="434" s="1"/>
  <c r="K224" i="434" a="1"/>
  <c r="K224" i="434" s="1"/>
  <c r="M224" i="434" s="1"/>
  <c r="K225" i="434" a="1"/>
  <c r="K225" i="434" s="1"/>
  <c r="M225" i="434" s="1"/>
  <c r="K226" i="434" a="1"/>
  <c r="K226" i="434" s="1"/>
  <c r="M226" i="434" s="1"/>
  <c r="K115" i="434" a="1"/>
  <c r="K115" i="434" s="1"/>
  <c r="K116" i="434" a="1"/>
  <c r="K116" i="434" s="1"/>
  <c r="K117" i="434" a="1"/>
  <c r="K117" i="434" s="1"/>
  <c r="K68" i="434" a="1"/>
  <c r="K68" i="434" s="1"/>
  <c r="K79" i="434" a="1"/>
  <c r="K79" i="434" s="1"/>
  <c r="M79" i="434" s="1"/>
  <c r="K78" i="434" a="1"/>
  <c r="K78" i="434" s="1"/>
  <c r="M78" i="434" s="1"/>
  <c r="K77" i="434" a="1"/>
  <c r="K77" i="434" s="1"/>
  <c r="M77" i="434" s="1"/>
  <c r="K76" i="434" a="1"/>
  <c r="K76" i="434" s="1"/>
  <c r="M76" i="434" s="1"/>
  <c r="K249" i="434" a="1"/>
  <c r="K249" i="434" s="1"/>
  <c r="M249" i="434" s="1"/>
  <c r="K248" i="434" a="1"/>
  <c r="K248" i="434" s="1"/>
  <c r="M248" i="434" s="1"/>
  <c r="K247" i="434" a="1"/>
  <c r="K247" i="434" s="1"/>
  <c r="M247" i="434" s="1"/>
  <c r="K246" i="434" a="1"/>
  <c r="K246" i="434" s="1"/>
  <c r="M246" i="434" s="1"/>
  <c r="K374" i="434" a="1"/>
  <c r="K374" i="434" s="1"/>
  <c r="M374" i="434" s="1"/>
  <c r="K375" i="434" a="1"/>
  <c r="K375" i="434" s="1"/>
  <c r="M375" i="434" s="1"/>
  <c r="K376" i="434" a="1"/>
  <c r="K376" i="434" s="1"/>
  <c r="M376" i="434" s="1"/>
  <c r="H455" i="434"/>
  <c r="H456" i="434"/>
  <c r="H457" i="434"/>
  <c r="H458" i="434"/>
  <c r="H459" i="434"/>
  <c r="H34" i="434" l="1"/>
  <c r="H69" i="434" l="1"/>
  <c r="H70" i="434"/>
  <c r="H71" i="434"/>
  <c r="H72" i="434"/>
  <c r="H73" i="434"/>
  <c r="H74" i="434"/>
  <c r="H75" i="434"/>
  <c r="H76" i="434"/>
  <c r="H77" i="434"/>
  <c r="H78" i="434"/>
  <c r="H79" i="434"/>
  <c r="H80" i="434"/>
  <c r="H81" i="434"/>
  <c r="H82" i="434"/>
  <c r="H83" i="434"/>
  <c r="H84" i="434"/>
  <c r="H85" i="434"/>
  <c r="Q163" i="489" l="1"/>
  <c r="T163" i="489"/>
  <c r="X163" i="489"/>
  <c r="Z163" i="489"/>
  <c r="S163" i="489"/>
  <c r="U163" i="489"/>
  <c r="Y163" i="489"/>
  <c r="AA163" i="489"/>
  <c r="H121" i="489" l="1"/>
  <c r="K505" i="489" s="1"/>
  <c r="N147" i="489"/>
  <c r="H137" i="489"/>
  <c r="X166" i="489"/>
  <c r="P163" i="489"/>
  <c r="X167" i="489" s="1"/>
  <c r="O163" i="489"/>
  <c r="R168" i="489"/>
  <c r="N162" i="489"/>
  <c r="H162" i="489"/>
  <c r="H147" i="489"/>
  <c r="N137" i="489"/>
  <c r="N121" i="489"/>
  <c r="N86" i="489"/>
  <c r="N28" i="489"/>
  <c r="N256" i="489"/>
  <c r="N198" i="489"/>
  <c r="H163" i="489" l="1"/>
  <c r="E170" i="489" s="1"/>
  <c r="N163" i="489"/>
  <c r="B172" i="489" s="1"/>
  <c r="E172" i="489" s="1"/>
  <c r="X172" i="489"/>
  <c r="Z167" i="489" s="1"/>
  <c r="K515" i="489"/>
  <c r="R172" i="489"/>
  <c r="T168" i="489" s="1"/>
  <c r="N333" i="489"/>
  <c r="B342" i="489" s="1"/>
  <c r="T166" i="489" l="1"/>
  <c r="T169" i="489"/>
  <c r="T165" i="489" a="1"/>
  <c r="T165" i="489" s="1"/>
  <c r="T171" i="489"/>
  <c r="T170" i="489"/>
  <c r="T167" i="489"/>
  <c r="Z166" i="489"/>
  <c r="Z169" i="489"/>
  <c r="Z168" i="489"/>
  <c r="Z171" i="489"/>
  <c r="Z165" i="489" a="1"/>
  <c r="Z165" i="489" s="1"/>
  <c r="Z170" i="489"/>
  <c r="E342" i="489"/>
  <c r="T172" i="489" l="1"/>
  <c r="Z172" i="489"/>
  <c r="P533" i="434" l="1"/>
  <c r="O533" i="434"/>
  <c r="N533" i="434"/>
  <c r="M533" i="434"/>
  <c r="L533" i="434"/>
  <c r="K533" i="434"/>
  <c r="I533" i="434"/>
  <c r="H533" i="434"/>
  <c r="G533" i="434"/>
  <c r="F533" i="434"/>
  <c r="E533" i="434"/>
  <c r="D533" i="434"/>
  <c r="C532" i="434"/>
  <c r="T532" i="434" s="1" a="1"/>
  <c r="T532" i="434" s="1"/>
  <c r="C531" i="434"/>
  <c r="T531" i="434" s="1" a="1"/>
  <c r="T531" i="434" s="1"/>
  <c r="C530" i="434"/>
  <c r="G514" i="434"/>
  <c r="N514" i="434" s="1"/>
  <c r="G510" i="434"/>
  <c r="C510" i="434"/>
  <c r="I509" i="434"/>
  <c r="E509" i="434"/>
  <c r="I508" i="434"/>
  <c r="E508" i="434"/>
  <c r="I507" i="434"/>
  <c r="E507" i="434"/>
  <c r="I506" i="434"/>
  <c r="I510" i="434" s="1"/>
  <c r="E506" i="434"/>
  <c r="E510" i="434" s="1"/>
  <c r="AA503" i="434"/>
  <c r="Z503" i="434"/>
  <c r="Y503" i="434"/>
  <c r="X503" i="434"/>
  <c r="U503" i="434"/>
  <c r="T503" i="434"/>
  <c r="S503" i="434"/>
  <c r="R503" i="434"/>
  <c r="Q503" i="434"/>
  <c r="P503" i="434"/>
  <c r="O503" i="434"/>
  <c r="I503" i="434"/>
  <c r="G503" i="434"/>
  <c r="V498" i="434"/>
  <c r="W498" i="434" s="1"/>
  <c r="N498" i="434"/>
  <c r="K498" i="434" a="1"/>
  <c r="K498" i="434" s="1"/>
  <c r="M498" i="434" s="1"/>
  <c r="J498" i="434" a="1"/>
  <c r="J498" i="434" s="1"/>
  <c r="V495" i="434"/>
  <c r="W495" i="434" s="1"/>
  <c r="N495" i="434"/>
  <c r="K495" i="434" a="1"/>
  <c r="K495" i="434" s="1"/>
  <c r="M495" i="434" s="1"/>
  <c r="J495" i="434" a="1"/>
  <c r="J495" i="434" s="1"/>
  <c r="V494" i="434"/>
  <c r="W494" i="434" s="1"/>
  <c r="N494" i="434"/>
  <c r="K494" i="434" a="1"/>
  <c r="K494" i="434" s="1"/>
  <c r="M494" i="434" s="1"/>
  <c r="J494" i="434" a="1"/>
  <c r="J494" i="434" s="1"/>
  <c r="V491" i="434"/>
  <c r="W491" i="434" s="1"/>
  <c r="N491" i="434"/>
  <c r="K491" i="434" a="1"/>
  <c r="K491" i="434" s="1"/>
  <c r="M491" i="434" s="1"/>
  <c r="J491" i="434" a="1"/>
  <c r="J491" i="434" s="1"/>
  <c r="V490" i="434"/>
  <c r="W490" i="434" s="1"/>
  <c r="N490" i="434"/>
  <c r="K490" i="434" a="1"/>
  <c r="K490" i="434" s="1"/>
  <c r="M490" i="434" s="1"/>
  <c r="J490" i="434" a="1"/>
  <c r="J490" i="434" s="1"/>
  <c r="V489" i="434"/>
  <c r="W489" i="434" s="1"/>
  <c r="N489" i="434"/>
  <c r="K489" i="434" a="1"/>
  <c r="K489" i="434" s="1"/>
  <c r="M489" i="434" s="1"/>
  <c r="J489" i="434" a="1"/>
  <c r="J489" i="434" s="1"/>
  <c r="H489" i="434"/>
  <c r="V488" i="434"/>
  <c r="W488" i="434" s="1"/>
  <c r="N488" i="434"/>
  <c r="K488" i="434" a="1"/>
  <c r="K488" i="434" s="1"/>
  <c r="J488" i="434" a="1"/>
  <c r="J488" i="434" s="1"/>
  <c r="H488" i="434"/>
  <c r="AA487" i="434"/>
  <c r="Z487" i="434"/>
  <c r="Y487" i="434"/>
  <c r="X487" i="434"/>
  <c r="U487" i="434"/>
  <c r="T487" i="434"/>
  <c r="S487" i="434"/>
  <c r="Q487" i="434"/>
  <c r="P487" i="434"/>
  <c r="O487" i="434"/>
  <c r="I487" i="434"/>
  <c r="G487" i="434"/>
  <c r="V486" i="434"/>
  <c r="W486" i="434" s="1"/>
  <c r="N486" i="434"/>
  <c r="K486" i="434" a="1"/>
  <c r="K486" i="434" s="1"/>
  <c r="M486" i="434" s="1"/>
  <c r="J486" i="434" a="1"/>
  <c r="J486" i="434" s="1"/>
  <c r="H486" i="434"/>
  <c r="V482" i="434"/>
  <c r="W482" i="434" s="1"/>
  <c r="N482" i="434"/>
  <c r="K482" i="434" a="1"/>
  <c r="K482" i="434" s="1"/>
  <c r="M482" i="434" s="1"/>
  <c r="J482" i="434" a="1"/>
  <c r="J482" i="434" s="1"/>
  <c r="H482" i="434"/>
  <c r="V481" i="434"/>
  <c r="W481" i="434" s="1"/>
  <c r="N481" i="434"/>
  <c r="K481" i="434" a="1"/>
  <c r="K481" i="434" s="1"/>
  <c r="M481" i="434" s="1"/>
  <c r="J481" i="434" a="1"/>
  <c r="J481" i="434" s="1"/>
  <c r="H481" i="434"/>
  <c r="V480" i="434"/>
  <c r="W480" i="434" s="1"/>
  <c r="N480" i="434"/>
  <c r="K480" i="434" a="1"/>
  <c r="K480" i="434" s="1"/>
  <c r="M480" i="434" s="1"/>
  <c r="J480" i="434" a="1"/>
  <c r="J480" i="434" s="1"/>
  <c r="H480" i="434"/>
  <c r="V479" i="434"/>
  <c r="W479" i="434" s="1"/>
  <c r="N479" i="434"/>
  <c r="K479" i="434" a="1"/>
  <c r="K479" i="434" s="1"/>
  <c r="M479" i="434" s="1"/>
  <c r="J479" i="434" a="1"/>
  <c r="J479" i="434" s="1"/>
  <c r="H479" i="434"/>
  <c r="V478" i="434"/>
  <c r="N478" i="434"/>
  <c r="K478" i="434" a="1"/>
  <c r="K478" i="434" s="1"/>
  <c r="J478" i="434" a="1"/>
  <c r="J478" i="434" s="1"/>
  <c r="H478" i="434"/>
  <c r="AA477" i="434"/>
  <c r="Z477" i="434"/>
  <c r="Y477" i="434"/>
  <c r="X477" i="434"/>
  <c r="U477" i="434"/>
  <c r="T477" i="434"/>
  <c r="S477" i="434"/>
  <c r="Q477" i="434"/>
  <c r="P477" i="434"/>
  <c r="O477" i="434"/>
  <c r="I477" i="434"/>
  <c r="G477" i="434"/>
  <c r="V476" i="434"/>
  <c r="W476" i="434" s="1"/>
  <c r="N476" i="434"/>
  <c r="K476" i="434" a="1"/>
  <c r="K476" i="434" s="1"/>
  <c r="M476" i="434" s="1"/>
  <c r="J476" i="434" a="1"/>
  <c r="J476" i="434" s="1"/>
  <c r="H476" i="434"/>
  <c r="V475" i="434"/>
  <c r="W475" i="434" s="1"/>
  <c r="N475" i="434"/>
  <c r="K475" i="434" a="1"/>
  <c r="K475" i="434" s="1"/>
  <c r="M475" i="434" s="1"/>
  <c r="J475" i="434" a="1"/>
  <c r="J475" i="434" s="1"/>
  <c r="H475" i="434"/>
  <c r="V474" i="434"/>
  <c r="W474" i="434" s="1"/>
  <c r="N474" i="434"/>
  <c r="K474" i="434" a="1"/>
  <c r="K474" i="434" s="1"/>
  <c r="M474" i="434" s="1"/>
  <c r="J474" i="434" a="1"/>
  <c r="J474" i="434" s="1"/>
  <c r="H474" i="434"/>
  <c r="V473" i="434"/>
  <c r="W473" i="434" s="1"/>
  <c r="N473" i="434"/>
  <c r="K473" i="434" a="1"/>
  <c r="K473" i="434" s="1"/>
  <c r="M473" i="434" s="1"/>
  <c r="J473" i="434" a="1"/>
  <c r="J473" i="434" s="1"/>
  <c r="H473" i="434"/>
  <c r="V472" i="434"/>
  <c r="W472" i="434" s="1"/>
  <c r="N472" i="434"/>
  <c r="K472" i="434" a="1"/>
  <c r="K472" i="434" s="1"/>
  <c r="M472" i="434" s="1"/>
  <c r="J472" i="434" a="1"/>
  <c r="J472" i="434" s="1"/>
  <c r="H472" i="434"/>
  <c r="V471" i="434"/>
  <c r="W471" i="434" s="1"/>
  <c r="N471" i="434"/>
  <c r="K471" i="434" a="1"/>
  <c r="K471" i="434" s="1"/>
  <c r="M471" i="434" s="1"/>
  <c r="J471" i="434" a="1"/>
  <c r="J471" i="434" s="1"/>
  <c r="H471" i="434"/>
  <c r="V470" i="434"/>
  <c r="W470" i="434" s="1"/>
  <c r="N470" i="434"/>
  <c r="K470" i="434" a="1"/>
  <c r="K470" i="434" s="1"/>
  <c r="M470" i="434" s="1"/>
  <c r="J470" i="434" a="1"/>
  <c r="J470" i="434" s="1"/>
  <c r="H470" i="434"/>
  <c r="V469" i="434"/>
  <c r="W469" i="434" s="1"/>
  <c r="N469" i="434"/>
  <c r="K469" i="434" a="1"/>
  <c r="K469" i="434" s="1"/>
  <c r="M469" i="434" s="1"/>
  <c r="J469" i="434" a="1"/>
  <c r="J469" i="434" s="1"/>
  <c r="H469" i="434"/>
  <c r="V468" i="434"/>
  <c r="W468" i="434" s="1"/>
  <c r="N468" i="434"/>
  <c r="K468" i="434" a="1"/>
  <c r="K468" i="434" s="1"/>
  <c r="M468" i="434" s="1"/>
  <c r="J468" i="434" a="1"/>
  <c r="J468" i="434" s="1"/>
  <c r="H468" i="434"/>
  <c r="V467" i="434"/>
  <c r="W467" i="434" s="1"/>
  <c r="N467" i="434"/>
  <c r="K467" i="434" a="1"/>
  <c r="K467" i="434" s="1"/>
  <c r="M467" i="434" s="1"/>
  <c r="J467" i="434" a="1"/>
  <c r="J467" i="434" s="1"/>
  <c r="H467" i="434"/>
  <c r="V466" i="434"/>
  <c r="W466" i="434" s="1"/>
  <c r="N466" i="434"/>
  <c r="K466" i="434" a="1"/>
  <c r="K466" i="434" s="1"/>
  <c r="M466" i="434" s="1"/>
  <c r="J466" i="434" a="1"/>
  <c r="J466" i="434" s="1"/>
  <c r="H466" i="434"/>
  <c r="V465" i="434"/>
  <c r="W465" i="434" s="1"/>
  <c r="N465" i="434"/>
  <c r="K465" i="434" a="1"/>
  <c r="K465" i="434" s="1"/>
  <c r="M465" i="434" s="1"/>
  <c r="J465" i="434" a="1"/>
  <c r="J465" i="434" s="1"/>
  <c r="H465" i="434"/>
  <c r="V464" i="434"/>
  <c r="W464" i="434" s="1"/>
  <c r="N464" i="434"/>
  <c r="K464" i="434" a="1"/>
  <c r="K464" i="434" s="1"/>
  <c r="M464" i="434" s="1"/>
  <c r="J464" i="434" a="1"/>
  <c r="J464" i="434" s="1"/>
  <c r="H464" i="434"/>
  <c r="V463" i="434"/>
  <c r="W463" i="434" s="1"/>
  <c r="N463" i="434"/>
  <c r="K463" i="434" a="1"/>
  <c r="K463" i="434" s="1"/>
  <c r="M463" i="434" s="1"/>
  <c r="J463" i="434" a="1"/>
  <c r="J463" i="434" s="1"/>
  <c r="H463" i="434"/>
  <c r="V462" i="434"/>
  <c r="N462" i="434"/>
  <c r="K462" i="434" a="1"/>
  <c r="K462" i="434" s="1"/>
  <c r="M462" i="434" s="1"/>
  <c r="J462" i="434" a="1"/>
  <c r="J462" i="434" s="1"/>
  <c r="H462" i="434"/>
  <c r="AA461" i="434"/>
  <c r="Z461" i="434"/>
  <c r="Y461" i="434"/>
  <c r="X461" i="434"/>
  <c r="U461" i="434"/>
  <c r="T461" i="434"/>
  <c r="S461" i="434"/>
  <c r="R461" i="434"/>
  <c r="Q461" i="434"/>
  <c r="P461" i="434"/>
  <c r="O461" i="434"/>
  <c r="I461" i="434"/>
  <c r="G461" i="434"/>
  <c r="V460" i="434"/>
  <c r="W460" i="434" s="1"/>
  <c r="N460" i="434"/>
  <c r="K460" i="434" a="1"/>
  <c r="K460" i="434" s="1"/>
  <c r="M460" i="434" s="1"/>
  <c r="J460" i="434" a="1"/>
  <c r="J460" i="434" s="1"/>
  <c r="H460" i="434"/>
  <c r="V459" i="434"/>
  <c r="W459" i="434" s="1"/>
  <c r="N459" i="434"/>
  <c r="M459" i="434"/>
  <c r="J459" i="434" a="1"/>
  <c r="J459" i="434" s="1"/>
  <c r="V458" i="434"/>
  <c r="W458" i="434" s="1"/>
  <c r="N458" i="434"/>
  <c r="J458" i="434" a="1"/>
  <c r="J458" i="434" s="1"/>
  <c r="V454" i="434"/>
  <c r="W454" i="434" s="1"/>
  <c r="N454" i="434"/>
  <c r="K454" i="434" a="1"/>
  <c r="K454" i="434" s="1"/>
  <c r="M454" i="434" s="1"/>
  <c r="J454" i="434" a="1"/>
  <c r="J454" i="434" s="1"/>
  <c r="H454" i="434"/>
  <c r="V453" i="434"/>
  <c r="W453" i="434" s="1"/>
  <c r="N453" i="434"/>
  <c r="K453" i="434" a="1"/>
  <c r="K453" i="434" s="1"/>
  <c r="M453" i="434" s="1"/>
  <c r="J453" i="434" a="1"/>
  <c r="J453" i="434" s="1"/>
  <c r="H453" i="434"/>
  <c r="N452" i="434"/>
  <c r="K452" i="434" a="1"/>
  <c r="K452" i="434" s="1"/>
  <c r="M452" i="434" s="1"/>
  <c r="H452" i="434"/>
  <c r="N451" i="434"/>
  <c r="K451" i="434" a="1"/>
  <c r="K451" i="434" s="1"/>
  <c r="M451" i="434" s="1"/>
  <c r="H451" i="434"/>
  <c r="N450" i="434"/>
  <c r="K450" i="434" a="1"/>
  <c r="K450" i="434" s="1"/>
  <c r="M450" i="434" s="1"/>
  <c r="H450" i="434"/>
  <c r="N449" i="434"/>
  <c r="K449" i="434" a="1"/>
  <c r="K449" i="434" s="1"/>
  <c r="M449" i="434" s="1"/>
  <c r="H449" i="434"/>
  <c r="N448" i="434"/>
  <c r="K448" i="434" a="1"/>
  <c r="K448" i="434" s="1"/>
  <c r="M448" i="434" s="1"/>
  <c r="H448" i="434"/>
  <c r="N447" i="434"/>
  <c r="K447" i="434" a="1"/>
  <c r="K447" i="434" s="1"/>
  <c r="M447" i="434" s="1"/>
  <c r="H447" i="434"/>
  <c r="V446" i="434"/>
  <c r="W446" i="434" s="1"/>
  <c r="N446" i="434"/>
  <c r="K446" i="434" a="1"/>
  <c r="K446" i="434" s="1"/>
  <c r="M446" i="434" s="1"/>
  <c r="J446" i="434" a="1"/>
  <c r="J446" i="434" s="1"/>
  <c r="H446" i="434"/>
  <c r="V445" i="434"/>
  <c r="W445" i="434" s="1"/>
  <c r="N445" i="434"/>
  <c r="K445" i="434" a="1"/>
  <c r="K445" i="434" s="1"/>
  <c r="M445" i="434" s="1"/>
  <c r="J445" i="434" a="1"/>
  <c r="J445" i="434" s="1"/>
  <c r="H445" i="434"/>
  <c r="V444" i="434"/>
  <c r="W444" i="434" s="1"/>
  <c r="N444" i="434"/>
  <c r="K444" i="434" a="1"/>
  <c r="K444" i="434" s="1"/>
  <c r="M444" i="434" s="1"/>
  <c r="J444" i="434" a="1"/>
  <c r="J444" i="434" s="1"/>
  <c r="H444" i="434"/>
  <c r="V443" i="434"/>
  <c r="W443" i="434" s="1"/>
  <c r="N443" i="434"/>
  <c r="K443" i="434" a="1"/>
  <c r="K443" i="434" s="1"/>
  <c r="M443" i="434" s="1"/>
  <c r="J443" i="434" a="1"/>
  <c r="J443" i="434" s="1"/>
  <c r="H443" i="434"/>
  <c r="V442" i="434"/>
  <c r="W442" i="434" s="1"/>
  <c r="N442" i="434"/>
  <c r="K442" i="434" a="1"/>
  <c r="K442" i="434" s="1"/>
  <c r="M442" i="434" s="1"/>
  <c r="J442" i="434" a="1"/>
  <c r="J442" i="434" s="1"/>
  <c r="H442" i="434"/>
  <c r="V441" i="434"/>
  <c r="W441" i="434" s="1"/>
  <c r="N441" i="434"/>
  <c r="K441" i="434" a="1"/>
  <c r="K441" i="434" s="1"/>
  <c r="M441" i="434" s="1"/>
  <c r="J441" i="434" a="1"/>
  <c r="J441" i="434" s="1"/>
  <c r="H441" i="434"/>
  <c r="V440" i="434"/>
  <c r="W440" i="434" s="1"/>
  <c r="N440" i="434"/>
  <c r="K440" i="434" a="1"/>
  <c r="K440" i="434" s="1"/>
  <c r="M440" i="434" s="1"/>
  <c r="J440" i="434" a="1"/>
  <c r="J440" i="434" s="1"/>
  <c r="H440" i="434"/>
  <c r="V439" i="434"/>
  <c r="W439" i="434" s="1"/>
  <c r="N439" i="434"/>
  <c r="K439" i="434" a="1"/>
  <c r="K439" i="434" s="1"/>
  <c r="M439" i="434" s="1"/>
  <c r="J439" i="434" a="1"/>
  <c r="J439" i="434" s="1"/>
  <c r="H439" i="434"/>
  <c r="V438" i="434"/>
  <c r="W438" i="434" s="1"/>
  <c r="N438" i="434"/>
  <c r="K438" i="434" a="1"/>
  <c r="K438" i="434" s="1"/>
  <c r="M438" i="434" s="1"/>
  <c r="J438" i="434" a="1"/>
  <c r="J438" i="434" s="1"/>
  <c r="H438" i="434"/>
  <c r="V437" i="434"/>
  <c r="W437" i="434" s="1"/>
  <c r="N437" i="434"/>
  <c r="K437" i="434" a="1"/>
  <c r="K437" i="434" s="1"/>
  <c r="M437" i="434" s="1"/>
  <c r="J437" i="434" a="1"/>
  <c r="J437" i="434" s="1"/>
  <c r="H437" i="434"/>
  <c r="V436" i="434"/>
  <c r="W436" i="434" s="1"/>
  <c r="N436" i="434"/>
  <c r="K436" i="434" a="1"/>
  <c r="K436" i="434" s="1"/>
  <c r="M436" i="434" s="1"/>
  <c r="J436" i="434" a="1"/>
  <c r="J436" i="434" s="1"/>
  <c r="H436" i="434"/>
  <c r="V435" i="434"/>
  <c r="W435" i="434" s="1"/>
  <c r="N435" i="434"/>
  <c r="K435" i="434" a="1"/>
  <c r="K435" i="434" s="1"/>
  <c r="M435" i="434" s="1"/>
  <c r="J435" i="434" a="1"/>
  <c r="J435" i="434" s="1"/>
  <c r="H435" i="434"/>
  <c r="N434" i="434"/>
  <c r="K434" i="434" a="1"/>
  <c r="K434" i="434" s="1"/>
  <c r="M434" i="434" s="1"/>
  <c r="H434" i="434"/>
  <c r="V433" i="434"/>
  <c r="W433" i="434" s="1"/>
  <c r="N433" i="434"/>
  <c r="K433" i="434" a="1"/>
  <c r="K433" i="434" s="1"/>
  <c r="M433" i="434" s="1"/>
  <c r="J433" i="434" a="1"/>
  <c r="J433" i="434" s="1"/>
  <c r="H433" i="434"/>
  <c r="V432" i="434"/>
  <c r="W432" i="434" s="1"/>
  <c r="N432" i="434"/>
  <c r="K432" i="434" a="1"/>
  <c r="K432" i="434" s="1"/>
  <c r="M432" i="434" s="1"/>
  <c r="J432" i="434" a="1"/>
  <c r="J432" i="434" s="1"/>
  <c r="H432" i="434"/>
  <c r="V431" i="434"/>
  <c r="W431" i="434" s="1"/>
  <c r="N431" i="434"/>
  <c r="K431" i="434" a="1"/>
  <c r="K431" i="434" s="1"/>
  <c r="M431" i="434" s="1"/>
  <c r="J431" i="434" a="1"/>
  <c r="J431" i="434" s="1"/>
  <c r="H431" i="434"/>
  <c r="V430" i="434"/>
  <c r="W430" i="434" s="1"/>
  <c r="N430" i="434"/>
  <c r="K430" i="434" a="1"/>
  <c r="K430" i="434" s="1"/>
  <c r="M430" i="434" s="1"/>
  <c r="J430" i="434" a="1"/>
  <c r="J430" i="434" s="1"/>
  <c r="H430" i="434"/>
  <c r="V429" i="434"/>
  <c r="W429" i="434" s="1"/>
  <c r="N429" i="434"/>
  <c r="K429" i="434" a="1"/>
  <c r="K429" i="434" s="1"/>
  <c r="M429" i="434" s="1"/>
  <c r="J429" i="434" a="1"/>
  <c r="J429" i="434" s="1"/>
  <c r="H429" i="434"/>
  <c r="V428" i="434"/>
  <c r="W428" i="434" s="1"/>
  <c r="N428" i="434"/>
  <c r="K428" i="434" a="1"/>
  <c r="K428" i="434" s="1"/>
  <c r="M428" i="434" s="1"/>
  <c r="J428" i="434" a="1"/>
  <c r="J428" i="434" s="1"/>
  <c r="H428" i="434"/>
  <c r="V427" i="434"/>
  <c r="N427" i="434"/>
  <c r="K427" i="434" a="1"/>
  <c r="K427" i="434" s="1"/>
  <c r="J427" i="434" a="1"/>
  <c r="J427" i="434" s="1"/>
  <c r="H427" i="434"/>
  <c r="AA426" i="434"/>
  <c r="Z426" i="434"/>
  <c r="Y426" i="434"/>
  <c r="X426" i="434"/>
  <c r="U426" i="434"/>
  <c r="T426" i="434"/>
  <c r="S426" i="434"/>
  <c r="R426" i="434"/>
  <c r="Q426" i="434"/>
  <c r="P426" i="434"/>
  <c r="O426" i="434"/>
  <c r="I426" i="434"/>
  <c r="G426" i="434"/>
  <c r="H425" i="434"/>
  <c r="H424" i="434"/>
  <c r="H423" i="434"/>
  <c r="H422" i="434"/>
  <c r="H421" i="434"/>
  <c r="H420" i="434"/>
  <c r="H419" i="434"/>
  <c r="H418" i="434"/>
  <c r="H417" i="434"/>
  <c r="H416" i="434"/>
  <c r="V415" i="434"/>
  <c r="W415" i="434" s="1"/>
  <c r="N415" i="434"/>
  <c r="K415" i="434" a="1"/>
  <c r="K415" i="434" s="1"/>
  <c r="M415" i="434" s="1"/>
  <c r="J415" i="434" a="1"/>
  <c r="J415" i="434" s="1"/>
  <c r="H415" i="434"/>
  <c r="V414" i="434"/>
  <c r="W414" i="434" s="1"/>
  <c r="N414" i="434"/>
  <c r="K414" i="434" a="1"/>
  <c r="K414" i="434" s="1"/>
  <c r="M414" i="434" s="1"/>
  <c r="J414" i="434" a="1"/>
  <c r="J414" i="434" s="1"/>
  <c r="H414" i="434"/>
  <c r="V413" i="434"/>
  <c r="W413" i="434" s="1"/>
  <c r="N413" i="434"/>
  <c r="K413" i="434" a="1"/>
  <c r="K413" i="434" s="1"/>
  <c r="M413" i="434" s="1"/>
  <c r="J413" i="434" a="1"/>
  <c r="J413" i="434" s="1"/>
  <c r="H413" i="434"/>
  <c r="V412" i="434"/>
  <c r="W412" i="434" s="1"/>
  <c r="N412" i="434"/>
  <c r="K412" i="434" a="1"/>
  <c r="K412" i="434" s="1"/>
  <c r="M412" i="434" s="1"/>
  <c r="J412" i="434" a="1"/>
  <c r="J412" i="434" s="1"/>
  <c r="H412" i="434"/>
  <c r="H411" i="434"/>
  <c r="V410" i="434"/>
  <c r="W410" i="434" s="1"/>
  <c r="N410" i="434"/>
  <c r="K410" i="434" a="1"/>
  <c r="K410" i="434" s="1"/>
  <c r="M410" i="434" s="1"/>
  <c r="J410" i="434" a="1"/>
  <c r="J410" i="434" s="1"/>
  <c r="H410" i="434"/>
  <c r="V409" i="434"/>
  <c r="W409" i="434" s="1"/>
  <c r="N409" i="434"/>
  <c r="K409" i="434" a="1"/>
  <c r="K409" i="434" s="1"/>
  <c r="M409" i="434" s="1"/>
  <c r="J409" i="434" a="1"/>
  <c r="J409" i="434" s="1"/>
  <c r="H409" i="434"/>
  <c r="H408" i="434"/>
  <c r="V406" i="434"/>
  <c r="W406" i="434" s="1"/>
  <c r="N406" i="434"/>
  <c r="K406" i="434" a="1"/>
  <c r="K406" i="434" s="1"/>
  <c r="M406" i="434" s="1"/>
  <c r="J406" i="434" a="1"/>
  <c r="J406" i="434" s="1"/>
  <c r="H406" i="434"/>
  <c r="V405" i="434"/>
  <c r="W405" i="434" s="1"/>
  <c r="N405" i="434"/>
  <c r="K405" i="434" a="1"/>
  <c r="K405" i="434" s="1"/>
  <c r="M405" i="434" s="1"/>
  <c r="J405" i="434" a="1"/>
  <c r="J405" i="434" s="1"/>
  <c r="H405" i="434"/>
  <c r="V404" i="434"/>
  <c r="W404" i="434" s="1"/>
  <c r="N404" i="434"/>
  <c r="K404" i="434" a="1"/>
  <c r="K404" i="434" s="1"/>
  <c r="M404" i="434" s="1"/>
  <c r="J404" i="434" a="1"/>
  <c r="J404" i="434" s="1"/>
  <c r="H404" i="434"/>
  <c r="V403" i="434"/>
  <c r="W403" i="434" s="1"/>
  <c r="N403" i="434"/>
  <c r="K403" i="434" a="1"/>
  <c r="K403" i="434" s="1"/>
  <c r="M403" i="434" s="1"/>
  <c r="J403" i="434" a="1"/>
  <c r="J403" i="434" s="1"/>
  <c r="H403" i="434"/>
  <c r="V402" i="434"/>
  <c r="W402" i="434" s="1"/>
  <c r="N402" i="434"/>
  <c r="K402" i="434" a="1"/>
  <c r="K402" i="434" s="1"/>
  <c r="M402" i="434" s="1"/>
  <c r="J402" i="434" a="1"/>
  <c r="J402" i="434" s="1"/>
  <c r="H402" i="434"/>
  <c r="V401" i="434"/>
  <c r="W401" i="434" s="1"/>
  <c r="N401" i="434"/>
  <c r="K401" i="434" a="1"/>
  <c r="K401" i="434" s="1"/>
  <c r="M401" i="434" s="1"/>
  <c r="J401" i="434" a="1"/>
  <c r="J401" i="434" s="1"/>
  <c r="H401" i="434"/>
  <c r="V400" i="434"/>
  <c r="W400" i="434" s="1"/>
  <c r="N400" i="434"/>
  <c r="K400" i="434" a="1"/>
  <c r="K400" i="434" s="1"/>
  <c r="M400" i="434" s="1"/>
  <c r="J400" i="434" a="1"/>
  <c r="J400" i="434" s="1"/>
  <c r="H400" i="434"/>
  <c r="V399" i="434"/>
  <c r="W399" i="434" s="1"/>
  <c r="N399" i="434"/>
  <c r="K399" i="434" a="1"/>
  <c r="K399" i="434" s="1"/>
  <c r="M399" i="434" s="1"/>
  <c r="J399" i="434" a="1"/>
  <c r="J399" i="434" s="1"/>
  <c r="H399" i="434"/>
  <c r="V398" i="434"/>
  <c r="W398" i="434" s="1"/>
  <c r="N398" i="434"/>
  <c r="K398" i="434" a="1"/>
  <c r="K398" i="434" s="1"/>
  <c r="M398" i="434" s="1"/>
  <c r="J398" i="434" a="1"/>
  <c r="J398" i="434" s="1"/>
  <c r="H398" i="434"/>
  <c r="V397" i="434"/>
  <c r="W397" i="434" s="1"/>
  <c r="N397" i="434"/>
  <c r="K397" i="434" a="1"/>
  <c r="K397" i="434" s="1"/>
  <c r="M397" i="434" s="1"/>
  <c r="J397" i="434" a="1"/>
  <c r="J397" i="434" s="1"/>
  <c r="H397" i="434"/>
  <c r="H396" i="434"/>
  <c r="H395" i="434"/>
  <c r="H394" i="434"/>
  <c r="H393" i="434"/>
  <c r="N392" i="434"/>
  <c r="K392" i="434" a="1"/>
  <c r="K392" i="434" s="1"/>
  <c r="M392" i="434" s="1"/>
  <c r="H392" i="434"/>
  <c r="N391" i="434"/>
  <c r="K391" i="434" a="1"/>
  <c r="K391" i="434" s="1"/>
  <c r="M391" i="434" s="1"/>
  <c r="H391" i="434"/>
  <c r="N390" i="434"/>
  <c r="K390" i="434" a="1"/>
  <c r="K390" i="434" s="1"/>
  <c r="M390" i="434" s="1"/>
  <c r="H390" i="434"/>
  <c r="N389" i="434"/>
  <c r="K389" i="434" a="1"/>
  <c r="K389" i="434" s="1"/>
  <c r="M389" i="434" s="1"/>
  <c r="H389" i="434"/>
  <c r="V388" i="434"/>
  <c r="W388" i="434" s="1"/>
  <c r="N388" i="434"/>
  <c r="K388" i="434" a="1"/>
  <c r="K388" i="434" s="1"/>
  <c r="M388" i="434" s="1"/>
  <c r="J388" i="434" a="1"/>
  <c r="J388" i="434" s="1"/>
  <c r="H388" i="434"/>
  <c r="V387" i="434"/>
  <c r="W387" i="434" s="1"/>
  <c r="N387" i="434"/>
  <c r="K387" i="434" a="1"/>
  <c r="K387" i="434" s="1"/>
  <c r="M387" i="434" s="1"/>
  <c r="J387" i="434" a="1"/>
  <c r="J387" i="434" s="1"/>
  <c r="H387" i="434"/>
  <c r="V386" i="434"/>
  <c r="W386" i="434" s="1"/>
  <c r="N386" i="434"/>
  <c r="K386" i="434" a="1"/>
  <c r="K386" i="434" s="1"/>
  <c r="M386" i="434" s="1"/>
  <c r="J386" i="434" a="1"/>
  <c r="J386" i="434" s="1"/>
  <c r="H386" i="434"/>
  <c r="V385" i="434"/>
  <c r="W385" i="434" s="1"/>
  <c r="N385" i="434"/>
  <c r="K385" i="434" a="1"/>
  <c r="K385" i="434" s="1"/>
  <c r="M385" i="434" s="1"/>
  <c r="J385" i="434" a="1"/>
  <c r="J385" i="434" s="1"/>
  <c r="H385" i="434"/>
  <c r="V384" i="434"/>
  <c r="W384" i="434" s="1"/>
  <c r="N384" i="434"/>
  <c r="K384" i="434" a="1"/>
  <c r="K384" i="434" s="1"/>
  <c r="M384" i="434" s="1"/>
  <c r="J384" i="434" a="1"/>
  <c r="J384" i="434" s="1"/>
  <c r="H384" i="434"/>
  <c r="V383" i="434"/>
  <c r="W383" i="434" s="1"/>
  <c r="N383" i="434"/>
  <c r="K383" i="434" a="1"/>
  <c r="K383" i="434" s="1"/>
  <c r="M383" i="434" s="1"/>
  <c r="J383" i="434" a="1"/>
  <c r="J383" i="434" s="1"/>
  <c r="H383" i="434"/>
  <c r="V382" i="434"/>
  <c r="W382" i="434" s="1"/>
  <c r="N382" i="434"/>
  <c r="K382" i="434" a="1"/>
  <c r="K382" i="434" s="1"/>
  <c r="M382" i="434" s="1"/>
  <c r="J382" i="434" a="1"/>
  <c r="J382" i="434" s="1"/>
  <c r="H382" i="434"/>
  <c r="V381" i="434"/>
  <c r="W381" i="434" s="1"/>
  <c r="N381" i="434"/>
  <c r="K381" i="434" a="1"/>
  <c r="K381" i="434" s="1"/>
  <c r="M381" i="434" s="1"/>
  <c r="J381" i="434" a="1"/>
  <c r="J381" i="434" s="1"/>
  <c r="H381" i="434"/>
  <c r="V380" i="434"/>
  <c r="W380" i="434" s="1"/>
  <c r="N380" i="434"/>
  <c r="K380" i="434" a="1"/>
  <c r="K380" i="434" s="1"/>
  <c r="M380" i="434" s="1"/>
  <c r="J380" i="434" a="1"/>
  <c r="J380" i="434" s="1"/>
  <c r="H380" i="434"/>
  <c r="V379" i="434"/>
  <c r="W379" i="434" s="1"/>
  <c r="N379" i="434"/>
  <c r="K379" i="434" a="1"/>
  <c r="K379" i="434" s="1"/>
  <c r="M379" i="434" s="1"/>
  <c r="J379" i="434" a="1"/>
  <c r="J379" i="434" s="1"/>
  <c r="H379" i="434"/>
  <c r="V378" i="434"/>
  <c r="W378" i="434" s="1"/>
  <c r="N378" i="434"/>
  <c r="K378" i="434" a="1"/>
  <c r="K378" i="434" s="1"/>
  <c r="M378" i="434" s="1"/>
  <c r="J378" i="434" a="1"/>
  <c r="J378" i="434" s="1"/>
  <c r="H378" i="434"/>
  <c r="V377" i="434"/>
  <c r="W377" i="434" s="1"/>
  <c r="N377" i="434"/>
  <c r="K377" i="434" a="1"/>
  <c r="K377" i="434" s="1"/>
  <c r="M377" i="434" s="1"/>
  <c r="J377" i="434" a="1"/>
  <c r="J377" i="434" s="1"/>
  <c r="H377" i="434"/>
  <c r="V373" i="434"/>
  <c r="W373" i="434" s="1"/>
  <c r="N373" i="434"/>
  <c r="K373" i="434" a="1"/>
  <c r="K373" i="434" s="1"/>
  <c r="M373" i="434" s="1"/>
  <c r="J373" i="434" a="1"/>
  <c r="J373" i="434" s="1"/>
  <c r="H373" i="434"/>
  <c r="V372" i="434"/>
  <c r="W372" i="434" s="1"/>
  <c r="N372" i="434"/>
  <c r="K372" i="434" a="1"/>
  <c r="K372" i="434" s="1"/>
  <c r="M372" i="434" s="1"/>
  <c r="J372" i="434" a="1"/>
  <c r="J372" i="434" s="1"/>
  <c r="H372" i="434"/>
  <c r="V371" i="434"/>
  <c r="W371" i="434" s="1"/>
  <c r="N371" i="434"/>
  <c r="K371" i="434" a="1"/>
  <c r="K371" i="434" s="1"/>
  <c r="M371" i="434" s="1"/>
  <c r="J371" i="434" a="1"/>
  <c r="J371" i="434" s="1"/>
  <c r="V369" i="434"/>
  <c r="W369" i="434" s="1"/>
  <c r="N369" i="434"/>
  <c r="K369" i="434" a="1"/>
  <c r="K369" i="434" s="1"/>
  <c r="M369" i="434" s="1"/>
  <c r="J369" i="434" a="1"/>
  <c r="J369" i="434" s="1"/>
  <c r="H369" i="434"/>
  <c r="AA368" i="434"/>
  <c r="AA504" i="434" s="1"/>
  <c r="Z368" i="434"/>
  <c r="Z504" i="434" s="1"/>
  <c r="Y368" i="434"/>
  <c r="Y504" i="434" s="1"/>
  <c r="X368" i="434"/>
  <c r="X504" i="434" s="1"/>
  <c r="U368" i="434"/>
  <c r="U504" i="434" s="1"/>
  <c r="T368" i="434"/>
  <c r="T504" i="434" s="1"/>
  <c r="S368" i="434"/>
  <c r="S504" i="434" s="1"/>
  <c r="R368" i="434"/>
  <c r="R504" i="434" s="1"/>
  <c r="Q368" i="434"/>
  <c r="Q504" i="434" s="1"/>
  <c r="P368" i="434"/>
  <c r="P504" i="434" s="1"/>
  <c r="O368" i="434"/>
  <c r="I368" i="434"/>
  <c r="I504" i="434" s="1"/>
  <c r="G368" i="434"/>
  <c r="G504" i="434" s="1"/>
  <c r="V367" i="434"/>
  <c r="W367" i="434" s="1"/>
  <c r="N367" i="434"/>
  <c r="K367" i="434" a="1"/>
  <c r="K367" i="434" s="1"/>
  <c r="M367" i="434" s="1"/>
  <c r="J367" i="434" a="1"/>
  <c r="J367" i="434" s="1"/>
  <c r="H367" i="434"/>
  <c r="V366" i="434"/>
  <c r="W366" i="434" s="1"/>
  <c r="N366" i="434"/>
  <c r="K366" i="434" a="1"/>
  <c r="K366" i="434" s="1"/>
  <c r="M366" i="434" s="1"/>
  <c r="J366" i="434" a="1"/>
  <c r="J366" i="434" s="1"/>
  <c r="H366" i="434"/>
  <c r="K365" i="434" a="1"/>
  <c r="K365" i="434" s="1"/>
  <c r="M365" i="434" s="1"/>
  <c r="H365" i="434"/>
  <c r="K364" i="434" a="1"/>
  <c r="K364" i="434" s="1"/>
  <c r="M364" i="434" s="1"/>
  <c r="H364" i="434"/>
  <c r="K363" i="434" a="1"/>
  <c r="K363" i="434" s="1"/>
  <c r="M363" i="434" s="1"/>
  <c r="H363" i="434"/>
  <c r="K362" i="434" a="1"/>
  <c r="K362" i="434" s="1"/>
  <c r="M362" i="434" s="1"/>
  <c r="H362" i="434"/>
  <c r="V361" i="434"/>
  <c r="W361" i="434" s="1"/>
  <c r="N361" i="434"/>
  <c r="K361" i="434" a="1"/>
  <c r="K361" i="434" s="1"/>
  <c r="M361" i="434" s="1"/>
  <c r="J361" i="434" a="1"/>
  <c r="J361" i="434" s="1"/>
  <c r="V360" i="434"/>
  <c r="W360" i="434" s="1"/>
  <c r="N360" i="434"/>
  <c r="K360" i="434" a="1"/>
  <c r="K360" i="434" s="1"/>
  <c r="M360" i="434" s="1"/>
  <c r="J360" i="434" a="1"/>
  <c r="J360" i="434" s="1"/>
  <c r="V359" i="434"/>
  <c r="W359" i="434" s="1"/>
  <c r="N359" i="434"/>
  <c r="K359" i="434" a="1"/>
  <c r="K359" i="434" s="1"/>
  <c r="M359" i="434" s="1"/>
  <c r="J359" i="434" a="1"/>
  <c r="J359" i="434" s="1"/>
  <c r="V356" i="434"/>
  <c r="W356" i="434" s="1"/>
  <c r="N356" i="434"/>
  <c r="K356" i="434" a="1"/>
  <c r="K356" i="434" s="1"/>
  <c r="M356" i="434" s="1"/>
  <c r="J356" i="434" a="1"/>
  <c r="J356" i="434" s="1"/>
  <c r="H356" i="434"/>
  <c r="V355" i="434"/>
  <c r="W355" i="434" s="1"/>
  <c r="N355" i="434"/>
  <c r="K355" i="434" a="1"/>
  <c r="K355" i="434" s="1"/>
  <c r="M355" i="434" s="1"/>
  <c r="J355" i="434" a="1"/>
  <c r="J355" i="434" s="1"/>
  <c r="H355" i="434"/>
  <c r="K354" i="434" a="1"/>
  <c r="K354" i="434" s="1"/>
  <c r="M354" i="434" s="1"/>
  <c r="H354" i="434"/>
  <c r="K353" i="434" a="1"/>
  <c r="K353" i="434" s="1"/>
  <c r="M353" i="434" s="1"/>
  <c r="H353" i="434"/>
  <c r="V352" i="434"/>
  <c r="W352" i="434" s="1"/>
  <c r="N352" i="434"/>
  <c r="K352" i="434" a="1"/>
  <c r="K352" i="434" s="1"/>
  <c r="M352" i="434" s="1"/>
  <c r="J352" i="434" a="1"/>
  <c r="J352" i="434" s="1"/>
  <c r="H352" i="434"/>
  <c r="V351" i="434"/>
  <c r="W351" i="434" s="1"/>
  <c r="N351" i="434"/>
  <c r="K351" i="434" a="1"/>
  <c r="K351" i="434" s="1"/>
  <c r="M351" i="434" s="1"/>
  <c r="J351" i="434" a="1"/>
  <c r="J351" i="434" s="1"/>
  <c r="H351" i="434"/>
  <c r="V350" i="434"/>
  <c r="W350" i="434" s="1"/>
  <c r="N350" i="434"/>
  <c r="K350" i="434" a="1"/>
  <c r="K350" i="434" s="1"/>
  <c r="M350" i="434" s="1"/>
  <c r="J350" i="434" a="1"/>
  <c r="J350" i="434" s="1"/>
  <c r="H350" i="434"/>
  <c r="V349" i="434"/>
  <c r="W349" i="434" s="1"/>
  <c r="N349" i="434"/>
  <c r="K349" i="434" a="1"/>
  <c r="K349" i="434" s="1"/>
  <c r="M349" i="434" s="1"/>
  <c r="J349" i="434" a="1"/>
  <c r="J349" i="434" s="1"/>
  <c r="H349" i="434"/>
  <c r="V348" i="434"/>
  <c r="W348" i="434" s="1"/>
  <c r="N348" i="434"/>
  <c r="K348" i="434" a="1"/>
  <c r="K348" i="434" s="1"/>
  <c r="M348" i="434" s="1"/>
  <c r="J348" i="434" a="1"/>
  <c r="J348" i="434" s="1"/>
  <c r="H348" i="434"/>
  <c r="V347" i="434"/>
  <c r="N347" i="434"/>
  <c r="K347" i="434" a="1"/>
  <c r="K347" i="434" s="1"/>
  <c r="M347" i="434" s="1"/>
  <c r="J347" i="434" a="1"/>
  <c r="J347" i="434" s="1"/>
  <c r="H347" i="434"/>
  <c r="G339" i="434"/>
  <c r="C339" i="434"/>
  <c r="I338" i="434"/>
  <c r="E338" i="434"/>
  <c r="I337" i="434"/>
  <c r="E337" i="434"/>
  <c r="I336" i="434"/>
  <c r="E336" i="434"/>
  <c r="I335" i="434"/>
  <c r="I339" i="434" s="1"/>
  <c r="E335" i="434"/>
  <c r="E339" i="434" s="1"/>
  <c r="AA332" i="434"/>
  <c r="Z332" i="434"/>
  <c r="Y332" i="434"/>
  <c r="X332" i="434"/>
  <c r="U332" i="434"/>
  <c r="T332" i="434"/>
  <c r="S332" i="434"/>
  <c r="R332" i="434"/>
  <c r="Q332" i="434"/>
  <c r="P332" i="434"/>
  <c r="O332" i="434"/>
  <c r="I332" i="434"/>
  <c r="G332" i="434"/>
  <c r="V328" i="434"/>
  <c r="W328" i="434" s="1"/>
  <c r="N328" i="434"/>
  <c r="H328" i="434"/>
  <c r="V324" i="434"/>
  <c r="W324" i="434" s="1"/>
  <c r="N324" i="434"/>
  <c r="K324" i="434" a="1"/>
  <c r="K324" i="434" s="1"/>
  <c r="M324" i="434" s="1"/>
  <c r="J324" i="434" a="1"/>
  <c r="J324" i="434" s="1"/>
  <c r="V323" i="434"/>
  <c r="W323" i="434" s="1"/>
  <c r="N323" i="434"/>
  <c r="K323" i="434" a="1"/>
  <c r="K323" i="434" s="1"/>
  <c r="M323" i="434" s="1"/>
  <c r="J323" i="434" a="1"/>
  <c r="J323" i="434" s="1"/>
  <c r="V321" i="434"/>
  <c r="W321" i="434" s="1"/>
  <c r="N321" i="434"/>
  <c r="K321" i="434" a="1"/>
  <c r="K321" i="434" s="1"/>
  <c r="M321" i="434" s="1"/>
  <c r="J321" i="434" a="1"/>
  <c r="J321" i="434" s="1"/>
  <c r="H321" i="434"/>
  <c r="V320" i="434"/>
  <c r="W320" i="434" s="1"/>
  <c r="N320" i="434"/>
  <c r="K320" i="434" a="1"/>
  <c r="K320" i="434" s="1"/>
  <c r="M320" i="434" s="1"/>
  <c r="J320" i="434" a="1"/>
  <c r="J320" i="434" s="1"/>
  <c r="H320" i="434"/>
  <c r="V319" i="434"/>
  <c r="W319" i="434" s="1"/>
  <c r="N319" i="434"/>
  <c r="K319" i="434" a="1"/>
  <c r="K319" i="434" s="1"/>
  <c r="M319" i="434" s="1"/>
  <c r="J319" i="434" a="1"/>
  <c r="J319" i="434" s="1"/>
  <c r="H319" i="434"/>
  <c r="V318" i="434"/>
  <c r="N318" i="434"/>
  <c r="K318" i="434" a="1"/>
  <c r="K318" i="434" s="1"/>
  <c r="J318" i="434" a="1"/>
  <c r="J318" i="434" s="1"/>
  <c r="H318" i="434"/>
  <c r="AA317" i="434"/>
  <c r="Z317" i="434"/>
  <c r="Y317" i="434"/>
  <c r="X317" i="434"/>
  <c r="U317" i="434"/>
  <c r="T317" i="434"/>
  <c r="S317" i="434"/>
  <c r="Q317" i="434"/>
  <c r="P317" i="434"/>
  <c r="O317" i="434"/>
  <c r="I317" i="434"/>
  <c r="G317" i="434"/>
  <c r="V316" i="434"/>
  <c r="W316" i="434" s="1"/>
  <c r="N316" i="434"/>
  <c r="K316" i="434" a="1"/>
  <c r="K316" i="434" s="1"/>
  <c r="M316" i="434" s="1"/>
  <c r="J316" i="434" a="1"/>
  <c r="J316" i="434" s="1"/>
  <c r="H316" i="434"/>
  <c r="V312" i="434"/>
  <c r="W312" i="434" s="1"/>
  <c r="N312" i="434"/>
  <c r="K312" i="434" a="1"/>
  <c r="K312" i="434" s="1"/>
  <c r="M312" i="434" s="1"/>
  <c r="J312" i="434" a="1"/>
  <c r="J312" i="434" s="1"/>
  <c r="H312" i="434"/>
  <c r="V311" i="434"/>
  <c r="W311" i="434" s="1"/>
  <c r="N311" i="434"/>
  <c r="K311" i="434" a="1"/>
  <c r="K311" i="434" s="1"/>
  <c r="M311" i="434" s="1"/>
  <c r="J311" i="434" a="1"/>
  <c r="J311" i="434" s="1"/>
  <c r="H311" i="434"/>
  <c r="V310" i="434"/>
  <c r="W310" i="434" s="1"/>
  <c r="N310" i="434"/>
  <c r="K310" i="434" a="1"/>
  <c r="K310" i="434" s="1"/>
  <c r="M310" i="434" s="1"/>
  <c r="J310" i="434" a="1"/>
  <c r="J310" i="434" s="1"/>
  <c r="H310" i="434"/>
  <c r="V309" i="434"/>
  <c r="W309" i="434" s="1"/>
  <c r="N309" i="434"/>
  <c r="K309" i="434" a="1"/>
  <c r="K309" i="434" s="1"/>
  <c r="M309" i="434" s="1"/>
  <c r="J309" i="434" a="1"/>
  <c r="J309" i="434" s="1"/>
  <c r="H309" i="434"/>
  <c r="V308" i="434"/>
  <c r="N308" i="434"/>
  <c r="K308" i="434" a="1"/>
  <c r="K308" i="434" s="1"/>
  <c r="J308" i="434" a="1"/>
  <c r="J308" i="434" s="1"/>
  <c r="H308" i="434"/>
  <c r="AA307" i="434"/>
  <c r="Z307" i="434"/>
  <c r="Y307" i="434"/>
  <c r="X307" i="434"/>
  <c r="U307" i="434"/>
  <c r="T307" i="434"/>
  <c r="S307" i="434"/>
  <c r="Q307" i="434"/>
  <c r="P307" i="434"/>
  <c r="O307" i="434"/>
  <c r="I307" i="434"/>
  <c r="G307" i="434"/>
  <c r="V306" i="434"/>
  <c r="W306" i="434" s="1"/>
  <c r="N306" i="434"/>
  <c r="K306" i="434" a="1"/>
  <c r="K306" i="434" s="1"/>
  <c r="M306" i="434" s="1"/>
  <c r="J306" i="434" a="1"/>
  <c r="J306" i="434" s="1"/>
  <c r="H306" i="434"/>
  <c r="V305" i="434"/>
  <c r="W305" i="434" s="1"/>
  <c r="N305" i="434"/>
  <c r="K305" i="434" a="1"/>
  <c r="K305" i="434" s="1"/>
  <c r="M305" i="434" s="1"/>
  <c r="J305" i="434" a="1"/>
  <c r="J305" i="434" s="1"/>
  <c r="H305" i="434"/>
  <c r="V304" i="434"/>
  <c r="W304" i="434" s="1"/>
  <c r="N304" i="434"/>
  <c r="K304" i="434" a="1"/>
  <c r="K304" i="434" s="1"/>
  <c r="M304" i="434" s="1"/>
  <c r="J304" i="434" a="1"/>
  <c r="J304" i="434" s="1"/>
  <c r="H304" i="434"/>
  <c r="V303" i="434"/>
  <c r="W303" i="434" s="1"/>
  <c r="N303" i="434"/>
  <c r="K303" i="434" a="1"/>
  <c r="K303" i="434" s="1"/>
  <c r="M303" i="434" s="1"/>
  <c r="J303" i="434" a="1"/>
  <c r="J303" i="434" s="1"/>
  <c r="H303" i="434"/>
  <c r="V302" i="434"/>
  <c r="W302" i="434" s="1"/>
  <c r="N302" i="434"/>
  <c r="K302" i="434" a="1"/>
  <c r="K302" i="434" s="1"/>
  <c r="M302" i="434" s="1"/>
  <c r="J302" i="434" a="1"/>
  <c r="J302" i="434" s="1"/>
  <c r="H302" i="434"/>
  <c r="V301" i="434"/>
  <c r="W301" i="434" s="1"/>
  <c r="N301" i="434"/>
  <c r="K301" i="434" a="1"/>
  <c r="K301" i="434" s="1"/>
  <c r="M301" i="434" s="1"/>
  <c r="J301" i="434" a="1"/>
  <c r="J301" i="434" s="1"/>
  <c r="H301" i="434"/>
  <c r="V300" i="434"/>
  <c r="W300" i="434" s="1"/>
  <c r="N300" i="434"/>
  <c r="K300" i="434" a="1"/>
  <c r="K300" i="434" s="1"/>
  <c r="M300" i="434" s="1"/>
  <c r="J300" i="434" a="1"/>
  <c r="J300" i="434" s="1"/>
  <c r="H300" i="434"/>
  <c r="V299" i="434"/>
  <c r="W299" i="434" s="1"/>
  <c r="N299" i="434"/>
  <c r="K299" i="434" a="1"/>
  <c r="K299" i="434" s="1"/>
  <c r="M299" i="434" s="1"/>
  <c r="J299" i="434" a="1"/>
  <c r="J299" i="434" s="1"/>
  <c r="H299" i="434"/>
  <c r="V298" i="434"/>
  <c r="W298" i="434" s="1"/>
  <c r="N298" i="434"/>
  <c r="K298" i="434" a="1"/>
  <c r="K298" i="434" s="1"/>
  <c r="M298" i="434" s="1"/>
  <c r="J298" i="434" a="1"/>
  <c r="J298" i="434" s="1"/>
  <c r="H298" i="434"/>
  <c r="V297" i="434"/>
  <c r="W297" i="434" s="1"/>
  <c r="N297" i="434"/>
  <c r="K297" i="434" a="1"/>
  <c r="K297" i="434" s="1"/>
  <c r="M297" i="434" s="1"/>
  <c r="J297" i="434" a="1"/>
  <c r="J297" i="434" s="1"/>
  <c r="H297" i="434"/>
  <c r="V296" i="434"/>
  <c r="W296" i="434" s="1"/>
  <c r="N296" i="434"/>
  <c r="K296" i="434" a="1"/>
  <c r="K296" i="434" s="1"/>
  <c r="M296" i="434" s="1"/>
  <c r="J296" i="434" a="1"/>
  <c r="J296" i="434" s="1"/>
  <c r="H296" i="434"/>
  <c r="V295" i="434"/>
  <c r="W295" i="434" s="1"/>
  <c r="N295" i="434"/>
  <c r="K295" i="434" a="1"/>
  <c r="K295" i="434" s="1"/>
  <c r="M295" i="434" s="1"/>
  <c r="J295" i="434" a="1"/>
  <c r="J295" i="434" s="1"/>
  <c r="H295" i="434"/>
  <c r="V294" i="434"/>
  <c r="W294" i="434" s="1"/>
  <c r="N294" i="434"/>
  <c r="K294" i="434" a="1"/>
  <c r="K294" i="434" s="1"/>
  <c r="M294" i="434" s="1"/>
  <c r="J294" i="434" a="1"/>
  <c r="J294" i="434" s="1"/>
  <c r="H294" i="434"/>
  <c r="V293" i="434"/>
  <c r="W293" i="434" s="1"/>
  <c r="N293" i="434"/>
  <c r="K293" i="434" a="1"/>
  <c r="K293" i="434" s="1"/>
  <c r="M293" i="434" s="1"/>
  <c r="J293" i="434" a="1"/>
  <c r="J293" i="434" s="1"/>
  <c r="H293" i="434"/>
  <c r="V292" i="434"/>
  <c r="N292" i="434"/>
  <c r="K292" i="434" a="1"/>
  <c r="K292" i="434" s="1"/>
  <c r="J292" i="434" a="1"/>
  <c r="J292" i="434" s="1"/>
  <c r="H292" i="434"/>
  <c r="AA291" i="434"/>
  <c r="Z291" i="434"/>
  <c r="Y291" i="434"/>
  <c r="X291" i="434"/>
  <c r="U291" i="434"/>
  <c r="T291" i="434"/>
  <c r="S291" i="434"/>
  <c r="R291" i="434"/>
  <c r="Q291" i="434"/>
  <c r="P291" i="434"/>
  <c r="O291" i="434"/>
  <c r="I291" i="434"/>
  <c r="G291" i="434"/>
  <c r="V290" i="434"/>
  <c r="W290" i="434" s="1"/>
  <c r="N290" i="434"/>
  <c r="K290" i="434" a="1"/>
  <c r="K290" i="434" s="1"/>
  <c r="M290" i="434" s="1"/>
  <c r="J290" i="434" a="1"/>
  <c r="J290" i="434" s="1"/>
  <c r="H290" i="434"/>
  <c r="V289" i="434"/>
  <c r="W289" i="434" s="1"/>
  <c r="N289" i="434"/>
  <c r="K289" i="434" a="1"/>
  <c r="K289" i="434" s="1"/>
  <c r="M289" i="434" s="1"/>
  <c r="J289" i="434" a="1"/>
  <c r="J289" i="434" s="1"/>
  <c r="H289" i="434"/>
  <c r="V288" i="434"/>
  <c r="W288" i="434" s="1"/>
  <c r="N288" i="434"/>
  <c r="K288" i="434" a="1"/>
  <c r="K288" i="434" s="1"/>
  <c r="M288" i="434" s="1"/>
  <c r="J288" i="434" a="1"/>
  <c r="J288" i="434" s="1"/>
  <c r="H288" i="434"/>
  <c r="V284" i="434"/>
  <c r="W284" i="434" s="1"/>
  <c r="N284" i="434"/>
  <c r="K284" i="434" a="1"/>
  <c r="K284" i="434" s="1"/>
  <c r="M284" i="434" s="1"/>
  <c r="J284" i="434" a="1"/>
  <c r="J284" i="434" s="1"/>
  <c r="H284" i="434"/>
  <c r="V283" i="434"/>
  <c r="W283" i="434" s="1"/>
  <c r="N283" i="434"/>
  <c r="K283" i="434" a="1"/>
  <c r="K283" i="434" s="1"/>
  <c r="M283" i="434" s="1"/>
  <c r="J283" i="434" a="1"/>
  <c r="J283" i="434" s="1"/>
  <c r="H283" i="434"/>
  <c r="N282" i="434"/>
  <c r="K282" i="434" a="1"/>
  <c r="K282" i="434" s="1"/>
  <c r="M282" i="434" s="1"/>
  <c r="H282" i="434"/>
  <c r="N281" i="434"/>
  <c r="K281" i="434" a="1"/>
  <c r="K281" i="434" s="1"/>
  <c r="M281" i="434" s="1"/>
  <c r="H281" i="434"/>
  <c r="N280" i="434"/>
  <c r="K280" i="434" a="1"/>
  <c r="K280" i="434" s="1"/>
  <c r="M280" i="434" s="1"/>
  <c r="H280" i="434"/>
  <c r="N279" i="434"/>
  <c r="K279" i="434" a="1"/>
  <c r="K279" i="434" s="1"/>
  <c r="M279" i="434" s="1"/>
  <c r="H279" i="434"/>
  <c r="N278" i="434"/>
  <c r="K278" i="434" a="1"/>
  <c r="K278" i="434" s="1"/>
  <c r="M278" i="434" s="1"/>
  <c r="H278" i="434"/>
  <c r="N277" i="434"/>
  <c r="K277" i="434" a="1"/>
  <c r="K277" i="434" s="1"/>
  <c r="M277" i="434" s="1"/>
  <c r="H277" i="434"/>
  <c r="V276" i="434"/>
  <c r="W276" i="434" s="1"/>
  <c r="N276" i="434"/>
  <c r="K276" i="434" a="1"/>
  <c r="K276" i="434" s="1"/>
  <c r="M276" i="434" s="1"/>
  <c r="J276" i="434" a="1"/>
  <c r="J276" i="434" s="1"/>
  <c r="H276" i="434"/>
  <c r="V275" i="434"/>
  <c r="W275" i="434" s="1"/>
  <c r="N275" i="434"/>
  <c r="K275" i="434" a="1"/>
  <c r="K275" i="434" s="1"/>
  <c r="M275" i="434" s="1"/>
  <c r="J275" i="434" a="1"/>
  <c r="J275" i="434" s="1"/>
  <c r="H275" i="434"/>
  <c r="V274" i="434"/>
  <c r="W274" i="434" s="1"/>
  <c r="N274" i="434"/>
  <c r="K274" i="434" a="1"/>
  <c r="K274" i="434" s="1"/>
  <c r="M274" i="434" s="1"/>
  <c r="J274" i="434" a="1"/>
  <c r="J274" i="434" s="1"/>
  <c r="H274" i="434"/>
  <c r="V273" i="434"/>
  <c r="W273" i="434" s="1"/>
  <c r="N273" i="434"/>
  <c r="K273" i="434" a="1"/>
  <c r="K273" i="434" s="1"/>
  <c r="M273" i="434" s="1"/>
  <c r="J273" i="434" a="1"/>
  <c r="J273" i="434" s="1"/>
  <c r="H273" i="434"/>
  <c r="V272" i="434"/>
  <c r="W272" i="434" s="1"/>
  <c r="N272" i="434"/>
  <c r="K272" i="434" a="1"/>
  <c r="K272" i="434" s="1"/>
  <c r="M272" i="434" s="1"/>
  <c r="J272" i="434" a="1"/>
  <c r="J272" i="434" s="1"/>
  <c r="H272" i="434"/>
  <c r="V271" i="434"/>
  <c r="W271" i="434" s="1"/>
  <c r="N271" i="434"/>
  <c r="K271" i="434" a="1"/>
  <c r="K271" i="434" s="1"/>
  <c r="M271" i="434" s="1"/>
  <c r="J271" i="434" a="1"/>
  <c r="J271" i="434" s="1"/>
  <c r="H271" i="434"/>
  <c r="V270" i="434"/>
  <c r="W270" i="434" s="1"/>
  <c r="N270" i="434"/>
  <c r="K270" i="434" a="1"/>
  <c r="K270" i="434" s="1"/>
  <c r="M270" i="434" s="1"/>
  <c r="J270" i="434" a="1"/>
  <c r="J270" i="434" s="1"/>
  <c r="H270" i="434"/>
  <c r="V269" i="434"/>
  <c r="W269" i="434" s="1"/>
  <c r="N269" i="434"/>
  <c r="K269" i="434" a="1"/>
  <c r="K269" i="434" s="1"/>
  <c r="M269" i="434" s="1"/>
  <c r="J269" i="434" a="1"/>
  <c r="J269" i="434" s="1"/>
  <c r="H269" i="434"/>
  <c r="V268" i="434"/>
  <c r="W268" i="434" s="1"/>
  <c r="N268" i="434"/>
  <c r="K268" i="434" a="1"/>
  <c r="K268" i="434" s="1"/>
  <c r="M268" i="434" s="1"/>
  <c r="J268" i="434" a="1"/>
  <c r="J268" i="434" s="1"/>
  <c r="H268" i="434"/>
  <c r="V267" i="434"/>
  <c r="W267" i="434" s="1"/>
  <c r="N267" i="434"/>
  <c r="K267" i="434" a="1"/>
  <c r="K267" i="434" s="1"/>
  <c r="M267" i="434" s="1"/>
  <c r="J267" i="434" a="1"/>
  <c r="J267" i="434" s="1"/>
  <c r="H267" i="434"/>
  <c r="V266" i="434"/>
  <c r="W266" i="434" s="1"/>
  <c r="N266" i="434"/>
  <c r="K266" i="434" a="1"/>
  <c r="K266" i="434" s="1"/>
  <c r="M266" i="434" s="1"/>
  <c r="J266" i="434" a="1"/>
  <c r="J266" i="434" s="1"/>
  <c r="H266" i="434"/>
  <c r="V265" i="434"/>
  <c r="W265" i="434" s="1"/>
  <c r="N265" i="434"/>
  <c r="K265" i="434" a="1"/>
  <c r="K265" i="434" s="1"/>
  <c r="M265" i="434" s="1"/>
  <c r="J265" i="434" a="1"/>
  <c r="J265" i="434" s="1"/>
  <c r="H265" i="434"/>
  <c r="N264" i="434"/>
  <c r="K264" i="434" a="1"/>
  <c r="K264" i="434" s="1"/>
  <c r="M264" i="434" s="1"/>
  <c r="H264" i="434"/>
  <c r="V263" i="434"/>
  <c r="W263" i="434" s="1"/>
  <c r="N263" i="434"/>
  <c r="K263" i="434" a="1"/>
  <c r="K263" i="434" s="1"/>
  <c r="M263" i="434" s="1"/>
  <c r="J263" i="434" a="1"/>
  <c r="J263" i="434" s="1"/>
  <c r="H263" i="434"/>
  <c r="V262" i="434"/>
  <c r="W262" i="434" s="1"/>
  <c r="N262" i="434"/>
  <c r="K262" i="434" a="1"/>
  <c r="K262" i="434" s="1"/>
  <c r="M262" i="434" s="1"/>
  <c r="J262" i="434" a="1"/>
  <c r="J262" i="434" s="1"/>
  <c r="H262" i="434"/>
  <c r="V261" i="434"/>
  <c r="W261" i="434" s="1"/>
  <c r="N261" i="434"/>
  <c r="K261" i="434" a="1"/>
  <c r="K261" i="434" s="1"/>
  <c r="M261" i="434" s="1"/>
  <c r="J261" i="434" a="1"/>
  <c r="J261" i="434" s="1"/>
  <c r="H261" i="434"/>
  <c r="V260" i="434"/>
  <c r="W260" i="434" s="1"/>
  <c r="N260" i="434"/>
  <c r="K260" i="434" a="1"/>
  <c r="K260" i="434" s="1"/>
  <c r="M260" i="434" s="1"/>
  <c r="J260" i="434" a="1"/>
  <c r="J260" i="434" s="1"/>
  <c r="H260" i="434"/>
  <c r="V259" i="434"/>
  <c r="W259" i="434" s="1"/>
  <c r="N259" i="434"/>
  <c r="K259" i="434" a="1"/>
  <c r="K259" i="434" s="1"/>
  <c r="M259" i="434" s="1"/>
  <c r="J259" i="434" a="1"/>
  <c r="J259" i="434" s="1"/>
  <c r="H259" i="434"/>
  <c r="V258" i="434"/>
  <c r="W258" i="434" s="1"/>
  <c r="N258" i="434"/>
  <c r="K258" i="434" a="1"/>
  <c r="K258" i="434" s="1"/>
  <c r="M258" i="434" s="1"/>
  <c r="J258" i="434" a="1"/>
  <c r="J258" i="434" s="1"/>
  <c r="H258" i="434"/>
  <c r="V257" i="434"/>
  <c r="N257" i="434"/>
  <c r="K257" i="434" a="1"/>
  <c r="K257" i="434" s="1"/>
  <c r="J257" i="434" a="1"/>
  <c r="J257" i="434" s="1"/>
  <c r="H257" i="434"/>
  <c r="AA256" i="434"/>
  <c r="Z256" i="434"/>
  <c r="Y256" i="434"/>
  <c r="X256" i="434"/>
  <c r="U256" i="434"/>
  <c r="T256" i="434"/>
  <c r="S256" i="434"/>
  <c r="R256" i="434"/>
  <c r="Q256" i="434"/>
  <c r="P256" i="434"/>
  <c r="O256" i="434"/>
  <c r="I256" i="434"/>
  <c r="G256" i="434"/>
  <c r="V245" i="434"/>
  <c r="W245" i="434" s="1"/>
  <c r="N245" i="434"/>
  <c r="K245" i="434" a="1"/>
  <c r="K245" i="434" s="1"/>
  <c r="M245" i="434" s="1"/>
  <c r="J245" i="434" a="1"/>
  <c r="J245" i="434" s="1"/>
  <c r="V244" i="434"/>
  <c r="W244" i="434" s="1"/>
  <c r="N244" i="434"/>
  <c r="K244" i="434" a="1"/>
  <c r="K244" i="434" s="1"/>
  <c r="M244" i="434" s="1"/>
  <c r="J244" i="434" a="1"/>
  <c r="J244" i="434" s="1"/>
  <c r="V243" i="434"/>
  <c r="W243" i="434" s="1"/>
  <c r="N243" i="434"/>
  <c r="K243" i="434" a="1"/>
  <c r="K243" i="434" s="1"/>
  <c r="M243" i="434" s="1"/>
  <c r="J243" i="434" a="1"/>
  <c r="J243" i="434" s="1"/>
  <c r="V242" i="434"/>
  <c r="W242" i="434" s="1"/>
  <c r="N242" i="434"/>
  <c r="K242" i="434" a="1"/>
  <c r="K242" i="434" s="1"/>
  <c r="M242" i="434" s="1"/>
  <c r="J242" i="434" a="1"/>
  <c r="J242" i="434" s="1"/>
  <c r="V240" i="434"/>
  <c r="W240" i="434" s="1"/>
  <c r="N240" i="434"/>
  <c r="K240" i="434" a="1"/>
  <c r="K240" i="434" s="1"/>
  <c r="M240" i="434" s="1"/>
  <c r="J240" i="434" a="1"/>
  <c r="J240" i="434" s="1"/>
  <c r="V239" i="434"/>
  <c r="W239" i="434" s="1"/>
  <c r="N239" i="434"/>
  <c r="J239" i="434" a="1"/>
  <c r="J239" i="434" s="1"/>
  <c r="H238" i="434"/>
  <c r="V236" i="434"/>
  <c r="W236" i="434" s="1"/>
  <c r="N236" i="434"/>
  <c r="K236" i="434" a="1"/>
  <c r="K236" i="434" s="1"/>
  <c r="M236" i="434" s="1"/>
  <c r="J236" i="434" a="1"/>
  <c r="J236" i="434" s="1"/>
  <c r="H236" i="434"/>
  <c r="V235" i="434"/>
  <c r="W235" i="434" s="1"/>
  <c r="N235" i="434"/>
  <c r="K235" i="434" a="1"/>
  <c r="K235" i="434" s="1"/>
  <c r="M235" i="434" s="1"/>
  <c r="J235" i="434" a="1"/>
  <c r="J235" i="434" s="1"/>
  <c r="H235" i="434"/>
  <c r="V234" i="434"/>
  <c r="W234" i="434" s="1"/>
  <c r="N234" i="434"/>
  <c r="K234" i="434" a="1"/>
  <c r="K234" i="434" s="1"/>
  <c r="M234" i="434" s="1"/>
  <c r="J234" i="434" a="1"/>
  <c r="J234" i="434" s="1"/>
  <c r="H234" i="434"/>
  <c r="V233" i="434"/>
  <c r="W233" i="434" s="1"/>
  <c r="N233" i="434"/>
  <c r="K233" i="434" a="1"/>
  <c r="K233" i="434" s="1"/>
  <c r="M233" i="434" s="1"/>
  <c r="J233" i="434" a="1"/>
  <c r="J233" i="434" s="1"/>
  <c r="H233" i="434"/>
  <c r="V232" i="434"/>
  <c r="W232" i="434" s="1"/>
  <c r="N232" i="434"/>
  <c r="K232" i="434" a="1"/>
  <c r="K232" i="434" s="1"/>
  <c r="M232" i="434" s="1"/>
  <c r="J232" i="434" a="1"/>
  <c r="J232" i="434" s="1"/>
  <c r="H232" i="434"/>
  <c r="V231" i="434"/>
  <c r="W231" i="434" s="1"/>
  <c r="N231" i="434"/>
  <c r="K231" i="434" a="1"/>
  <c r="K231" i="434" s="1"/>
  <c r="M231" i="434" s="1"/>
  <c r="J231" i="434" a="1"/>
  <c r="J231" i="434" s="1"/>
  <c r="H231" i="434"/>
  <c r="V230" i="434"/>
  <c r="W230" i="434" s="1"/>
  <c r="N230" i="434"/>
  <c r="K230" i="434" a="1"/>
  <c r="K230" i="434" s="1"/>
  <c r="M230" i="434" s="1"/>
  <c r="J230" i="434" a="1"/>
  <c r="J230" i="434" s="1"/>
  <c r="H230" i="434"/>
  <c r="V229" i="434"/>
  <c r="W229" i="434" s="1"/>
  <c r="N229" i="434"/>
  <c r="K229" i="434" a="1"/>
  <c r="K229" i="434" s="1"/>
  <c r="M229" i="434" s="1"/>
  <c r="J229" i="434" a="1"/>
  <c r="J229" i="434" s="1"/>
  <c r="H229" i="434"/>
  <c r="V228" i="434"/>
  <c r="W228" i="434" s="1"/>
  <c r="N228" i="434"/>
  <c r="K228" i="434" a="1"/>
  <c r="K228" i="434" s="1"/>
  <c r="M228" i="434" s="1"/>
  <c r="J228" i="434" a="1"/>
  <c r="J228" i="434" s="1"/>
  <c r="V227" i="434"/>
  <c r="W227" i="434" s="1"/>
  <c r="K227" i="434" a="1"/>
  <c r="K227" i="434" s="1"/>
  <c r="M227" i="434" s="1"/>
  <c r="J227" i="434" a="1"/>
  <c r="J227" i="434" s="1"/>
  <c r="N222" i="434"/>
  <c r="K222" i="434" a="1"/>
  <c r="K222" i="434" s="1"/>
  <c r="M222" i="434" s="1"/>
  <c r="H222" i="434"/>
  <c r="N221" i="434"/>
  <c r="K221" i="434" a="1"/>
  <c r="K221" i="434" s="1"/>
  <c r="M221" i="434" s="1"/>
  <c r="H221" i="434"/>
  <c r="N220" i="434"/>
  <c r="K220" i="434" a="1"/>
  <c r="K220" i="434" s="1"/>
  <c r="M220" i="434" s="1"/>
  <c r="H220" i="434"/>
  <c r="N219" i="434"/>
  <c r="K219" i="434" a="1"/>
  <c r="K219" i="434" s="1"/>
  <c r="M219" i="434" s="1"/>
  <c r="H219" i="434"/>
  <c r="V218" i="434"/>
  <c r="W218" i="434" s="1"/>
  <c r="N218" i="434"/>
  <c r="K218" i="434" a="1"/>
  <c r="K218" i="434" s="1"/>
  <c r="M218" i="434" s="1"/>
  <c r="J218" i="434" a="1"/>
  <c r="J218" i="434" s="1"/>
  <c r="H218" i="434"/>
  <c r="V217" i="434"/>
  <c r="W217" i="434" s="1"/>
  <c r="N217" i="434"/>
  <c r="K217" i="434" a="1"/>
  <c r="K217" i="434" s="1"/>
  <c r="M217" i="434" s="1"/>
  <c r="J217" i="434" a="1"/>
  <c r="J217" i="434" s="1"/>
  <c r="H217" i="434"/>
  <c r="V216" i="434"/>
  <c r="W216" i="434" s="1"/>
  <c r="N216" i="434"/>
  <c r="K216" i="434" a="1"/>
  <c r="K216" i="434" s="1"/>
  <c r="M216" i="434" s="1"/>
  <c r="J216" i="434" a="1"/>
  <c r="J216" i="434" s="1"/>
  <c r="H216" i="434"/>
  <c r="V215" i="434"/>
  <c r="W215" i="434" s="1"/>
  <c r="N215" i="434"/>
  <c r="K215" i="434" a="1"/>
  <c r="K215" i="434" s="1"/>
  <c r="M215" i="434" s="1"/>
  <c r="J215" i="434" a="1"/>
  <c r="J215" i="434" s="1"/>
  <c r="H215" i="434"/>
  <c r="V214" i="434"/>
  <c r="W214" i="434" s="1"/>
  <c r="N214" i="434"/>
  <c r="K214" i="434" a="1"/>
  <c r="K214" i="434" s="1"/>
  <c r="M214" i="434" s="1"/>
  <c r="J214" i="434" a="1"/>
  <c r="J214" i="434" s="1"/>
  <c r="H214" i="434"/>
  <c r="V213" i="434"/>
  <c r="W213" i="434" s="1"/>
  <c r="N213" i="434"/>
  <c r="K213" i="434" a="1"/>
  <c r="K213" i="434" s="1"/>
  <c r="M213" i="434" s="1"/>
  <c r="J213" i="434" a="1"/>
  <c r="J213" i="434" s="1"/>
  <c r="H213" i="434"/>
  <c r="V212" i="434"/>
  <c r="W212" i="434" s="1"/>
  <c r="N212" i="434"/>
  <c r="K212" i="434" a="1"/>
  <c r="K212" i="434" s="1"/>
  <c r="M212" i="434" s="1"/>
  <c r="J212" i="434" a="1"/>
  <c r="J212" i="434" s="1"/>
  <c r="H212" i="434"/>
  <c r="V211" i="434"/>
  <c r="W211" i="434" s="1"/>
  <c r="N211" i="434"/>
  <c r="K211" i="434" a="1"/>
  <c r="K211" i="434" s="1"/>
  <c r="M211" i="434" s="1"/>
  <c r="J211" i="434" a="1"/>
  <c r="J211" i="434" s="1"/>
  <c r="H211" i="434"/>
  <c r="V210" i="434"/>
  <c r="W210" i="434" s="1"/>
  <c r="N210" i="434"/>
  <c r="K210" i="434" a="1"/>
  <c r="K210" i="434" s="1"/>
  <c r="M210" i="434" s="1"/>
  <c r="J210" i="434" a="1"/>
  <c r="J210" i="434" s="1"/>
  <c r="H210" i="434"/>
  <c r="V209" i="434"/>
  <c r="W209" i="434" s="1"/>
  <c r="N209" i="434"/>
  <c r="K209" i="434" a="1"/>
  <c r="K209" i="434" s="1"/>
  <c r="M209" i="434" s="1"/>
  <c r="J209" i="434" a="1"/>
  <c r="J209" i="434" s="1"/>
  <c r="V208" i="434"/>
  <c r="W208" i="434" s="1"/>
  <c r="N208" i="434"/>
  <c r="K208" i="434" a="1"/>
  <c r="K208" i="434" s="1"/>
  <c r="M208" i="434" s="1"/>
  <c r="J208" i="434" a="1"/>
  <c r="J208" i="434" s="1"/>
  <c r="V207" i="434"/>
  <c r="W207" i="434" s="1"/>
  <c r="N207" i="434"/>
  <c r="K207" i="434" a="1"/>
  <c r="K207" i="434" s="1"/>
  <c r="M207" i="434" s="1"/>
  <c r="J207" i="434" a="1"/>
  <c r="J207" i="434" s="1"/>
  <c r="V203" i="434"/>
  <c r="W203" i="434" s="1"/>
  <c r="N203" i="434"/>
  <c r="K203" i="434" a="1"/>
  <c r="K203" i="434" s="1"/>
  <c r="M203" i="434" s="1"/>
  <c r="J203" i="434" a="1"/>
  <c r="J203" i="434" s="1"/>
  <c r="V202" i="434"/>
  <c r="W202" i="434" s="1"/>
  <c r="N202" i="434"/>
  <c r="K202" i="434" a="1"/>
  <c r="K202" i="434" s="1"/>
  <c r="M202" i="434" s="1"/>
  <c r="J202" i="434" a="1"/>
  <c r="J202" i="434" s="1"/>
  <c r="H202" i="434"/>
  <c r="V201" i="434"/>
  <c r="W201" i="434" s="1"/>
  <c r="N201" i="434"/>
  <c r="K201" i="434" a="1"/>
  <c r="K201" i="434" s="1"/>
  <c r="M201" i="434" s="1"/>
  <c r="J201" i="434" a="1"/>
  <c r="J201" i="434" s="1"/>
  <c r="H201" i="434"/>
  <c r="V199" i="434"/>
  <c r="W199" i="434" s="1"/>
  <c r="N199" i="434"/>
  <c r="K199" i="434" a="1"/>
  <c r="K199" i="434" s="1"/>
  <c r="M199" i="434" s="1"/>
  <c r="J199" i="434" a="1"/>
  <c r="J199" i="434" s="1"/>
  <c r="H199" i="434"/>
  <c r="AA198" i="434"/>
  <c r="AA333" i="434" s="1"/>
  <c r="Z198" i="434"/>
  <c r="Z333" i="434" s="1"/>
  <c r="Y198" i="434"/>
  <c r="Y333" i="434" s="1"/>
  <c r="X198" i="434"/>
  <c r="X333" i="434" s="1"/>
  <c r="U198" i="434"/>
  <c r="U333" i="434" s="1"/>
  <c r="T198" i="434"/>
  <c r="T333" i="434" s="1"/>
  <c r="S198" i="434"/>
  <c r="S333" i="434" s="1"/>
  <c r="R198" i="434"/>
  <c r="R333" i="434" s="1"/>
  <c r="Q198" i="434"/>
  <c r="Q333" i="434" s="1"/>
  <c r="P198" i="434"/>
  <c r="O198" i="434"/>
  <c r="O333" i="434" s="1"/>
  <c r="I198" i="434"/>
  <c r="I333" i="434" s="1"/>
  <c r="G198" i="434"/>
  <c r="G333" i="434" s="1"/>
  <c r="V197" i="434"/>
  <c r="W197" i="434" s="1"/>
  <c r="N197" i="434"/>
  <c r="K197" i="434" a="1"/>
  <c r="K197" i="434" s="1"/>
  <c r="M197" i="434" s="1"/>
  <c r="J197" i="434" a="1"/>
  <c r="J197" i="434" s="1"/>
  <c r="H197" i="434"/>
  <c r="V196" i="434"/>
  <c r="W196" i="434" s="1"/>
  <c r="N196" i="434"/>
  <c r="K196" i="434" a="1"/>
  <c r="K196" i="434" s="1"/>
  <c r="M196" i="434" s="1"/>
  <c r="J196" i="434" a="1"/>
  <c r="J196" i="434" s="1"/>
  <c r="H196" i="434"/>
  <c r="K195" i="434" a="1"/>
  <c r="K195" i="434" s="1"/>
  <c r="M195" i="434" s="1"/>
  <c r="H195" i="434"/>
  <c r="K194" i="434" a="1"/>
  <c r="K194" i="434" s="1"/>
  <c r="M194" i="434" s="1"/>
  <c r="H194" i="434"/>
  <c r="K193" i="434" a="1"/>
  <c r="K193" i="434" s="1"/>
  <c r="M193" i="434" s="1"/>
  <c r="H193" i="434"/>
  <c r="K192" i="434" a="1"/>
  <c r="K192" i="434" s="1"/>
  <c r="M192" i="434" s="1"/>
  <c r="H192" i="434"/>
  <c r="V191" i="434"/>
  <c r="W191" i="434" s="1"/>
  <c r="N191" i="434"/>
  <c r="K191" i="434" a="1"/>
  <c r="K191" i="434" s="1"/>
  <c r="M191" i="434" s="1"/>
  <c r="J191" i="434" a="1"/>
  <c r="J191" i="434" s="1"/>
  <c r="H191" i="434"/>
  <c r="V190" i="434"/>
  <c r="W190" i="434" s="1"/>
  <c r="N190" i="434"/>
  <c r="K190" i="434" a="1"/>
  <c r="K190" i="434" s="1"/>
  <c r="M190" i="434" s="1"/>
  <c r="J190" i="434" a="1"/>
  <c r="J190" i="434" s="1"/>
  <c r="H190" i="434"/>
  <c r="V189" i="434"/>
  <c r="W189" i="434" s="1"/>
  <c r="N189" i="434"/>
  <c r="K189" i="434" a="1"/>
  <c r="K189" i="434" s="1"/>
  <c r="M189" i="434" s="1"/>
  <c r="J189" i="434" a="1"/>
  <c r="J189" i="434" s="1"/>
  <c r="H189" i="434"/>
  <c r="N188" i="434"/>
  <c r="K188" i="434" a="1"/>
  <c r="K188" i="434" s="1"/>
  <c r="M188" i="434" s="1"/>
  <c r="J188" i="434" a="1"/>
  <c r="J188" i="434" s="1"/>
  <c r="H188" i="434"/>
  <c r="N187" i="434"/>
  <c r="K187" i="434" a="1"/>
  <c r="K187" i="434" s="1"/>
  <c r="M187" i="434" s="1"/>
  <c r="J187" i="434" a="1"/>
  <c r="J187" i="434" s="1"/>
  <c r="H187" i="434"/>
  <c r="V186" i="434"/>
  <c r="W186" i="434" s="1"/>
  <c r="N186" i="434"/>
  <c r="K186" i="434" a="1"/>
  <c r="K186" i="434" s="1"/>
  <c r="M186" i="434" s="1"/>
  <c r="J186" i="434" a="1"/>
  <c r="J186" i="434" s="1"/>
  <c r="H186" i="434"/>
  <c r="V185" i="434"/>
  <c r="W185" i="434" s="1"/>
  <c r="N185" i="434"/>
  <c r="K185" i="434" a="1"/>
  <c r="K185" i="434" s="1"/>
  <c r="M185" i="434" s="1"/>
  <c r="J185" i="434" a="1"/>
  <c r="J185" i="434" s="1"/>
  <c r="H185" i="434"/>
  <c r="N184" i="434"/>
  <c r="K184" i="434" a="1"/>
  <c r="K184" i="434" s="1"/>
  <c r="M184" i="434" s="1"/>
  <c r="H184" i="434"/>
  <c r="N183" i="434"/>
  <c r="K183" i="434" a="1"/>
  <c r="K183" i="434" s="1"/>
  <c r="M183" i="434" s="1"/>
  <c r="H183" i="434"/>
  <c r="V182" i="434"/>
  <c r="W182" i="434" s="1"/>
  <c r="N182" i="434"/>
  <c r="K182" i="434" a="1"/>
  <c r="K182" i="434" s="1"/>
  <c r="M182" i="434" s="1"/>
  <c r="J182" i="434" a="1"/>
  <c r="J182" i="434" s="1"/>
  <c r="H182" i="434"/>
  <c r="V181" i="434"/>
  <c r="W181" i="434" s="1"/>
  <c r="N181" i="434"/>
  <c r="K181" i="434" a="1"/>
  <c r="K181" i="434" s="1"/>
  <c r="M181" i="434" s="1"/>
  <c r="J181" i="434" a="1"/>
  <c r="J181" i="434" s="1"/>
  <c r="H181" i="434"/>
  <c r="V180" i="434"/>
  <c r="W180" i="434" s="1"/>
  <c r="N180" i="434"/>
  <c r="K180" i="434" a="1"/>
  <c r="K180" i="434" s="1"/>
  <c r="M180" i="434" s="1"/>
  <c r="J180" i="434" a="1"/>
  <c r="J180" i="434" s="1"/>
  <c r="H180" i="434"/>
  <c r="V179" i="434"/>
  <c r="W179" i="434" s="1"/>
  <c r="N179" i="434"/>
  <c r="K179" i="434" a="1"/>
  <c r="K179" i="434" s="1"/>
  <c r="M179" i="434" s="1"/>
  <c r="J179" i="434" a="1"/>
  <c r="J179" i="434" s="1"/>
  <c r="H179" i="434"/>
  <c r="V178" i="434"/>
  <c r="W178" i="434" s="1"/>
  <c r="N178" i="434"/>
  <c r="K178" i="434" a="1"/>
  <c r="K178" i="434" s="1"/>
  <c r="M178" i="434" s="1"/>
  <c r="J178" i="434" a="1"/>
  <c r="J178" i="434" s="1"/>
  <c r="H178" i="434"/>
  <c r="V177" i="434"/>
  <c r="W177" i="434" s="1"/>
  <c r="N177" i="434"/>
  <c r="K177" i="434" a="1"/>
  <c r="K177" i="434" s="1"/>
  <c r="M177" i="434" s="1"/>
  <c r="J177" i="434" a="1"/>
  <c r="J177" i="434" s="1"/>
  <c r="H177" i="434"/>
  <c r="G169" i="434"/>
  <c r="C169" i="434"/>
  <c r="I168" i="434"/>
  <c r="E168" i="434"/>
  <c r="I167" i="434"/>
  <c r="E167" i="434"/>
  <c r="I166" i="434"/>
  <c r="E166" i="434"/>
  <c r="I165" i="434"/>
  <c r="I169" i="434" s="1"/>
  <c r="E165" i="434"/>
  <c r="E169" i="434" s="1"/>
  <c r="AA162" i="434"/>
  <c r="Z162" i="434"/>
  <c r="Y162" i="434"/>
  <c r="X162" i="434"/>
  <c r="U162" i="434"/>
  <c r="T162" i="434"/>
  <c r="S162" i="434"/>
  <c r="R162" i="434"/>
  <c r="Q162" i="434"/>
  <c r="P162" i="434"/>
  <c r="O162" i="434"/>
  <c r="I162" i="434"/>
  <c r="G162" i="434"/>
  <c r="V158" i="434"/>
  <c r="W158" i="434" s="1"/>
  <c r="N158" i="434"/>
  <c r="K158" i="434" a="1"/>
  <c r="K158" i="434" s="1"/>
  <c r="J158" i="434" a="1"/>
  <c r="J158" i="434" s="1"/>
  <c r="D158" i="434"/>
  <c r="V157" i="434"/>
  <c r="W157" i="434" s="1"/>
  <c r="N157" i="434"/>
  <c r="K157" i="434" a="1"/>
  <c r="K157" i="434" s="1"/>
  <c r="M157" i="434" s="1"/>
  <c r="J157" i="434" a="1"/>
  <c r="J157" i="434" s="1"/>
  <c r="V154" i="434"/>
  <c r="W154" i="434" s="1"/>
  <c r="N154" i="434"/>
  <c r="K154" i="434" a="1"/>
  <c r="K154" i="434" s="1"/>
  <c r="M154" i="434" s="1"/>
  <c r="J154" i="434" a="1"/>
  <c r="J154" i="434" s="1"/>
  <c r="V153" i="434"/>
  <c r="W153" i="434" s="1"/>
  <c r="N153" i="434"/>
  <c r="K153" i="434" a="1"/>
  <c r="K153" i="434" s="1"/>
  <c r="M153" i="434" s="1"/>
  <c r="J153" i="434" a="1"/>
  <c r="J153" i="434" s="1"/>
  <c r="V151" i="434"/>
  <c r="W151" i="434" s="1"/>
  <c r="N151" i="434"/>
  <c r="K151" i="434" a="1"/>
  <c r="K151" i="434" s="1"/>
  <c r="M151" i="434" s="1"/>
  <c r="J151" i="434" a="1"/>
  <c r="J151" i="434" s="1"/>
  <c r="V150" i="434"/>
  <c r="W150" i="434" s="1"/>
  <c r="N150" i="434"/>
  <c r="K150" i="434" a="1"/>
  <c r="K150" i="434" s="1"/>
  <c r="M150" i="434" s="1"/>
  <c r="J150" i="434" a="1"/>
  <c r="J150" i="434" s="1"/>
  <c r="H150" i="434"/>
  <c r="V149" i="434"/>
  <c r="W149" i="434" s="1"/>
  <c r="N149" i="434"/>
  <c r="K149" i="434" a="1"/>
  <c r="K149" i="434" s="1"/>
  <c r="M149" i="434" s="1"/>
  <c r="J149" i="434" a="1"/>
  <c r="J149" i="434" s="1"/>
  <c r="H149" i="434"/>
  <c r="V148" i="434"/>
  <c r="W148" i="434" s="1"/>
  <c r="N148" i="434"/>
  <c r="K148" i="434" a="1"/>
  <c r="K148" i="434" s="1"/>
  <c r="J148" i="434" a="1"/>
  <c r="J148" i="434" s="1"/>
  <c r="H148" i="434"/>
  <c r="AA147" i="434"/>
  <c r="Z147" i="434"/>
  <c r="Y147" i="434"/>
  <c r="X147" i="434"/>
  <c r="U147" i="434"/>
  <c r="T147" i="434"/>
  <c r="S147" i="434"/>
  <c r="Q147" i="434"/>
  <c r="P147" i="434"/>
  <c r="O147" i="434"/>
  <c r="I147" i="434"/>
  <c r="G147" i="434"/>
  <c r="C525" i="434" s="1"/>
  <c r="V146" i="434"/>
  <c r="W146" i="434" s="1"/>
  <c r="N146" i="434"/>
  <c r="K146" i="434" a="1"/>
  <c r="K146" i="434" s="1"/>
  <c r="M146" i="434" s="1"/>
  <c r="J146" i="434" a="1"/>
  <c r="J146" i="434" s="1"/>
  <c r="H146" i="434"/>
  <c r="V142" i="434"/>
  <c r="W142" i="434" s="1"/>
  <c r="N142" i="434"/>
  <c r="K142" i="434" a="1"/>
  <c r="K142" i="434" s="1"/>
  <c r="M142" i="434" s="1"/>
  <c r="J142" i="434" a="1"/>
  <c r="J142" i="434" s="1"/>
  <c r="H142" i="434"/>
  <c r="V141" i="434"/>
  <c r="W141" i="434" s="1"/>
  <c r="N141" i="434"/>
  <c r="K141" i="434" a="1"/>
  <c r="K141" i="434" s="1"/>
  <c r="M141" i="434" s="1"/>
  <c r="J141" i="434" a="1"/>
  <c r="J141" i="434" s="1"/>
  <c r="H141" i="434"/>
  <c r="V140" i="434"/>
  <c r="W140" i="434" s="1"/>
  <c r="N140" i="434"/>
  <c r="K140" i="434" a="1"/>
  <c r="K140" i="434" s="1"/>
  <c r="M140" i="434" s="1"/>
  <c r="J140" i="434" a="1"/>
  <c r="J140" i="434" s="1"/>
  <c r="H140" i="434"/>
  <c r="V139" i="434"/>
  <c r="W139" i="434" s="1"/>
  <c r="N139" i="434"/>
  <c r="K139" i="434" a="1"/>
  <c r="K139" i="434" s="1"/>
  <c r="M139" i="434" s="1"/>
  <c r="J139" i="434" a="1"/>
  <c r="J139" i="434" s="1"/>
  <c r="H139" i="434"/>
  <c r="V138" i="434"/>
  <c r="N138" i="434"/>
  <c r="K138" i="434" a="1"/>
  <c r="K138" i="434" s="1"/>
  <c r="J138" i="434" a="1"/>
  <c r="J138" i="434" s="1"/>
  <c r="H138" i="434"/>
  <c r="AA137" i="434"/>
  <c r="Z137" i="434"/>
  <c r="Y137" i="434"/>
  <c r="X137" i="434"/>
  <c r="U137" i="434"/>
  <c r="T137" i="434"/>
  <c r="S137" i="434"/>
  <c r="Q137" i="434"/>
  <c r="P137" i="434"/>
  <c r="O137" i="434"/>
  <c r="I137" i="434"/>
  <c r="G137" i="434"/>
  <c r="V136" i="434"/>
  <c r="W136" i="434" s="1"/>
  <c r="N136" i="434"/>
  <c r="K136" i="434" a="1"/>
  <c r="K136" i="434" s="1"/>
  <c r="M136" i="434" s="1"/>
  <c r="J136" i="434" a="1"/>
  <c r="J136" i="434" s="1"/>
  <c r="H136" i="434"/>
  <c r="V135" i="434"/>
  <c r="W135" i="434" s="1"/>
  <c r="N135" i="434"/>
  <c r="K135" i="434" a="1"/>
  <c r="K135" i="434" s="1"/>
  <c r="M135" i="434" s="1"/>
  <c r="J135" i="434" a="1"/>
  <c r="J135" i="434" s="1"/>
  <c r="H135" i="434"/>
  <c r="V134" i="434"/>
  <c r="W134" i="434" s="1"/>
  <c r="N134" i="434"/>
  <c r="K134" i="434" a="1"/>
  <c r="K134" i="434" s="1"/>
  <c r="M134" i="434" s="1"/>
  <c r="J134" i="434" a="1"/>
  <c r="J134" i="434" s="1"/>
  <c r="H134" i="434"/>
  <c r="V133" i="434"/>
  <c r="W133" i="434" s="1"/>
  <c r="N133" i="434"/>
  <c r="K133" i="434" a="1"/>
  <c r="K133" i="434" s="1"/>
  <c r="M133" i="434" s="1"/>
  <c r="J133" i="434" a="1"/>
  <c r="J133" i="434" s="1"/>
  <c r="H133" i="434"/>
  <c r="V132" i="434"/>
  <c r="W132" i="434" s="1"/>
  <c r="N132" i="434"/>
  <c r="K132" i="434" a="1"/>
  <c r="K132" i="434" s="1"/>
  <c r="M132" i="434" s="1"/>
  <c r="J132" i="434" a="1"/>
  <c r="J132" i="434" s="1"/>
  <c r="H132" i="434"/>
  <c r="V131" i="434"/>
  <c r="W131" i="434" s="1"/>
  <c r="N131" i="434"/>
  <c r="K131" i="434" a="1"/>
  <c r="K131" i="434" s="1"/>
  <c r="M131" i="434" s="1"/>
  <c r="J131" i="434" a="1"/>
  <c r="J131" i="434" s="1"/>
  <c r="H131" i="434"/>
  <c r="V130" i="434"/>
  <c r="W130" i="434" s="1"/>
  <c r="N130" i="434"/>
  <c r="K130" i="434" a="1"/>
  <c r="K130" i="434" s="1"/>
  <c r="M130" i="434" s="1"/>
  <c r="J130" i="434" a="1"/>
  <c r="J130" i="434" s="1"/>
  <c r="H130" i="434"/>
  <c r="V129" i="434"/>
  <c r="W129" i="434" s="1"/>
  <c r="N129" i="434"/>
  <c r="K129" i="434" a="1"/>
  <c r="K129" i="434" s="1"/>
  <c r="M129" i="434" s="1"/>
  <c r="J129" i="434" a="1"/>
  <c r="J129" i="434" s="1"/>
  <c r="H129" i="434"/>
  <c r="V128" i="434"/>
  <c r="W128" i="434" s="1"/>
  <c r="N128" i="434"/>
  <c r="K128" i="434" a="1"/>
  <c r="K128" i="434" s="1"/>
  <c r="M128" i="434" s="1"/>
  <c r="J128" i="434" a="1"/>
  <c r="J128" i="434" s="1"/>
  <c r="H128" i="434"/>
  <c r="V127" i="434"/>
  <c r="W127" i="434" s="1"/>
  <c r="N127" i="434"/>
  <c r="K127" i="434" a="1"/>
  <c r="K127" i="434" s="1"/>
  <c r="M127" i="434" s="1"/>
  <c r="J127" i="434" a="1"/>
  <c r="J127" i="434" s="1"/>
  <c r="H127" i="434"/>
  <c r="V126" i="434"/>
  <c r="W126" i="434" s="1"/>
  <c r="N126" i="434"/>
  <c r="K126" i="434" a="1"/>
  <c r="K126" i="434" s="1"/>
  <c r="M126" i="434" s="1"/>
  <c r="J126" i="434" a="1"/>
  <c r="J126" i="434" s="1"/>
  <c r="H126" i="434"/>
  <c r="V125" i="434"/>
  <c r="W125" i="434" s="1"/>
  <c r="N125" i="434"/>
  <c r="K125" i="434" a="1"/>
  <c r="K125" i="434" s="1"/>
  <c r="M125" i="434" s="1"/>
  <c r="J125" i="434" a="1"/>
  <c r="J125" i="434" s="1"/>
  <c r="H125" i="434"/>
  <c r="V124" i="434"/>
  <c r="W124" i="434" s="1"/>
  <c r="N124" i="434"/>
  <c r="K124" i="434" a="1"/>
  <c r="K124" i="434" s="1"/>
  <c r="M124" i="434" s="1"/>
  <c r="J124" i="434" a="1"/>
  <c r="J124" i="434" s="1"/>
  <c r="H124" i="434"/>
  <c r="V123" i="434"/>
  <c r="W123" i="434" s="1"/>
  <c r="N123" i="434"/>
  <c r="K123" i="434" a="1"/>
  <c r="K123" i="434" s="1"/>
  <c r="M123" i="434" s="1"/>
  <c r="J123" i="434" a="1"/>
  <c r="J123" i="434" s="1"/>
  <c r="H123" i="434"/>
  <c r="V122" i="434"/>
  <c r="W122" i="434" s="1"/>
  <c r="N122" i="434"/>
  <c r="K122" i="434" a="1"/>
  <c r="K122" i="434" s="1"/>
  <c r="M122" i="434" s="1"/>
  <c r="J122" i="434" a="1"/>
  <c r="J122" i="434" s="1"/>
  <c r="H122" i="434"/>
  <c r="AA121" i="434"/>
  <c r="Z121" i="434"/>
  <c r="Y121" i="434"/>
  <c r="X121" i="434"/>
  <c r="U121" i="434"/>
  <c r="T121" i="434"/>
  <c r="S121" i="434"/>
  <c r="R121" i="434"/>
  <c r="Q121" i="434"/>
  <c r="P121" i="434"/>
  <c r="O121" i="434"/>
  <c r="I121" i="434"/>
  <c r="G121" i="434"/>
  <c r="C523" i="434" s="1"/>
  <c r="V120" i="434"/>
  <c r="W120" i="434" s="1"/>
  <c r="N120" i="434"/>
  <c r="K120" i="434" a="1"/>
  <c r="K120" i="434" s="1"/>
  <c r="M120" i="434" s="1"/>
  <c r="J120" i="434" a="1"/>
  <c r="J120" i="434" s="1"/>
  <c r="H120" i="434"/>
  <c r="V119" i="434"/>
  <c r="W119" i="434" s="1"/>
  <c r="N119" i="434"/>
  <c r="K119" i="434" a="1"/>
  <c r="K119" i="434" s="1"/>
  <c r="M119" i="434" s="1"/>
  <c r="J119" i="434" a="1"/>
  <c r="J119" i="434" s="1"/>
  <c r="H119" i="434"/>
  <c r="V118" i="434"/>
  <c r="W118" i="434" s="1"/>
  <c r="N118" i="434"/>
  <c r="K118" i="434" a="1"/>
  <c r="K118" i="434" s="1"/>
  <c r="M118" i="434" s="1"/>
  <c r="J118" i="434" a="1"/>
  <c r="J118" i="434" s="1"/>
  <c r="H118" i="434"/>
  <c r="H117" i="434"/>
  <c r="H116" i="434"/>
  <c r="H115" i="434"/>
  <c r="V114" i="434"/>
  <c r="W114" i="434" s="1"/>
  <c r="N114" i="434"/>
  <c r="K114" i="434" a="1"/>
  <c r="K114" i="434" s="1"/>
  <c r="M114" i="434" s="1"/>
  <c r="J114" i="434" a="1"/>
  <c r="J114" i="434" s="1"/>
  <c r="H114" i="434"/>
  <c r="V113" i="434"/>
  <c r="W113" i="434" s="1"/>
  <c r="N113" i="434"/>
  <c r="K113" i="434" a="1"/>
  <c r="K113" i="434" s="1"/>
  <c r="M113" i="434" s="1"/>
  <c r="J113" i="434" a="1"/>
  <c r="J113" i="434" s="1"/>
  <c r="H113" i="434"/>
  <c r="N112" i="434"/>
  <c r="K112" i="434" a="1"/>
  <c r="K112" i="434" s="1"/>
  <c r="M112" i="434" s="1"/>
  <c r="H112" i="434"/>
  <c r="N111" i="434"/>
  <c r="K111" i="434" a="1"/>
  <c r="K111" i="434" s="1"/>
  <c r="M111" i="434" s="1"/>
  <c r="H111" i="434"/>
  <c r="N110" i="434"/>
  <c r="K110" i="434" a="1"/>
  <c r="K110" i="434" s="1"/>
  <c r="M110" i="434" s="1"/>
  <c r="H110" i="434"/>
  <c r="N109" i="434"/>
  <c r="K109" i="434" a="1"/>
  <c r="K109" i="434" s="1"/>
  <c r="M109" i="434" s="1"/>
  <c r="H109" i="434"/>
  <c r="N108" i="434"/>
  <c r="K108" i="434" a="1"/>
  <c r="K108" i="434" s="1"/>
  <c r="M108" i="434" s="1"/>
  <c r="H108" i="434"/>
  <c r="N107" i="434"/>
  <c r="K107" i="434" a="1"/>
  <c r="K107" i="434" s="1"/>
  <c r="M107" i="434" s="1"/>
  <c r="H107" i="434"/>
  <c r="V106" i="434"/>
  <c r="W106" i="434" s="1"/>
  <c r="N106" i="434"/>
  <c r="K106" i="434" a="1"/>
  <c r="K106" i="434" s="1"/>
  <c r="M106" i="434" s="1"/>
  <c r="J106" i="434" a="1"/>
  <c r="J106" i="434" s="1"/>
  <c r="H106" i="434"/>
  <c r="V105" i="434"/>
  <c r="W105" i="434" s="1"/>
  <c r="N105" i="434"/>
  <c r="K105" i="434" a="1"/>
  <c r="K105" i="434" s="1"/>
  <c r="M105" i="434" s="1"/>
  <c r="J105" i="434" a="1"/>
  <c r="J105" i="434" s="1"/>
  <c r="H105" i="434"/>
  <c r="V104" i="434"/>
  <c r="W104" i="434" s="1"/>
  <c r="N104" i="434"/>
  <c r="K104" i="434" a="1"/>
  <c r="K104" i="434" s="1"/>
  <c r="M104" i="434" s="1"/>
  <c r="J104" i="434" a="1"/>
  <c r="J104" i="434" s="1"/>
  <c r="H104" i="434"/>
  <c r="V103" i="434"/>
  <c r="W103" i="434" s="1"/>
  <c r="N103" i="434"/>
  <c r="K103" i="434" a="1"/>
  <c r="K103" i="434" s="1"/>
  <c r="M103" i="434" s="1"/>
  <c r="J103" i="434" a="1"/>
  <c r="J103" i="434" s="1"/>
  <c r="H103" i="434"/>
  <c r="V102" i="434"/>
  <c r="W102" i="434" s="1"/>
  <c r="N102" i="434"/>
  <c r="K102" i="434" a="1"/>
  <c r="K102" i="434" s="1"/>
  <c r="M102" i="434" s="1"/>
  <c r="J102" i="434" a="1"/>
  <c r="J102" i="434" s="1"/>
  <c r="H102" i="434"/>
  <c r="V101" i="434"/>
  <c r="W101" i="434" s="1"/>
  <c r="N101" i="434"/>
  <c r="K101" i="434" a="1"/>
  <c r="K101" i="434" s="1"/>
  <c r="M101" i="434" s="1"/>
  <c r="J101" i="434" a="1"/>
  <c r="J101" i="434" s="1"/>
  <c r="H101" i="434"/>
  <c r="V100" i="434"/>
  <c r="W100" i="434" s="1"/>
  <c r="N100" i="434"/>
  <c r="K100" i="434" a="1"/>
  <c r="K100" i="434" s="1"/>
  <c r="M100" i="434" s="1"/>
  <c r="J100" i="434" a="1"/>
  <c r="J100" i="434" s="1"/>
  <c r="H100" i="434"/>
  <c r="V99" i="434"/>
  <c r="W99" i="434" s="1"/>
  <c r="N99" i="434"/>
  <c r="K99" i="434" a="1"/>
  <c r="K99" i="434" s="1"/>
  <c r="M99" i="434" s="1"/>
  <c r="J99" i="434" a="1"/>
  <c r="J99" i="434" s="1"/>
  <c r="H99" i="434"/>
  <c r="V98" i="434"/>
  <c r="W98" i="434" s="1"/>
  <c r="N98" i="434"/>
  <c r="K98" i="434" a="1"/>
  <c r="K98" i="434" s="1"/>
  <c r="M98" i="434" s="1"/>
  <c r="J98" i="434" a="1"/>
  <c r="J98" i="434" s="1"/>
  <c r="H98" i="434"/>
  <c r="V97" i="434"/>
  <c r="W97" i="434" s="1"/>
  <c r="N97" i="434"/>
  <c r="K97" i="434" a="1"/>
  <c r="K97" i="434" s="1"/>
  <c r="M97" i="434" s="1"/>
  <c r="J97" i="434" a="1"/>
  <c r="J97" i="434" s="1"/>
  <c r="H97" i="434"/>
  <c r="V96" i="434"/>
  <c r="W96" i="434" s="1"/>
  <c r="N96" i="434"/>
  <c r="K96" i="434" a="1"/>
  <c r="K96" i="434" s="1"/>
  <c r="M96" i="434" s="1"/>
  <c r="J96" i="434" a="1"/>
  <c r="J96" i="434" s="1"/>
  <c r="H96" i="434"/>
  <c r="V95" i="434"/>
  <c r="W95" i="434" s="1"/>
  <c r="N95" i="434"/>
  <c r="K95" i="434" a="1"/>
  <c r="K95" i="434" s="1"/>
  <c r="M95" i="434" s="1"/>
  <c r="J95" i="434" a="1"/>
  <c r="J95" i="434" s="1"/>
  <c r="H95" i="434"/>
  <c r="K94" i="434" a="1"/>
  <c r="K94" i="434" s="1"/>
  <c r="M94" i="434" s="1"/>
  <c r="H94" i="434"/>
  <c r="V93" i="434"/>
  <c r="W93" i="434" s="1"/>
  <c r="N93" i="434"/>
  <c r="K93" i="434" a="1"/>
  <c r="K93" i="434" s="1"/>
  <c r="M93" i="434" s="1"/>
  <c r="J93" i="434" a="1"/>
  <c r="J93" i="434" s="1"/>
  <c r="H93" i="434"/>
  <c r="V92" i="434"/>
  <c r="W92" i="434" s="1"/>
  <c r="N92" i="434"/>
  <c r="K92" i="434" a="1"/>
  <c r="K92" i="434" s="1"/>
  <c r="M92" i="434" s="1"/>
  <c r="J92" i="434" a="1"/>
  <c r="J92" i="434" s="1"/>
  <c r="H92" i="434"/>
  <c r="V91" i="434"/>
  <c r="W91" i="434" s="1"/>
  <c r="N91" i="434"/>
  <c r="K91" i="434" a="1"/>
  <c r="K91" i="434" s="1"/>
  <c r="M91" i="434" s="1"/>
  <c r="J91" i="434" a="1"/>
  <c r="J91" i="434" s="1"/>
  <c r="H91" i="434"/>
  <c r="V90" i="434"/>
  <c r="W90" i="434" s="1"/>
  <c r="N90" i="434"/>
  <c r="K90" i="434" a="1"/>
  <c r="K90" i="434" s="1"/>
  <c r="M90" i="434" s="1"/>
  <c r="J90" i="434" a="1"/>
  <c r="J90" i="434" s="1"/>
  <c r="H90" i="434"/>
  <c r="V89" i="434"/>
  <c r="W89" i="434" s="1"/>
  <c r="N89" i="434"/>
  <c r="K89" i="434" a="1"/>
  <c r="K89" i="434" s="1"/>
  <c r="M89" i="434" s="1"/>
  <c r="J89" i="434" a="1"/>
  <c r="J89" i="434" s="1"/>
  <c r="H89" i="434"/>
  <c r="V88" i="434"/>
  <c r="W88" i="434" s="1"/>
  <c r="N88" i="434"/>
  <c r="K88" i="434" a="1"/>
  <c r="K88" i="434" s="1"/>
  <c r="M88" i="434" s="1"/>
  <c r="J88" i="434" a="1"/>
  <c r="J88" i="434" s="1"/>
  <c r="H88" i="434"/>
  <c r="V87" i="434"/>
  <c r="W87" i="434" s="1"/>
  <c r="N87" i="434"/>
  <c r="K87" i="434" a="1"/>
  <c r="K87" i="434" s="1"/>
  <c r="J87" i="434" a="1"/>
  <c r="J87" i="434" s="1"/>
  <c r="H87" i="434"/>
  <c r="AA86" i="434"/>
  <c r="Z86" i="434"/>
  <c r="Y86" i="434"/>
  <c r="X86" i="434"/>
  <c r="U86" i="434"/>
  <c r="T86" i="434"/>
  <c r="S86" i="434"/>
  <c r="R86" i="434"/>
  <c r="Q86" i="434"/>
  <c r="P86" i="434"/>
  <c r="O86" i="434"/>
  <c r="I86" i="434"/>
  <c r="G86" i="434"/>
  <c r="V75" i="434"/>
  <c r="W75" i="434" s="1"/>
  <c r="N75" i="434"/>
  <c r="K75" i="434" a="1"/>
  <c r="K75" i="434" s="1"/>
  <c r="M75" i="434" s="1"/>
  <c r="J75" i="434" a="1"/>
  <c r="J75" i="434" s="1"/>
  <c r="V74" i="434"/>
  <c r="W74" i="434" s="1"/>
  <c r="N74" i="434"/>
  <c r="K74" i="434" a="1"/>
  <c r="K74" i="434" s="1"/>
  <c r="M74" i="434" s="1"/>
  <c r="J74" i="434" a="1"/>
  <c r="J74" i="434" s="1"/>
  <c r="V73" i="434"/>
  <c r="W73" i="434" s="1"/>
  <c r="N73" i="434"/>
  <c r="K73" i="434" a="1"/>
  <c r="K73" i="434" s="1"/>
  <c r="M73" i="434" s="1"/>
  <c r="J73" i="434" a="1"/>
  <c r="J73" i="434" s="1"/>
  <c r="V72" i="434"/>
  <c r="W72" i="434" s="1"/>
  <c r="N72" i="434"/>
  <c r="K72" i="434" a="1"/>
  <c r="K72" i="434" s="1"/>
  <c r="M72" i="434" s="1"/>
  <c r="J72" i="434" a="1"/>
  <c r="J72" i="434" s="1"/>
  <c r="V70" i="434"/>
  <c r="W70" i="434" s="1"/>
  <c r="N70" i="434"/>
  <c r="K70" i="434" a="1"/>
  <c r="K70" i="434" s="1"/>
  <c r="M70" i="434" s="1"/>
  <c r="J70" i="434" a="1"/>
  <c r="J70" i="434" s="1"/>
  <c r="V69" i="434"/>
  <c r="W69" i="434" s="1"/>
  <c r="N69" i="434"/>
  <c r="K69" i="434" a="1"/>
  <c r="K69" i="434" s="1"/>
  <c r="M69" i="434" s="1"/>
  <c r="J69" i="434" a="1"/>
  <c r="J69" i="434" s="1"/>
  <c r="V66" i="434"/>
  <c r="W66" i="434" s="1"/>
  <c r="N66" i="434"/>
  <c r="K66" i="434" a="1"/>
  <c r="K66" i="434" s="1"/>
  <c r="M66" i="434" s="1"/>
  <c r="J66" i="434" a="1"/>
  <c r="J66" i="434" s="1"/>
  <c r="H66" i="434"/>
  <c r="V65" i="434"/>
  <c r="W65" i="434" s="1"/>
  <c r="N65" i="434"/>
  <c r="K65" i="434" a="1"/>
  <c r="K65" i="434" s="1"/>
  <c r="M65" i="434" s="1"/>
  <c r="J65" i="434" a="1"/>
  <c r="J65" i="434" s="1"/>
  <c r="H65" i="434"/>
  <c r="V64" i="434"/>
  <c r="W64" i="434" s="1"/>
  <c r="N64" i="434"/>
  <c r="K64" i="434" a="1"/>
  <c r="K64" i="434" s="1"/>
  <c r="M64" i="434" s="1"/>
  <c r="J64" i="434" a="1"/>
  <c r="J64" i="434" s="1"/>
  <c r="H64" i="434"/>
  <c r="V63" i="434"/>
  <c r="W63" i="434" s="1"/>
  <c r="N63" i="434"/>
  <c r="K63" i="434" a="1"/>
  <c r="K63" i="434" s="1"/>
  <c r="M63" i="434" s="1"/>
  <c r="J63" i="434" a="1"/>
  <c r="J63" i="434" s="1"/>
  <c r="H63" i="434"/>
  <c r="V62" i="434"/>
  <c r="W62" i="434" s="1"/>
  <c r="N62" i="434"/>
  <c r="K62" i="434" a="1"/>
  <c r="K62" i="434" s="1"/>
  <c r="M62" i="434" s="1"/>
  <c r="J62" i="434" a="1"/>
  <c r="J62" i="434" s="1"/>
  <c r="H62" i="434"/>
  <c r="V61" i="434"/>
  <c r="W61" i="434" s="1"/>
  <c r="N61" i="434"/>
  <c r="K61" i="434" a="1"/>
  <c r="K61" i="434" s="1"/>
  <c r="M61" i="434" s="1"/>
  <c r="J61" i="434" a="1"/>
  <c r="J61" i="434" s="1"/>
  <c r="H61" i="434"/>
  <c r="V60" i="434"/>
  <c r="W60" i="434" s="1"/>
  <c r="N60" i="434"/>
  <c r="K60" i="434" a="1"/>
  <c r="K60" i="434" s="1"/>
  <c r="M60" i="434" s="1"/>
  <c r="J60" i="434" a="1"/>
  <c r="J60" i="434" s="1"/>
  <c r="H60" i="434"/>
  <c r="V59" i="434"/>
  <c r="W59" i="434" s="1"/>
  <c r="N59" i="434"/>
  <c r="K59" i="434" a="1"/>
  <c r="K59" i="434" s="1"/>
  <c r="M59" i="434" s="1"/>
  <c r="J59" i="434" a="1"/>
  <c r="J59" i="434" s="1"/>
  <c r="H59" i="434"/>
  <c r="V58" i="434"/>
  <c r="W58" i="434" s="1"/>
  <c r="N58" i="434"/>
  <c r="K58" i="434" a="1"/>
  <c r="K58" i="434" s="1"/>
  <c r="M58" i="434" s="1"/>
  <c r="J58" i="434" a="1"/>
  <c r="J58" i="434" s="1"/>
  <c r="H58" i="434"/>
  <c r="V57" i="434"/>
  <c r="W57" i="434" s="1"/>
  <c r="N57" i="434"/>
  <c r="K57" i="434" a="1"/>
  <c r="K57" i="434" s="1"/>
  <c r="M57" i="434" s="1"/>
  <c r="J57" i="434" a="1"/>
  <c r="J57" i="434" s="1"/>
  <c r="H57" i="434"/>
  <c r="K56" i="434" a="1"/>
  <c r="K56" i="434" s="1"/>
  <c r="M56" i="434" s="1"/>
  <c r="H56" i="434"/>
  <c r="K55" i="434" a="1"/>
  <c r="K55" i="434" s="1"/>
  <c r="M55" i="434" s="1"/>
  <c r="H55" i="434"/>
  <c r="K54" i="434" a="1"/>
  <c r="K54" i="434" s="1"/>
  <c r="M54" i="434" s="1"/>
  <c r="H54" i="434"/>
  <c r="K53" i="434" a="1"/>
  <c r="K53" i="434" s="1"/>
  <c r="M53" i="434" s="1"/>
  <c r="H53" i="434"/>
  <c r="N52" i="434"/>
  <c r="K52" i="434" a="1"/>
  <c r="K52" i="434" s="1"/>
  <c r="M52" i="434" s="1"/>
  <c r="H52" i="434"/>
  <c r="N51" i="434"/>
  <c r="K51" i="434" a="1"/>
  <c r="K51" i="434" s="1"/>
  <c r="M51" i="434" s="1"/>
  <c r="H51" i="434"/>
  <c r="N50" i="434"/>
  <c r="K50" i="434" a="1"/>
  <c r="K50" i="434" s="1"/>
  <c r="M50" i="434" s="1"/>
  <c r="H50" i="434"/>
  <c r="N49" i="434"/>
  <c r="K49" i="434" a="1"/>
  <c r="K49" i="434" s="1"/>
  <c r="M49" i="434" s="1"/>
  <c r="H49" i="434"/>
  <c r="V48" i="434"/>
  <c r="W48" i="434" s="1"/>
  <c r="N48" i="434"/>
  <c r="K48" i="434" a="1"/>
  <c r="K48" i="434" s="1"/>
  <c r="M48" i="434" s="1"/>
  <c r="J48" i="434" a="1"/>
  <c r="J48" i="434" s="1"/>
  <c r="H48" i="434"/>
  <c r="V47" i="434"/>
  <c r="W47" i="434" s="1"/>
  <c r="N47" i="434"/>
  <c r="K47" i="434" a="1"/>
  <c r="K47" i="434" s="1"/>
  <c r="M47" i="434" s="1"/>
  <c r="J47" i="434" a="1"/>
  <c r="J47" i="434" s="1"/>
  <c r="H47" i="434"/>
  <c r="V46" i="434"/>
  <c r="W46" i="434" s="1"/>
  <c r="N46" i="434"/>
  <c r="K46" i="434" a="1"/>
  <c r="K46" i="434" s="1"/>
  <c r="M46" i="434" s="1"/>
  <c r="J46" i="434" a="1"/>
  <c r="J46" i="434" s="1"/>
  <c r="H46" i="434"/>
  <c r="V45" i="434"/>
  <c r="W45" i="434" s="1"/>
  <c r="N45" i="434"/>
  <c r="K45" i="434" a="1"/>
  <c r="K45" i="434" s="1"/>
  <c r="M45" i="434" s="1"/>
  <c r="J45" i="434" a="1"/>
  <c r="J45" i="434" s="1"/>
  <c r="H45" i="434"/>
  <c r="V44" i="434"/>
  <c r="W44" i="434" s="1"/>
  <c r="N44" i="434"/>
  <c r="K44" i="434" a="1"/>
  <c r="K44" i="434" s="1"/>
  <c r="M44" i="434" s="1"/>
  <c r="J44" i="434" a="1"/>
  <c r="J44" i="434" s="1"/>
  <c r="H44" i="434"/>
  <c r="V43" i="434"/>
  <c r="W43" i="434" s="1"/>
  <c r="N43" i="434"/>
  <c r="K43" i="434" a="1"/>
  <c r="K43" i="434" s="1"/>
  <c r="M43" i="434" s="1"/>
  <c r="J43" i="434" a="1"/>
  <c r="J43" i="434" s="1"/>
  <c r="H43" i="434"/>
  <c r="V42" i="434"/>
  <c r="W42" i="434" s="1"/>
  <c r="N42" i="434"/>
  <c r="K42" i="434" a="1"/>
  <c r="K42" i="434" s="1"/>
  <c r="M42" i="434" s="1"/>
  <c r="J42" i="434" a="1"/>
  <c r="J42" i="434" s="1"/>
  <c r="H42" i="434"/>
  <c r="V41" i="434"/>
  <c r="W41" i="434" s="1"/>
  <c r="N41" i="434"/>
  <c r="K41" i="434" a="1"/>
  <c r="K41" i="434" s="1"/>
  <c r="M41" i="434" s="1"/>
  <c r="J41" i="434" a="1"/>
  <c r="J41" i="434" s="1"/>
  <c r="H41" i="434"/>
  <c r="V40" i="434"/>
  <c r="W40" i="434" s="1"/>
  <c r="N40" i="434"/>
  <c r="K40" i="434" a="1"/>
  <c r="K40" i="434" s="1"/>
  <c r="M40" i="434" s="1"/>
  <c r="J40" i="434" a="1"/>
  <c r="J40" i="434" s="1"/>
  <c r="H40" i="434"/>
  <c r="V39" i="434"/>
  <c r="W39" i="434" s="1"/>
  <c r="N39" i="434"/>
  <c r="K39" i="434" a="1"/>
  <c r="K39" i="434" s="1"/>
  <c r="M39" i="434" s="1"/>
  <c r="J39" i="434" a="1"/>
  <c r="J39" i="434" s="1"/>
  <c r="H39" i="434"/>
  <c r="V38" i="434"/>
  <c r="W38" i="434" s="1"/>
  <c r="N38" i="434"/>
  <c r="K38" i="434" a="1"/>
  <c r="K38" i="434" s="1"/>
  <c r="M38" i="434" s="1"/>
  <c r="J38" i="434" a="1"/>
  <c r="J38" i="434" s="1"/>
  <c r="H38" i="434"/>
  <c r="V37" i="434"/>
  <c r="W37" i="434" s="1"/>
  <c r="N37" i="434"/>
  <c r="K37" i="434" a="1"/>
  <c r="K37" i="434" s="1"/>
  <c r="M37" i="434" s="1"/>
  <c r="J37" i="434" a="1"/>
  <c r="J37" i="434" s="1"/>
  <c r="H37" i="434"/>
  <c r="V33" i="434"/>
  <c r="W33" i="434" s="1"/>
  <c r="N33" i="434"/>
  <c r="K33" i="434" a="1"/>
  <c r="K33" i="434" s="1"/>
  <c r="M33" i="434" s="1"/>
  <c r="J33" i="434" a="1"/>
  <c r="J33" i="434" s="1"/>
  <c r="H33" i="434"/>
  <c r="V32" i="434"/>
  <c r="W32" i="434" s="1"/>
  <c r="N32" i="434"/>
  <c r="K32" i="434" a="1"/>
  <c r="K32" i="434" s="1"/>
  <c r="M32" i="434" s="1"/>
  <c r="J32" i="434" a="1"/>
  <c r="J32" i="434" s="1"/>
  <c r="H32" i="434"/>
  <c r="V31" i="434"/>
  <c r="W31" i="434" s="1"/>
  <c r="N31" i="434"/>
  <c r="K31" i="434" a="1"/>
  <c r="K31" i="434" s="1"/>
  <c r="M31" i="434" s="1"/>
  <c r="J31" i="434" a="1"/>
  <c r="J31" i="434" s="1"/>
  <c r="V29" i="434"/>
  <c r="W29" i="434" s="1"/>
  <c r="N29" i="434"/>
  <c r="K29" i="434" a="1"/>
  <c r="K29" i="434" s="1"/>
  <c r="M29" i="434" s="1"/>
  <c r="J29" i="434" a="1"/>
  <c r="J29" i="434" s="1"/>
  <c r="H29" i="434"/>
  <c r="AA28" i="434"/>
  <c r="Z28" i="434"/>
  <c r="Z163" i="434" s="1"/>
  <c r="Y28" i="434"/>
  <c r="X28" i="434"/>
  <c r="X163" i="434" s="1"/>
  <c r="U28" i="434"/>
  <c r="T28" i="434"/>
  <c r="S28" i="434"/>
  <c r="R28" i="434"/>
  <c r="Q28" i="434"/>
  <c r="Q163" i="434" s="1"/>
  <c r="P28" i="434"/>
  <c r="O28" i="434"/>
  <c r="O163" i="434" s="1"/>
  <c r="I28" i="434"/>
  <c r="G28" i="434"/>
  <c r="G163" i="434" s="1"/>
  <c r="V27" i="434"/>
  <c r="W27" i="434" s="1"/>
  <c r="N27" i="434"/>
  <c r="K27" i="434" a="1"/>
  <c r="K27" i="434" s="1"/>
  <c r="M27" i="434" s="1"/>
  <c r="J27" i="434" a="1"/>
  <c r="J27" i="434" s="1"/>
  <c r="H27" i="434"/>
  <c r="V26" i="434"/>
  <c r="W26" i="434" s="1"/>
  <c r="N26" i="434"/>
  <c r="K26" i="434" a="1"/>
  <c r="K26" i="434" s="1"/>
  <c r="M26" i="434" s="1"/>
  <c r="J26" i="434" a="1"/>
  <c r="J26" i="434" s="1"/>
  <c r="H26" i="434"/>
  <c r="K25" i="434" a="1"/>
  <c r="K25" i="434" s="1"/>
  <c r="M25" i="434" s="1"/>
  <c r="J25" i="434" a="1"/>
  <c r="J25" i="434" s="1"/>
  <c r="H25" i="434"/>
  <c r="K24" i="434" a="1"/>
  <c r="K24" i="434" s="1"/>
  <c r="M24" i="434" s="1"/>
  <c r="J24" i="434" a="1"/>
  <c r="J24" i="434" s="1"/>
  <c r="H24" i="434"/>
  <c r="K23" i="434" a="1"/>
  <c r="K23" i="434" s="1"/>
  <c r="M23" i="434" s="1"/>
  <c r="J23" i="434" a="1"/>
  <c r="J23" i="434" s="1"/>
  <c r="H23" i="434"/>
  <c r="K22" i="434" a="1"/>
  <c r="K22" i="434" s="1"/>
  <c r="M22" i="434" s="1"/>
  <c r="J22" i="434" a="1"/>
  <c r="J22" i="434" s="1"/>
  <c r="H22" i="434"/>
  <c r="V21" i="434"/>
  <c r="W21" i="434" s="1"/>
  <c r="N21" i="434"/>
  <c r="K21" i="434" a="1"/>
  <c r="K21" i="434" s="1"/>
  <c r="M21" i="434" s="1"/>
  <c r="J21" i="434" a="1"/>
  <c r="J21" i="434" s="1"/>
  <c r="H21" i="434"/>
  <c r="V20" i="434"/>
  <c r="W20" i="434" s="1"/>
  <c r="N20" i="434"/>
  <c r="K20" i="434" a="1"/>
  <c r="K20" i="434" s="1"/>
  <c r="M20" i="434" s="1"/>
  <c r="J20" i="434" a="1"/>
  <c r="J20" i="434" s="1"/>
  <c r="H20" i="434"/>
  <c r="V19" i="434"/>
  <c r="W19" i="434" s="1"/>
  <c r="N19" i="434"/>
  <c r="K19" i="434" a="1"/>
  <c r="K19" i="434" s="1"/>
  <c r="M19" i="434" s="1"/>
  <c r="J19" i="434" a="1"/>
  <c r="J19" i="434" s="1"/>
  <c r="H19" i="434"/>
  <c r="N18" i="434"/>
  <c r="K18" i="434" a="1"/>
  <c r="K18" i="434" s="1"/>
  <c r="M18" i="434" s="1"/>
  <c r="J18" i="434" a="1"/>
  <c r="J18" i="434" s="1"/>
  <c r="H18" i="434"/>
  <c r="N17" i="434"/>
  <c r="K17" i="434" a="1"/>
  <c r="K17" i="434" s="1"/>
  <c r="M17" i="434" s="1"/>
  <c r="J17" i="434" a="1"/>
  <c r="J17" i="434" s="1"/>
  <c r="H17" i="434"/>
  <c r="V16" i="434"/>
  <c r="W16" i="434" s="1"/>
  <c r="N16" i="434"/>
  <c r="K16" i="434" a="1"/>
  <c r="K16" i="434" s="1"/>
  <c r="M16" i="434" s="1"/>
  <c r="J16" i="434" a="1"/>
  <c r="J16" i="434" s="1"/>
  <c r="H16" i="434"/>
  <c r="V15" i="434"/>
  <c r="W15" i="434" s="1"/>
  <c r="N15" i="434"/>
  <c r="K15" i="434" a="1"/>
  <c r="K15" i="434" s="1"/>
  <c r="M15" i="434" s="1"/>
  <c r="J15" i="434" a="1"/>
  <c r="J15" i="434" s="1"/>
  <c r="H15" i="434"/>
  <c r="N14" i="434"/>
  <c r="K14" i="434" a="1"/>
  <c r="K14" i="434" s="1"/>
  <c r="M14" i="434" s="1"/>
  <c r="H14" i="434"/>
  <c r="N13" i="434"/>
  <c r="K13" i="434" a="1"/>
  <c r="K13" i="434" s="1"/>
  <c r="M13" i="434" s="1"/>
  <c r="H13" i="434"/>
  <c r="V12" i="434"/>
  <c r="W12" i="434" s="1"/>
  <c r="N12" i="434"/>
  <c r="K12" i="434" a="1"/>
  <c r="K12" i="434" s="1"/>
  <c r="M12" i="434" s="1"/>
  <c r="J12" i="434" a="1"/>
  <c r="J12" i="434" s="1"/>
  <c r="H12" i="434"/>
  <c r="V11" i="434"/>
  <c r="W11" i="434" s="1"/>
  <c r="N11" i="434"/>
  <c r="K11" i="434" a="1"/>
  <c r="K11" i="434" s="1"/>
  <c r="M11" i="434" s="1"/>
  <c r="J11" i="434" a="1"/>
  <c r="J11" i="434" s="1"/>
  <c r="H11" i="434"/>
  <c r="V10" i="434"/>
  <c r="W10" i="434" s="1"/>
  <c r="N10" i="434"/>
  <c r="K10" i="434" a="1"/>
  <c r="K10" i="434" s="1"/>
  <c r="M10" i="434" s="1"/>
  <c r="J10" i="434" a="1"/>
  <c r="J10" i="434" s="1"/>
  <c r="H10" i="434"/>
  <c r="V9" i="434"/>
  <c r="W9" i="434" s="1"/>
  <c r="N9" i="434"/>
  <c r="K9" i="434" a="1"/>
  <c r="K9" i="434" s="1"/>
  <c r="M9" i="434" s="1"/>
  <c r="J9" i="434" a="1"/>
  <c r="J9" i="434" s="1"/>
  <c r="H9" i="434"/>
  <c r="V8" i="434"/>
  <c r="W8" i="434" s="1"/>
  <c r="N8" i="434"/>
  <c r="K8" i="434" a="1"/>
  <c r="K8" i="434" s="1"/>
  <c r="M8" i="434" s="1"/>
  <c r="J8" i="434" a="1"/>
  <c r="J8" i="434" s="1"/>
  <c r="H8" i="434"/>
  <c r="V7" i="434"/>
  <c r="N7" i="434"/>
  <c r="K7" i="434" a="1"/>
  <c r="K7" i="434" s="1"/>
  <c r="M7" i="434" s="1"/>
  <c r="J7" i="434" a="1"/>
  <c r="J7" i="434" s="1"/>
  <c r="H7" i="434"/>
  <c r="X166" i="434" l="1"/>
  <c r="O504" i="434"/>
  <c r="X507" i="434" s="1"/>
  <c r="X506" i="434"/>
  <c r="P333" i="434"/>
  <c r="X337" i="434" s="1"/>
  <c r="X336" i="434"/>
  <c r="B512" i="434"/>
  <c r="S163" i="434"/>
  <c r="U163" i="434"/>
  <c r="Y163" i="434"/>
  <c r="AA163" i="434"/>
  <c r="C522" i="434"/>
  <c r="K507" i="434"/>
  <c r="M507" i="434" s="1"/>
  <c r="K508" i="434"/>
  <c r="M508" i="434" s="1"/>
  <c r="K509" i="434"/>
  <c r="M509" i="434" s="1"/>
  <c r="R166" i="434"/>
  <c r="J256" i="434" a="1"/>
  <c r="J256" i="434" s="1"/>
  <c r="C533" i="434"/>
  <c r="I163" i="434"/>
  <c r="B171" i="434" s="1"/>
  <c r="P163" i="434"/>
  <c r="X167" i="434" s="1"/>
  <c r="R163" i="434"/>
  <c r="T163" i="434"/>
  <c r="N256" i="434"/>
  <c r="N121" i="434"/>
  <c r="J291" i="434" a="1"/>
  <c r="J291" i="434" s="1"/>
  <c r="R337" i="434"/>
  <c r="N198" i="434"/>
  <c r="N28" i="434"/>
  <c r="R167" i="434"/>
  <c r="N137" i="434"/>
  <c r="N147" i="434"/>
  <c r="J307" i="434" a="1"/>
  <c r="J307" i="434" s="1"/>
  <c r="N332" i="434"/>
  <c r="K336" i="434"/>
  <c r="M336" i="434" s="1"/>
  <c r="K337" i="434"/>
  <c r="M337" i="434" s="1"/>
  <c r="K338" i="434"/>
  <c r="M338" i="434" s="1"/>
  <c r="N368" i="434"/>
  <c r="V477" i="434"/>
  <c r="W477" i="434" s="1"/>
  <c r="H28" i="434"/>
  <c r="H477" i="434"/>
  <c r="C521" i="434"/>
  <c r="N86" i="434"/>
  <c r="H137" i="434"/>
  <c r="V137" i="434"/>
  <c r="W137" i="434" s="1"/>
  <c r="C524" i="434"/>
  <c r="N162" i="434"/>
  <c r="C526" i="434"/>
  <c r="B341" i="434"/>
  <c r="H291" i="434"/>
  <c r="V291" i="434"/>
  <c r="W291" i="434" s="1"/>
  <c r="V307" i="434"/>
  <c r="W307" i="434" s="1"/>
  <c r="N317" i="434"/>
  <c r="J317" i="434" a="1"/>
  <c r="J317" i="434" s="1"/>
  <c r="N426" i="434"/>
  <c r="H461" i="434"/>
  <c r="V461" i="434"/>
  <c r="W461" i="434" s="1"/>
  <c r="J477" i="434" a="1"/>
  <c r="J477" i="434" s="1"/>
  <c r="R509" i="434"/>
  <c r="H487" i="434"/>
  <c r="V487" i="434"/>
  <c r="W487" i="434" s="1"/>
  <c r="J487" i="434" a="1"/>
  <c r="J487" i="434" s="1"/>
  <c r="R510" i="434"/>
  <c r="K121" i="434"/>
  <c r="M137" i="434"/>
  <c r="V28" i="434"/>
  <c r="H86" i="434"/>
  <c r="V86" i="434"/>
  <c r="W86" i="434" s="1"/>
  <c r="H121" i="434"/>
  <c r="V121" i="434"/>
  <c r="W121" i="434" s="1"/>
  <c r="R168" i="434"/>
  <c r="H147" i="434"/>
  <c r="V147" i="434"/>
  <c r="W147" i="434" s="1"/>
  <c r="R169" i="434"/>
  <c r="H162" i="434"/>
  <c r="R170" i="434"/>
  <c r="K526" i="434" s="1"/>
  <c r="K166" i="434"/>
  <c r="M166" i="434" s="1"/>
  <c r="K167" i="434"/>
  <c r="M167" i="434" s="1"/>
  <c r="K168" i="434"/>
  <c r="M168" i="434" s="1"/>
  <c r="H198" i="434"/>
  <c r="K291" i="434"/>
  <c r="R338" i="434"/>
  <c r="H317" i="434"/>
  <c r="V317" i="434"/>
  <c r="W317" i="434" s="1"/>
  <c r="R339" i="434"/>
  <c r="H332" i="434"/>
  <c r="V332" i="434"/>
  <c r="R340" i="434"/>
  <c r="H368" i="434"/>
  <c r="V368" i="434"/>
  <c r="J368" i="434" a="1"/>
  <c r="J368" i="434" s="1"/>
  <c r="H426" i="434"/>
  <c r="J426" i="434" a="1"/>
  <c r="J426" i="434" s="1"/>
  <c r="R507" i="434"/>
  <c r="N461" i="434"/>
  <c r="W427" i="434"/>
  <c r="R508" i="434"/>
  <c r="N477" i="434"/>
  <c r="W462" i="434"/>
  <c r="N487" i="434"/>
  <c r="N503" i="434"/>
  <c r="R511" i="434"/>
  <c r="J137" i="434" a="1"/>
  <c r="J137" i="434" s="1"/>
  <c r="J147" i="434" a="1"/>
  <c r="J147" i="434" s="1"/>
  <c r="J198" i="434" a="1"/>
  <c r="J198" i="434" s="1"/>
  <c r="H256" i="434"/>
  <c r="V256" i="434"/>
  <c r="W256" i="434" s="1"/>
  <c r="N291" i="434"/>
  <c r="W257" i="434"/>
  <c r="K461" i="434"/>
  <c r="J461" i="434" a="1"/>
  <c r="J461" i="434" s="1"/>
  <c r="J503" i="434" a="1"/>
  <c r="J503" i="434" s="1"/>
  <c r="M28" i="434"/>
  <c r="Q522" i="434"/>
  <c r="Q524" i="434"/>
  <c r="Q526" i="434"/>
  <c r="K86" i="434"/>
  <c r="M86" i="434"/>
  <c r="K524" i="434"/>
  <c r="K147" i="434"/>
  <c r="M138" i="434"/>
  <c r="M147" i="434" s="1"/>
  <c r="K525" i="434"/>
  <c r="K162" i="434"/>
  <c r="M148" i="434"/>
  <c r="M162" i="434" s="1"/>
  <c r="W7" i="434"/>
  <c r="M198" i="434"/>
  <c r="W198" i="434"/>
  <c r="W28" i="434"/>
  <c r="Q521" i="434"/>
  <c r="Q525" i="434"/>
  <c r="K522" i="434"/>
  <c r="K523" i="434"/>
  <c r="K307" i="434"/>
  <c r="M292" i="434"/>
  <c r="M307" i="434" s="1"/>
  <c r="K28" i="434"/>
  <c r="M256" i="434"/>
  <c r="C527" i="434"/>
  <c r="E521" i="434" s="1"/>
  <c r="K317" i="434"/>
  <c r="M308" i="434"/>
  <c r="M317" i="434" s="1"/>
  <c r="K332" i="434"/>
  <c r="M318" i="434"/>
  <c r="M332" i="434" s="1"/>
  <c r="M87" i="434"/>
  <c r="M121" i="434" s="1"/>
  <c r="J121" i="434" a="1"/>
  <c r="J121" i="434" s="1"/>
  <c r="K137" i="434"/>
  <c r="J162" i="434" a="1"/>
  <c r="J162" i="434" s="1"/>
  <c r="V162" i="434"/>
  <c r="W162" i="434" s="1"/>
  <c r="K165" i="434"/>
  <c r="R165" i="434"/>
  <c r="K198" i="434"/>
  <c r="V198" i="434"/>
  <c r="V333" i="434" s="1"/>
  <c r="K256" i="434"/>
  <c r="M426" i="434"/>
  <c r="J333" i="434" a="1"/>
  <c r="J333" i="434" s="1"/>
  <c r="M340" i="434" s="1"/>
  <c r="B340" i="434"/>
  <c r="R335" i="434"/>
  <c r="K368" i="434"/>
  <c r="M368" i="434"/>
  <c r="J28" i="434" a="1"/>
  <c r="J28" i="434" s="1"/>
  <c r="J86" i="434" a="1"/>
  <c r="J86" i="434" s="1"/>
  <c r="W138" i="434"/>
  <c r="R336" i="434"/>
  <c r="M257" i="434"/>
  <c r="M291" i="434" s="1"/>
  <c r="H307" i="434"/>
  <c r="N307" i="434"/>
  <c r="W292" i="434"/>
  <c r="B511" i="434"/>
  <c r="J504" i="434" a="1"/>
  <c r="J504" i="434" s="1"/>
  <c r="M511" i="434" s="1"/>
  <c r="R506" i="434"/>
  <c r="K487" i="434"/>
  <c r="M478" i="434"/>
  <c r="M487" i="434" s="1"/>
  <c r="K503" i="434"/>
  <c r="M488" i="434"/>
  <c r="M503" i="434" s="1"/>
  <c r="W308" i="434"/>
  <c r="W318" i="434"/>
  <c r="W332" i="434" s="1"/>
  <c r="K335" i="434"/>
  <c r="W347" i="434"/>
  <c r="W368" i="434" s="1"/>
  <c r="V426" i="434"/>
  <c r="W426" i="434" s="1"/>
  <c r="M477" i="434"/>
  <c r="H503" i="434"/>
  <c r="W503" i="434"/>
  <c r="K426" i="434"/>
  <c r="T533" i="434" a="1"/>
  <c r="T533" i="434" s="1"/>
  <c r="M427" i="434"/>
  <c r="M461" i="434" s="1"/>
  <c r="K477" i="434"/>
  <c r="V503" i="434"/>
  <c r="J530" i="434"/>
  <c r="J531" i="434"/>
  <c r="Q531" i="434" s="1"/>
  <c r="J532" i="434"/>
  <c r="Q532" i="434" s="1"/>
  <c r="W478" i="434"/>
  <c r="K506" i="434"/>
  <c r="T530" i="434" a="1"/>
  <c r="T530" i="434" s="1"/>
  <c r="K504" i="434" l="1"/>
  <c r="V504" i="434"/>
  <c r="N504" i="434"/>
  <c r="M504" i="434"/>
  <c r="H504" i="434"/>
  <c r="E511" i="434" s="1"/>
  <c r="E526" i="434"/>
  <c r="E523" i="434"/>
  <c r="B513" i="434"/>
  <c r="E513" i="434" s="1"/>
  <c r="K333" i="434"/>
  <c r="M333" i="434"/>
  <c r="H333" i="434"/>
  <c r="E340" i="434" s="1"/>
  <c r="N333" i="434"/>
  <c r="B342" i="434" s="1"/>
  <c r="E342" i="434" s="1"/>
  <c r="W333" i="434"/>
  <c r="C517" i="434"/>
  <c r="M163" i="434"/>
  <c r="N163" i="434"/>
  <c r="B172" i="434" s="1"/>
  <c r="E172" i="434" s="1"/>
  <c r="K163" i="434"/>
  <c r="E171" i="434" s="1"/>
  <c r="W163" i="434"/>
  <c r="V163" i="434"/>
  <c r="H163" i="434"/>
  <c r="E170" i="434" s="1"/>
  <c r="X172" i="434"/>
  <c r="Z165" i="434" s="1" a="1"/>
  <c r="Z165" i="434" s="1"/>
  <c r="E525" i="434"/>
  <c r="E524" i="434"/>
  <c r="E522" i="434"/>
  <c r="K510" i="434"/>
  <c r="M510" i="434" s="1"/>
  <c r="M506" i="434"/>
  <c r="S531" i="434" a="1"/>
  <c r="S531" i="434" s="1"/>
  <c r="R531" i="434"/>
  <c r="X513" i="434"/>
  <c r="Z506" i="434" s="1" a="1"/>
  <c r="Z506" i="434" s="1"/>
  <c r="R342" i="434"/>
  <c r="T335" i="434" s="1" a="1"/>
  <c r="T335" i="434" s="1"/>
  <c r="X342" i="434"/>
  <c r="Z335" i="434" s="1" a="1"/>
  <c r="Z335" i="434" s="1"/>
  <c r="K521" i="434"/>
  <c r="R172" i="434"/>
  <c r="T165" i="434" s="1" a="1"/>
  <c r="T165" i="434" s="1"/>
  <c r="S532" i="434" a="1"/>
  <c r="S532" i="434" s="1"/>
  <c r="R532" i="434"/>
  <c r="Q530" i="434"/>
  <c r="J533" i="434"/>
  <c r="K339" i="434"/>
  <c r="M339" i="434" s="1"/>
  <c r="M335" i="434"/>
  <c r="R513" i="434"/>
  <c r="T506" i="434" s="1" a="1"/>
  <c r="T506" i="434" s="1"/>
  <c r="I342" i="434"/>
  <c r="M342" i="434" s="1" a="1"/>
  <c r="M342" i="434" s="1"/>
  <c r="Q523" i="434"/>
  <c r="Q527" i="434" s="1"/>
  <c r="K169" i="434"/>
  <c r="M169" i="434" s="1"/>
  <c r="M165" i="434"/>
  <c r="J163" i="434" a="1"/>
  <c r="J163" i="434" s="1"/>
  <c r="M170" i="434" s="1"/>
  <c r="B170" i="434"/>
  <c r="C516" i="434" s="1"/>
  <c r="Z509" i="434" l="1"/>
  <c r="T336" i="434"/>
  <c r="Z339" i="434"/>
  <c r="Z169" i="434"/>
  <c r="Z336" i="434"/>
  <c r="Z340" i="434"/>
  <c r="Z337" i="434"/>
  <c r="Z170" i="434"/>
  <c r="Z166" i="434"/>
  <c r="C518" i="434"/>
  <c r="G518" i="434" s="1"/>
  <c r="Z510" i="434"/>
  <c r="S526" i="434"/>
  <c r="G516" i="434"/>
  <c r="Z341" i="434"/>
  <c r="Z507" i="434"/>
  <c r="Z511" i="434"/>
  <c r="Z167" i="434"/>
  <c r="Z338" i="434"/>
  <c r="Z508" i="434"/>
  <c r="Z512" i="434"/>
  <c r="Z168" i="434"/>
  <c r="Z171" i="434"/>
  <c r="E527" i="434"/>
  <c r="S522" i="434"/>
  <c r="S524" i="434"/>
  <c r="I172" i="434"/>
  <c r="I513" i="434"/>
  <c r="M513" i="434" s="1" a="1"/>
  <c r="M513" i="434" s="1"/>
  <c r="W504" i="434"/>
  <c r="O516" i="434" a="1"/>
  <c r="O516" i="434" s="1"/>
  <c r="E341" i="434"/>
  <c r="I341" i="434" s="1"/>
  <c r="M341" i="434" s="1"/>
  <c r="L333" i="434"/>
  <c r="I340" i="434" s="1"/>
  <c r="K527" i="434"/>
  <c r="T166" i="434"/>
  <c r="T167" i="434"/>
  <c r="T171" i="434"/>
  <c r="T168" i="434"/>
  <c r="T169" i="434"/>
  <c r="T170" i="434"/>
  <c r="S525" i="434"/>
  <c r="I171" i="434"/>
  <c r="M171" i="434" s="1"/>
  <c r="E512" i="434"/>
  <c r="I512" i="434" s="1"/>
  <c r="M512" i="434" s="1"/>
  <c r="L504" i="434"/>
  <c r="I511" i="434" s="1"/>
  <c r="T507" i="434"/>
  <c r="T509" i="434"/>
  <c r="T511" i="434"/>
  <c r="T510" i="434"/>
  <c r="T512" i="434"/>
  <c r="T508" i="434"/>
  <c r="Q533" i="434"/>
  <c r="S533" i="434" s="1" a="1"/>
  <c r="S533" i="434" s="1"/>
  <c r="S530" i="434" a="1"/>
  <c r="S530" i="434" s="1"/>
  <c r="R530" i="434"/>
  <c r="R533" i="434" s="1"/>
  <c r="T337" i="434"/>
  <c r="T339" i="434"/>
  <c r="T341" i="434"/>
  <c r="T338" i="434"/>
  <c r="T340" i="434"/>
  <c r="S521" i="434" a="1"/>
  <c r="S521" i="434" s="1"/>
  <c r="L163" i="434"/>
  <c r="I170" i="434" s="1"/>
  <c r="S523" i="434"/>
  <c r="M521" i="434" a="1"/>
  <c r="M521" i="434" s="1"/>
  <c r="M523" i="434" l="1"/>
  <c r="M526" i="434"/>
  <c r="M524" i="434"/>
  <c r="M522" i="434"/>
  <c r="M525" i="434"/>
  <c r="S527" i="434"/>
  <c r="G517" i="434"/>
  <c r="K518" i="434"/>
  <c r="O518" i="434" s="1" a="1"/>
  <c r="O518" i="434" s="1"/>
  <c r="M172" i="434" a="1"/>
  <c r="M172" i="434" s="1"/>
  <c r="K517" i="434" l="1"/>
  <c r="O517" i="434" s="1"/>
  <c r="K516" i="434"/>
</calcChain>
</file>

<file path=xl/comments1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4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  <comment ref="C530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包含班长1人</t>
        </r>
      </text>
    </comment>
    <comment ref="C531" authorId="0">
      <text>
        <r>
          <rPr>
            <b/>
            <sz val="9"/>
            <color indexed="81"/>
            <rFont val="宋体"/>
            <family val="3"/>
            <charset val="134"/>
          </rPr>
          <t>作者:</t>
        </r>
        <r>
          <rPr>
            <sz val="9"/>
            <color indexed="81"/>
            <rFont val="宋体"/>
            <family val="3"/>
            <charset val="134"/>
          </rPr>
          <t xml:space="preserve">
包含班长</t>
        </r>
        <r>
          <rPr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宋体"/>
            <family val="3"/>
            <charset val="134"/>
          </rPr>
          <t>人</t>
        </r>
      </text>
    </comment>
    <comment ref="C532" authorId="0">
      <text>
        <r>
          <rPr>
            <b/>
            <sz val="9"/>
            <color indexed="81"/>
            <rFont val="Tahoma"/>
            <family val="2"/>
          </rPr>
          <t>User:</t>
        </r>
        <r>
          <rPr>
            <b/>
            <sz val="9"/>
            <color indexed="81"/>
            <rFont val="宋体"/>
            <family val="3"/>
            <charset val="134"/>
          </rPr>
          <t>包含线长</t>
        </r>
        <r>
          <rPr>
            <b/>
            <sz val="9"/>
            <color indexed="81"/>
            <rFont val="Tahoma"/>
            <family val="2"/>
          </rPr>
          <t>1</t>
        </r>
        <r>
          <rPr>
            <b/>
            <sz val="9"/>
            <color indexed="81"/>
            <rFont val="宋体"/>
            <family val="3"/>
            <charset val="134"/>
          </rPr>
          <t>人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7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comments8.xml><?xml version="1.0" encoding="utf-8"?>
<comments xmlns="http://schemas.openxmlformats.org/spreadsheetml/2006/main">
  <authors>
    <author>作者</author>
  </authors>
  <commentList>
    <comment ref="O5" authorId="0">
      <text>
        <r>
          <rPr>
            <b/>
            <sz val="9"/>
            <color indexed="81"/>
            <rFont val="宋体"/>
            <family val="3"/>
            <charset val="134"/>
          </rPr>
          <t xml:space="preserve">新员工入职未满一个月,公司补贴员工计件外的工资.脱岗培训不纳入该报表.
</t>
        </r>
        <r>
          <rPr>
            <sz val="9"/>
            <color indexed="81"/>
            <rFont val="宋体"/>
            <family val="3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<sst xmlns="http://schemas.openxmlformats.org/spreadsheetml/2006/main" count="9756" uniqueCount="541">
  <si>
    <t>充气乐园背包</t>
  </si>
  <si>
    <t>顽仔背包</t>
  </si>
  <si>
    <t>小翠花手提袋果冻</t>
  </si>
  <si>
    <t xml:space="preserve">新进 </t>
  </si>
  <si>
    <t xml:space="preserve">调入 </t>
  </si>
  <si>
    <t xml:space="preserve">调出 </t>
  </si>
  <si>
    <t xml:space="preserve">工休 </t>
  </si>
  <si>
    <t xml:space="preserve">借调 </t>
  </si>
  <si>
    <t xml:space="preserve">请假 </t>
  </si>
  <si>
    <t xml:space="preserve">旷工 </t>
  </si>
  <si>
    <t xml:space="preserve">早退 </t>
  </si>
  <si>
    <t xml:space="preserve">合计 </t>
  </si>
  <si>
    <t>物料编码</t>
    <phoneticPr fontId="4" type="noConversion"/>
  </si>
  <si>
    <t>封口不良/不严/旋盖不紧</t>
  </si>
  <si>
    <t>异常工时</t>
  </si>
  <si>
    <t>果肉类产品</t>
  </si>
  <si>
    <t>果味类产品</t>
  </si>
  <si>
    <t>吸吸类产品</t>
  </si>
  <si>
    <t>层层类产品</t>
  </si>
  <si>
    <t>自立袋类产品</t>
  </si>
  <si>
    <t>礼包类产品</t>
  </si>
  <si>
    <t>批号不清晰/打印错误</t>
  </si>
  <si>
    <t xml:space="preserve">            南京来一口食品有限公司</t>
    <phoneticPr fontId="4" type="noConversion"/>
  </si>
  <si>
    <t>包装车间生产日报表</t>
    <phoneticPr fontId="4" type="noConversion"/>
  </si>
  <si>
    <t>一、包装A班生产日报表</t>
    <phoneticPr fontId="4" type="noConversion"/>
  </si>
  <si>
    <t>产品名称</t>
    <phoneticPr fontId="4" type="noConversion"/>
  </si>
  <si>
    <t>品种</t>
    <phoneticPr fontId="4" type="noConversion"/>
  </si>
  <si>
    <t>规格</t>
    <phoneticPr fontId="4" type="noConversion"/>
  </si>
  <si>
    <t>生产订单号</t>
    <phoneticPr fontId="4" type="noConversion"/>
  </si>
  <si>
    <t>生产批号</t>
    <phoneticPr fontId="4" type="noConversion"/>
  </si>
  <si>
    <t>当班产量</t>
    <phoneticPr fontId="4" type="noConversion"/>
  </si>
  <si>
    <t>生产工时</t>
    <phoneticPr fontId="4" type="noConversion"/>
  </si>
  <si>
    <t>实际产能</t>
    <phoneticPr fontId="4" type="noConversion"/>
  </si>
  <si>
    <t>标准生产工时</t>
    <phoneticPr fontId="4" type="noConversion"/>
  </si>
  <si>
    <t>标准产能</t>
    <phoneticPr fontId="4" type="noConversion"/>
  </si>
  <si>
    <t>工时差异</t>
    <phoneticPr fontId="4" type="noConversion"/>
  </si>
  <si>
    <t>异常工时</t>
    <phoneticPr fontId="4" type="noConversion"/>
  </si>
  <si>
    <t>生产异常工时</t>
    <phoneticPr fontId="4" type="noConversion"/>
  </si>
  <si>
    <t>制程返箱（件）</t>
    <phoneticPr fontId="4" type="noConversion"/>
  </si>
  <si>
    <t>当班返箱率（%）</t>
    <phoneticPr fontId="4" type="noConversion"/>
  </si>
  <si>
    <t>返箱原因</t>
    <phoneticPr fontId="4" type="noConversion"/>
  </si>
  <si>
    <t>新工培训</t>
    <phoneticPr fontId="4" type="noConversion"/>
  </si>
  <si>
    <t>半成品不良处理</t>
    <phoneticPr fontId="4" type="noConversion"/>
  </si>
  <si>
    <t>材料异常处理</t>
    <phoneticPr fontId="4" type="noConversion"/>
  </si>
  <si>
    <t>批号不清晰/打印错误</t>
    <phoneticPr fontId="4" type="noConversion"/>
  </si>
  <si>
    <t>成品返箱</t>
    <phoneticPr fontId="4" type="noConversion"/>
  </si>
  <si>
    <t>设备故障</t>
    <phoneticPr fontId="4" type="noConversion"/>
  </si>
  <si>
    <t>其它</t>
    <phoneticPr fontId="4" type="noConversion"/>
  </si>
  <si>
    <t>果肉挂杯</t>
    <phoneticPr fontId="4" type="noConversion"/>
  </si>
  <si>
    <t>恶性异物</t>
    <phoneticPr fontId="4" type="noConversion"/>
  </si>
  <si>
    <t>箱/班</t>
    <phoneticPr fontId="4" type="noConversion"/>
  </si>
  <si>
    <t>kg/班</t>
    <phoneticPr fontId="4" type="noConversion"/>
  </si>
  <si>
    <t>30g果肉果冻</t>
    <phoneticPr fontId="4" type="noConversion"/>
  </si>
  <si>
    <t>香橙</t>
    <phoneticPr fontId="4" type="noConversion"/>
  </si>
  <si>
    <t>36g情人心语果肉果冻</t>
    <phoneticPr fontId="4" type="noConversion"/>
  </si>
  <si>
    <t>菠萝</t>
    <phoneticPr fontId="4" type="noConversion"/>
  </si>
  <si>
    <t>45g果肉果冻</t>
    <phoneticPr fontId="4" type="noConversion"/>
  </si>
  <si>
    <t>青提</t>
    <phoneticPr fontId="4" type="noConversion"/>
  </si>
  <si>
    <t>80g情人心语果冻</t>
    <phoneticPr fontId="4" type="noConversion"/>
  </si>
  <si>
    <t>92g果肉粒布甸果冻</t>
    <phoneticPr fontId="4" type="noConversion"/>
  </si>
  <si>
    <t>草莓</t>
    <phoneticPr fontId="4" type="noConversion"/>
  </si>
  <si>
    <t>芒果</t>
    <phoneticPr fontId="4" type="noConversion"/>
  </si>
  <si>
    <t>95g果肉果冻</t>
    <phoneticPr fontId="4" type="noConversion"/>
  </si>
  <si>
    <t>杂果</t>
    <phoneticPr fontId="4" type="noConversion"/>
  </si>
  <si>
    <t>黄桃</t>
    <phoneticPr fontId="4" type="noConversion"/>
  </si>
  <si>
    <t>荔枝</t>
    <phoneticPr fontId="4" type="noConversion"/>
  </si>
  <si>
    <t>苹果</t>
    <phoneticPr fontId="4" type="noConversion"/>
  </si>
  <si>
    <t>125g果肉果冻</t>
    <phoneticPr fontId="4" type="noConversion"/>
  </si>
  <si>
    <t>185g什锦果冻</t>
    <phoneticPr fontId="4" type="noConversion"/>
  </si>
  <si>
    <t>200g什锦果冻</t>
    <phoneticPr fontId="4" type="noConversion"/>
  </si>
  <si>
    <t>果肉类产品</t>
    <phoneticPr fontId="4" type="noConversion"/>
  </si>
  <si>
    <t>小计：</t>
    <phoneticPr fontId="4" type="noConversion"/>
  </si>
  <si>
    <t>玉米</t>
    <phoneticPr fontId="4" type="noConversion"/>
  </si>
  <si>
    <t>酸奶</t>
    <phoneticPr fontId="4" type="noConversion"/>
  </si>
  <si>
    <t>哈密瓜</t>
    <phoneticPr fontId="4" type="noConversion"/>
  </si>
  <si>
    <t>红苹果</t>
    <phoneticPr fontId="4" type="noConversion"/>
  </si>
  <si>
    <t>25g乳酸果冻</t>
    <phoneticPr fontId="4" type="noConversion"/>
  </si>
  <si>
    <t>香芋</t>
    <phoneticPr fontId="4" type="noConversion"/>
  </si>
  <si>
    <t>30g果冻条</t>
    <phoneticPr fontId="4" type="noConversion"/>
  </si>
  <si>
    <t>30g果味果冻</t>
    <phoneticPr fontId="4" type="noConversion"/>
  </si>
  <si>
    <t>30g椰果果冻</t>
    <phoneticPr fontId="4" type="noConversion"/>
  </si>
  <si>
    <t>42g布甸果冻</t>
    <phoneticPr fontId="4" type="noConversion"/>
  </si>
  <si>
    <t>鸡蛋</t>
    <phoneticPr fontId="4" type="noConversion"/>
  </si>
  <si>
    <t>45g奶香酪果冻</t>
    <phoneticPr fontId="4" type="noConversion"/>
  </si>
  <si>
    <t>60g果味果冻</t>
    <phoneticPr fontId="4" type="noConversion"/>
  </si>
  <si>
    <t>92g布甸果冻</t>
    <phoneticPr fontId="4" type="noConversion"/>
  </si>
  <si>
    <t>果味类产品</t>
    <phoneticPr fontId="4" type="noConversion"/>
  </si>
  <si>
    <t>50g兵器吸之冻</t>
    <phoneticPr fontId="4" type="noConversion"/>
  </si>
  <si>
    <t>65g可吸果冻</t>
    <phoneticPr fontId="4" type="noConversion"/>
  </si>
  <si>
    <t>乳酸</t>
    <phoneticPr fontId="4" type="noConversion"/>
  </si>
  <si>
    <t>78ml棒冰冰果味饮料</t>
    <phoneticPr fontId="4" type="noConversion"/>
  </si>
  <si>
    <t>130g可吸果冻爽</t>
    <phoneticPr fontId="4" type="noConversion"/>
  </si>
  <si>
    <t>吸吸类产品</t>
    <phoneticPr fontId="4" type="noConversion"/>
  </si>
  <si>
    <t>36g情人心语层层果冻</t>
    <phoneticPr fontId="4" type="noConversion"/>
  </si>
  <si>
    <t>红毛丹</t>
    <phoneticPr fontId="4" type="noConversion"/>
  </si>
  <si>
    <t>90g布甸果冻</t>
    <phoneticPr fontId="4" type="noConversion"/>
  </si>
  <si>
    <t>巧克力</t>
    <phoneticPr fontId="4" type="noConversion"/>
  </si>
  <si>
    <t>90g双层布甸果冻</t>
    <phoneticPr fontId="4" type="noConversion"/>
  </si>
  <si>
    <t>125g果味果司果冻</t>
    <phoneticPr fontId="4" type="noConversion"/>
  </si>
  <si>
    <t>层层类产品</t>
    <phoneticPr fontId="4" type="noConversion"/>
  </si>
  <si>
    <t>85g雪人吸吸果冻</t>
    <phoneticPr fontId="4" type="noConversion"/>
  </si>
  <si>
    <t>葡萄</t>
    <phoneticPr fontId="4" type="noConversion"/>
  </si>
  <si>
    <t>自立袋类产品</t>
    <phoneticPr fontId="4" type="noConversion"/>
  </si>
  <si>
    <t>卡通猫玩具</t>
    <phoneticPr fontId="4" type="noConversion"/>
  </si>
  <si>
    <t>6粒袋喜庆果冻</t>
    <phoneticPr fontId="4" type="noConversion"/>
  </si>
  <si>
    <t>624ml棒冰冰风味饮料</t>
    <phoneticPr fontId="4" type="noConversion"/>
  </si>
  <si>
    <t>礼包类产品</t>
    <phoneticPr fontId="4" type="noConversion"/>
  </si>
  <si>
    <t>其他类产品</t>
    <phoneticPr fontId="4" type="noConversion"/>
  </si>
  <si>
    <t>合计：</t>
    <phoneticPr fontId="4" type="noConversion"/>
  </si>
  <si>
    <t>当班辅助岗位</t>
    <phoneticPr fontId="4" type="noConversion"/>
  </si>
  <si>
    <t>岗位</t>
    <phoneticPr fontId="4" type="noConversion"/>
  </si>
  <si>
    <t>实际人力配置</t>
    <phoneticPr fontId="4" type="noConversion"/>
  </si>
  <si>
    <t>实际生产工时</t>
    <phoneticPr fontId="4" type="noConversion"/>
  </si>
  <si>
    <t>标准人力配置</t>
    <phoneticPr fontId="4" type="noConversion"/>
  </si>
  <si>
    <t>标准工时</t>
    <phoneticPr fontId="4" type="noConversion"/>
  </si>
  <si>
    <t>异常工时占比</t>
    <phoneticPr fontId="4" type="noConversion"/>
  </si>
  <si>
    <t>生产异常工时分析</t>
    <phoneticPr fontId="4" type="noConversion"/>
  </si>
  <si>
    <t>按产品结构分类</t>
    <phoneticPr fontId="4" type="noConversion"/>
  </si>
  <si>
    <t>占比</t>
    <phoneticPr fontId="4" type="noConversion"/>
  </si>
  <si>
    <t>按异常类别分析</t>
    <phoneticPr fontId="4" type="noConversion"/>
  </si>
  <si>
    <t>转接产品</t>
    <phoneticPr fontId="4" type="noConversion"/>
  </si>
  <si>
    <t>打码喷码</t>
    <phoneticPr fontId="4" type="noConversion"/>
  </si>
  <si>
    <t>打扫卫生</t>
    <phoneticPr fontId="4" type="noConversion"/>
  </si>
  <si>
    <t>合计</t>
    <phoneticPr fontId="4" type="noConversion"/>
  </si>
  <si>
    <t>当班产量(kg/班)</t>
    <phoneticPr fontId="4" type="noConversion"/>
  </si>
  <si>
    <t>当班生产工时</t>
    <phoneticPr fontId="4" type="noConversion"/>
  </si>
  <si>
    <t>当班返箱数</t>
    <phoneticPr fontId="4" type="noConversion"/>
  </si>
  <si>
    <t>当班返箱率</t>
    <phoneticPr fontId="4" type="noConversion"/>
  </si>
  <si>
    <t>二、包装B班生产日报表</t>
    <phoneticPr fontId="4" type="noConversion"/>
  </si>
  <si>
    <t>三、包装C班生产日报表</t>
    <phoneticPr fontId="4" type="noConversion"/>
  </si>
  <si>
    <t>类别</t>
    <phoneticPr fontId="4" type="noConversion"/>
  </si>
  <si>
    <t>当天产量</t>
    <phoneticPr fontId="4" type="noConversion"/>
  </si>
  <si>
    <t>班别</t>
    <phoneticPr fontId="4" type="noConversion"/>
  </si>
  <si>
    <t xml:space="preserve">在编人数 </t>
    <phoneticPr fontId="4" type="noConversion"/>
  </si>
  <si>
    <t xml:space="preserve">昨天人数 </t>
    <phoneticPr fontId="4" type="noConversion"/>
  </si>
  <si>
    <t xml:space="preserve">应出勤人数 </t>
    <phoneticPr fontId="4" type="noConversion"/>
  </si>
  <si>
    <t>迟到</t>
    <phoneticPr fontId="4" type="noConversion"/>
  </si>
  <si>
    <t xml:space="preserve">已辞职 </t>
    <phoneticPr fontId="4" type="noConversion"/>
  </si>
  <si>
    <t>已自离</t>
    <phoneticPr fontId="4" type="noConversion"/>
  </si>
  <si>
    <t xml:space="preserve">实际出勤人数 </t>
    <phoneticPr fontId="4" type="noConversion"/>
  </si>
  <si>
    <t>实际出勤工时</t>
    <phoneticPr fontId="4" type="noConversion"/>
  </si>
  <si>
    <t xml:space="preserve">人员出勤率 </t>
    <phoneticPr fontId="4" type="noConversion"/>
  </si>
  <si>
    <t>人员流失率</t>
    <phoneticPr fontId="4" type="noConversion"/>
  </si>
  <si>
    <t>包装A班</t>
    <phoneticPr fontId="4" type="noConversion"/>
  </si>
  <si>
    <t>包装B班</t>
    <phoneticPr fontId="4" type="noConversion"/>
  </si>
  <si>
    <t>包装C班</t>
    <phoneticPr fontId="4" type="noConversion"/>
  </si>
  <si>
    <t>批准：</t>
    <phoneticPr fontId="4" type="noConversion"/>
  </si>
  <si>
    <t>审核：</t>
    <phoneticPr fontId="4" type="noConversion"/>
  </si>
  <si>
    <t>当班异常工时</t>
  </si>
  <si>
    <t>异常工时占比</t>
  </si>
  <si>
    <t>生产工时与标准差异</t>
    <phoneticPr fontId="4" type="noConversion"/>
  </si>
  <si>
    <t>生产工时差异占比</t>
    <phoneticPr fontId="4" type="noConversion"/>
  </si>
  <si>
    <t>当月产量(箱/班)</t>
    <phoneticPr fontId="4" type="noConversion"/>
  </si>
  <si>
    <t>当月生产工时</t>
    <phoneticPr fontId="4" type="noConversion"/>
  </si>
  <si>
    <t>当月异常工时</t>
    <phoneticPr fontId="12" type="noConversion"/>
  </si>
  <si>
    <t>当月产量(kg/班)</t>
    <phoneticPr fontId="4" type="noConversion"/>
  </si>
  <si>
    <t>当月返箱率</t>
    <phoneticPr fontId="4" type="noConversion"/>
  </si>
  <si>
    <t>当班产量(箱/班)</t>
    <phoneticPr fontId="4" type="noConversion"/>
  </si>
  <si>
    <t>当月返箱数</t>
    <phoneticPr fontId="4" type="noConversion"/>
  </si>
  <si>
    <t>乳酸果冻（粉色猪卡通罐）</t>
    <phoneticPr fontId="4" type="noConversion"/>
  </si>
  <si>
    <t>乳酸果冻（白色熊卡通罐）</t>
    <phoneticPr fontId="4" type="noConversion"/>
  </si>
  <si>
    <t>160g果肉</t>
    <phoneticPr fontId="4" type="noConversion"/>
  </si>
  <si>
    <t>50ml棒冰冰风味饮料</t>
    <phoneticPr fontId="4" type="noConversion"/>
  </si>
  <si>
    <t>果肉：指标18件/人/h</t>
  </si>
  <si>
    <t>果味：指标35件/人/h</t>
  </si>
  <si>
    <t>吸吸：指标10.5件/人/h</t>
  </si>
  <si>
    <t>层层：指标23件/人/h</t>
  </si>
  <si>
    <t>礼包：指标5.5件/人/h</t>
  </si>
  <si>
    <t>A</t>
    <phoneticPr fontId="12" type="noConversion"/>
  </si>
  <si>
    <t>B</t>
    <phoneticPr fontId="12" type="noConversion"/>
  </si>
  <si>
    <t>C</t>
    <phoneticPr fontId="12" type="noConversion"/>
  </si>
  <si>
    <t>95g鲜果</t>
    <phoneticPr fontId="15" type="noConversion"/>
  </si>
  <si>
    <t>苹果</t>
    <phoneticPr fontId="15" type="noConversion"/>
  </si>
  <si>
    <t>雪梨</t>
    <phoneticPr fontId="15" type="noConversion"/>
  </si>
  <si>
    <t>产量</t>
    <phoneticPr fontId="12" type="noConversion"/>
  </si>
  <si>
    <t>工时</t>
    <phoneticPr fontId="12" type="noConversion"/>
  </si>
  <si>
    <t>重量</t>
    <phoneticPr fontId="12" type="noConversion"/>
  </si>
  <si>
    <t>香橙</t>
    <phoneticPr fontId="17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</si>
  <si>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</si>
  <si>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</si>
  <si>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</si>
  <si>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rPr>
        <sz val="11"/>
        <rFont val="楷体_GB2312"/>
        <family val="3"/>
        <charset val="134"/>
      </rPr>
      <t>菠萝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</si>
  <si>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</si>
  <si>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青提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</si>
  <si>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</si>
  <si>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</si>
  <si>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rPr>
        <sz val="11"/>
        <rFont val="楷体_GB2312"/>
        <family val="3"/>
        <charset val="134"/>
      </rPr>
      <t>草莓</t>
    </r>
    <phoneticPr fontId="4" type="noConversion"/>
  </si>
  <si>
    <r>
      <rPr>
        <sz val="11"/>
        <rFont val="楷体_GB2312"/>
        <family val="3"/>
        <charset val="134"/>
      </rPr>
      <t>芒果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</si>
  <si>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</si>
  <si>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rPr>
        <sz val="11"/>
        <rFont val="楷体_GB2312"/>
        <family val="3"/>
        <charset val="134"/>
      </rPr>
      <t>杂果</t>
    </r>
    <phoneticPr fontId="4" type="noConversion"/>
  </si>
  <si>
    <r>
      <rPr>
        <sz val="11"/>
        <rFont val="楷体_GB2312"/>
        <family val="3"/>
        <charset val="134"/>
      </rPr>
      <t>黄桃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</si>
  <si>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</si>
  <si>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rPr>
        <sz val="11"/>
        <rFont val="楷体_GB2312"/>
        <family val="3"/>
        <charset val="134"/>
      </rPr>
      <t>苹果</t>
    </r>
    <phoneticPr fontId="15" type="noConversion"/>
  </si>
  <si>
    <r>
      <rPr>
        <sz val="11"/>
        <rFont val="楷体_GB2312"/>
        <family val="3"/>
        <charset val="134"/>
      </rPr>
      <t>雪梨</t>
    </r>
    <phoneticPr fontId="15" type="noConversion"/>
  </si>
  <si>
    <r>
      <rPr>
        <sz val="11"/>
        <rFont val="楷体_GB2312"/>
        <family val="3"/>
        <charset val="134"/>
      </rPr>
      <t>荔枝</t>
    </r>
    <phoneticPr fontId="4" type="noConversion"/>
  </si>
  <si>
    <r>
      <rPr>
        <sz val="11"/>
        <rFont val="楷体_GB2312"/>
        <family val="3"/>
        <charset val="134"/>
      </rPr>
      <t>苹果</t>
    </r>
    <phoneticPr fontId="4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</si>
  <si>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</si>
  <si>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</si>
  <si>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</si>
  <si>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rPr>
        <sz val="11"/>
        <rFont val="楷体_GB2312"/>
        <family val="3"/>
        <charset val="134"/>
      </rPr>
      <t>酸奶</t>
    </r>
    <phoneticPr fontId="4" type="noConversion"/>
  </si>
  <si>
    <r>
      <t>200g</t>
    </r>
    <r>
      <rPr>
        <sz val="11"/>
        <rFont val="楷体_GB2312"/>
        <family val="3"/>
        <charset val="134"/>
      </rPr>
      <t>什锦果冻</t>
    </r>
    <phoneticPr fontId="4" type="noConversion"/>
  </si>
  <si>
    <r>
      <rPr>
        <sz val="11"/>
        <rFont val="楷体_GB2312"/>
        <family val="3"/>
        <charset val="134"/>
      </rPr>
      <t>果肉类产品</t>
    </r>
    <phoneticPr fontId="4" type="noConversion"/>
  </si>
  <si>
    <r>
      <rPr>
        <sz val="11"/>
        <rFont val="楷体_GB2312"/>
        <family val="3"/>
        <charset val="134"/>
      </rPr>
      <t>小计：</t>
    </r>
    <phoneticPr fontId="4" type="noConversion"/>
  </si>
  <si>
    <r>
      <rPr>
        <sz val="11"/>
        <rFont val="楷体_GB2312"/>
        <family val="3"/>
        <charset val="134"/>
      </rPr>
      <t>玉米</t>
    </r>
    <phoneticPr fontId="4" type="noConversion"/>
  </si>
  <si>
    <r>
      <rPr>
        <sz val="11"/>
        <rFont val="楷体_GB2312"/>
        <family val="3"/>
        <charset val="134"/>
      </rPr>
      <t>哈密瓜</t>
    </r>
    <phoneticPr fontId="4" type="noConversion"/>
  </si>
  <si>
    <r>
      <rPr>
        <sz val="11"/>
        <rFont val="楷体_GB2312"/>
        <family val="3"/>
        <charset val="134"/>
      </rPr>
      <t>红苹果</t>
    </r>
    <phoneticPr fontId="4" type="noConversion"/>
  </si>
  <si>
    <r>
      <t>25g</t>
    </r>
    <r>
      <rPr>
        <sz val="11"/>
        <rFont val="楷体_GB2312"/>
        <family val="3"/>
        <charset val="134"/>
      </rPr>
      <t>乳酸果冻</t>
    </r>
    <phoneticPr fontId="4" type="noConversion"/>
  </si>
  <si>
    <r>
      <rPr>
        <sz val="11"/>
        <rFont val="楷体_GB2312"/>
        <family val="3"/>
        <charset val="134"/>
      </rPr>
      <t>香芋</t>
    </r>
    <phoneticPr fontId="4" type="noConversion"/>
  </si>
  <si>
    <r>
      <t>30g</t>
    </r>
    <r>
      <rPr>
        <sz val="11"/>
        <rFont val="楷体_GB2312"/>
        <family val="3"/>
        <charset val="134"/>
      </rPr>
      <t>果冻条</t>
    </r>
    <phoneticPr fontId="4" type="noConversion"/>
  </si>
  <si>
    <r>
      <t>30g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</si>
  <si>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30g</t>
    </r>
    <r>
      <rPr>
        <sz val="11"/>
        <rFont val="楷体_GB2312"/>
        <family val="3"/>
        <charset val="134"/>
      </rPr>
      <t>椰果果冻</t>
    </r>
    <phoneticPr fontId="4" type="noConversion"/>
  </si>
  <si>
    <r>
      <t>42g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</si>
  <si>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鸡蛋</t>
    </r>
    <phoneticPr fontId="4" type="noConversion"/>
  </si>
  <si>
    <r>
      <t>45g</t>
    </r>
    <r>
      <rPr>
        <sz val="11"/>
        <rFont val="楷体_GB2312"/>
        <family val="3"/>
        <charset val="134"/>
      </rPr>
      <t>奶香酪果冻</t>
    </r>
    <phoneticPr fontId="4" type="noConversion"/>
  </si>
  <si>
    <r>
      <t>60g</t>
    </r>
    <r>
      <rPr>
        <sz val="11"/>
        <rFont val="楷体_GB2312"/>
        <family val="3"/>
        <charset val="134"/>
      </rPr>
      <t>果味果冻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</si>
  <si>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</si>
  <si>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果味类产品</t>
    </r>
    <phoneticPr fontId="4" type="noConversion"/>
  </si>
  <si>
    <r>
      <t>50g</t>
    </r>
    <r>
      <rPr>
        <sz val="11"/>
        <rFont val="楷体_GB2312"/>
        <family val="3"/>
        <charset val="134"/>
      </rPr>
      <t>兵器吸之冻</t>
    </r>
    <phoneticPr fontId="4" type="noConversion"/>
  </si>
  <si>
    <r>
      <rPr>
        <sz val="11"/>
        <rFont val="楷体_GB2312"/>
        <family val="3"/>
        <charset val="134"/>
      </rPr>
      <t>香橙</t>
    </r>
    <phoneticPr fontId="17" type="noConversion"/>
  </si>
  <si>
    <r>
      <t>50ml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</si>
  <si>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</si>
  <si>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rPr>
        <sz val="11"/>
        <rFont val="楷体_GB2312"/>
        <family val="3"/>
        <charset val="134"/>
      </rPr>
      <t>乳酸</t>
    </r>
    <phoneticPr fontId="4" type="noConversion"/>
  </si>
  <si>
    <r>
      <t>78ml</t>
    </r>
    <r>
      <rPr>
        <sz val="11"/>
        <rFont val="楷体_GB2312"/>
        <family val="3"/>
        <charset val="134"/>
      </rPr>
      <t>棒冰冰果味饮料</t>
    </r>
    <phoneticPr fontId="4" type="noConversion"/>
  </si>
  <si>
    <r>
      <t>130g</t>
    </r>
    <r>
      <rPr>
        <sz val="11"/>
        <rFont val="楷体_GB2312"/>
        <family val="3"/>
        <charset val="134"/>
      </rPr>
      <t>可吸果冻爽</t>
    </r>
    <phoneticPr fontId="4" type="noConversion"/>
  </si>
  <si>
    <r>
      <rPr>
        <sz val="11"/>
        <rFont val="楷体_GB2312"/>
        <family val="3"/>
        <charset val="134"/>
      </rPr>
      <t>吸吸类产品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</si>
  <si>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情人心语层层果冻</t>
    </r>
    <phoneticPr fontId="4" type="noConversion"/>
  </si>
  <si>
    <r>
      <rPr>
        <sz val="11"/>
        <rFont val="楷体_GB2312"/>
        <family val="3"/>
        <charset val="134"/>
      </rPr>
      <t>红毛丹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</si>
  <si>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</si>
  <si>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rPr>
        <sz val="11"/>
        <rFont val="楷体_GB2312"/>
        <family val="3"/>
        <charset val="134"/>
      </rPr>
      <t>巧克力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</si>
  <si>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</si>
  <si>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125g</t>
    </r>
    <r>
      <rPr>
        <sz val="11"/>
        <rFont val="楷体_GB2312"/>
        <family val="3"/>
        <charset val="134"/>
      </rPr>
      <t>果味果司果冻</t>
    </r>
    <phoneticPr fontId="4" type="noConversion"/>
  </si>
  <si>
    <r>
      <rPr>
        <sz val="11"/>
        <rFont val="楷体_GB2312"/>
        <family val="3"/>
        <charset val="134"/>
      </rPr>
      <t>层层类产品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</si>
  <si>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</si>
  <si>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rPr>
        <sz val="11"/>
        <rFont val="楷体_GB2312"/>
        <family val="3"/>
        <charset val="134"/>
      </rPr>
      <t>葡萄</t>
    </r>
    <phoneticPr fontId="4" type="noConversion"/>
  </si>
  <si>
    <r>
      <rPr>
        <sz val="11"/>
        <rFont val="楷体_GB2312"/>
        <family val="3"/>
        <charset val="134"/>
      </rPr>
      <t>自立袋类产品</t>
    </r>
    <phoneticPr fontId="4" type="noConversion"/>
  </si>
  <si>
    <r>
      <rPr>
        <sz val="11"/>
        <rFont val="楷体_GB2312"/>
        <family val="3"/>
        <charset val="134"/>
      </rPr>
      <t>卡通猫玩具</t>
    </r>
    <phoneticPr fontId="4" type="noConversion"/>
  </si>
  <si>
    <r>
      <rPr>
        <sz val="11"/>
        <rFont val="楷体_GB2312"/>
        <family val="3"/>
        <charset val="134"/>
      </rPr>
      <t>充气乐园背包</t>
    </r>
  </si>
  <si>
    <r>
      <rPr>
        <sz val="11"/>
        <rFont val="楷体_GB2312"/>
        <family val="3"/>
        <charset val="134"/>
      </rPr>
      <t>顽仔背包</t>
    </r>
  </si>
  <si>
    <r>
      <rPr>
        <sz val="11"/>
        <rFont val="楷体_GB2312"/>
        <family val="3"/>
        <charset val="134"/>
      </rPr>
      <t>小翠花手提袋果冻</t>
    </r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</si>
  <si>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</si>
  <si>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rPr>
        <sz val="11"/>
        <rFont val="楷体_GB2312"/>
        <family val="3"/>
        <charset val="134"/>
      </rPr>
      <t>乳酸果冻（小鸟卡通罐）</t>
    </r>
    <phoneticPr fontId="4" type="noConversion"/>
  </si>
  <si>
    <r>
      <t>624ml</t>
    </r>
    <r>
      <rPr>
        <sz val="11"/>
        <rFont val="楷体_GB2312"/>
        <family val="3"/>
        <charset val="134"/>
      </rPr>
      <t>棒冰冰风味饮料</t>
    </r>
    <phoneticPr fontId="4" type="noConversion"/>
  </si>
  <si>
    <r>
      <rPr>
        <sz val="11"/>
        <rFont val="楷体_GB2312"/>
        <family val="3"/>
        <charset val="134"/>
      </rPr>
      <t>乳酸果冻（粉色猪卡通罐）</t>
    </r>
    <phoneticPr fontId="4" type="noConversion"/>
  </si>
  <si>
    <r>
      <rPr>
        <sz val="11"/>
        <rFont val="楷体_GB2312"/>
        <family val="3"/>
        <charset val="134"/>
      </rPr>
      <t>乳酸果冻（白色熊卡通罐）</t>
    </r>
    <phoneticPr fontId="4" type="noConversion"/>
  </si>
  <si>
    <r>
      <rPr>
        <sz val="11"/>
        <rFont val="楷体_GB2312"/>
        <family val="3"/>
        <charset val="134"/>
      </rPr>
      <t>礼包类产品</t>
    </r>
    <phoneticPr fontId="4" type="noConversion"/>
  </si>
  <si>
    <r>
      <rPr>
        <sz val="11"/>
        <rFont val="楷体_GB2312"/>
        <family val="3"/>
        <charset val="134"/>
      </rPr>
      <t>其他类产品</t>
    </r>
    <phoneticPr fontId="4" type="noConversion"/>
  </si>
  <si>
    <r>
      <rPr>
        <sz val="11"/>
        <rFont val="楷体_GB2312"/>
        <family val="3"/>
        <charset val="134"/>
      </rPr>
      <t>合计：</t>
    </r>
    <phoneticPr fontId="4" type="noConversion"/>
  </si>
  <si>
    <r>
      <rPr>
        <sz val="11"/>
        <rFont val="楷体_GB2312"/>
        <family val="3"/>
        <charset val="134"/>
      </rPr>
      <t>岗位</t>
    </r>
    <phoneticPr fontId="4" type="noConversion"/>
  </si>
  <si>
    <r>
      <rPr>
        <sz val="11"/>
        <rFont val="楷体_GB2312"/>
        <family val="3"/>
        <charset val="134"/>
      </rPr>
      <t>实际人力配置</t>
    </r>
    <phoneticPr fontId="4" type="noConversion"/>
  </si>
  <si>
    <r>
      <rPr>
        <sz val="11"/>
        <rFont val="楷体_GB2312"/>
        <family val="3"/>
        <charset val="134"/>
      </rPr>
      <t>实际生产工时</t>
    </r>
    <phoneticPr fontId="4" type="noConversion"/>
  </si>
  <si>
    <r>
      <rPr>
        <sz val="11"/>
        <rFont val="楷体_GB2312"/>
        <family val="3"/>
        <charset val="134"/>
      </rPr>
      <t>标准人力配置</t>
    </r>
    <phoneticPr fontId="4" type="noConversion"/>
  </si>
  <si>
    <r>
      <rPr>
        <sz val="11"/>
        <rFont val="楷体_GB2312"/>
        <family val="3"/>
        <charset val="134"/>
      </rPr>
      <t>标准工时</t>
    </r>
    <phoneticPr fontId="4" type="noConversion"/>
  </si>
  <si>
    <r>
      <rPr>
        <sz val="11"/>
        <rFont val="楷体_GB2312"/>
        <family val="3"/>
        <charset val="134"/>
      </rPr>
      <t>异常工时</t>
    </r>
    <phoneticPr fontId="4" type="noConversion"/>
  </si>
  <si>
    <r>
      <rPr>
        <sz val="11"/>
        <rFont val="楷体_GB2312"/>
        <family val="3"/>
        <charset val="134"/>
      </rPr>
      <t>异常工时占比</t>
    </r>
    <phoneticPr fontId="4" type="noConversion"/>
  </si>
  <si>
    <r>
      <rPr>
        <sz val="11"/>
        <rFont val="楷体_GB2312"/>
        <family val="3"/>
        <charset val="134"/>
      </rPr>
      <t>生产异常工时分析</t>
    </r>
    <phoneticPr fontId="4" type="noConversion"/>
  </si>
  <si>
    <r>
      <rPr>
        <sz val="11"/>
        <rFont val="楷体_GB2312"/>
        <family val="3"/>
        <charset val="134"/>
      </rPr>
      <t>按产品结构分类</t>
    </r>
    <phoneticPr fontId="4" type="noConversion"/>
  </si>
  <si>
    <r>
      <rPr>
        <sz val="11"/>
        <rFont val="楷体_GB2312"/>
        <family val="3"/>
        <charset val="134"/>
      </rPr>
      <t>占比</t>
    </r>
    <phoneticPr fontId="4" type="noConversion"/>
  </si>
  <si>
    <r>
      <rPr>
        <sz val="11"/>
        <rFont val="楷体_GB2312"/>
        <family val="3"/>
        <charset val="134"/>
      </rPr>
      <t>按异常类别分析</t>
    </r>
    <phoneticPr fontId="4" type="noConversion"/>
  </si>
  <si>
    <r>
      <rPr>
        <sz val="11"/>
        <rFont val="楷体_GB2312"/>
        <family val="3"/>
        <charset val="134"/>
      </rPr>
      <t>转接产品</t>
    </r>
    <phoneticPr fontId="4" type="noConversion"/>
  </si>
  <si>
    <r>
      <rPr>
        <sz val="11"/>
        <rFont val="楷体_GB2312"/>
        <family val="3"/>
        <charset val="134"/>
      </rPr>
      <t>新工培训</t>
    </r>
    <phoneticPr fontId="4" type="noConversion"/>
  </si>
  <si>
    <r>
      <rPr>
        <sz val="11"/>
        <rFont val="楷体_GB2312"/>
        <family val="3"/>
        <charset val="134"/>
      </rPr>
      <t>打码喷码</t>
    </r>
    <phoneticPr fontId="4" type="noConversion"/>
  </si>
  <si>
    <r>
      <rPr>
        <sz val="11"/>
        <rFont val="楷体_GB2312"/>
        <family val="3"/>
        <charset val="134"/>
      </rPr>
      <t>半成品不良处理</t>
    </r>
    <phoneticPr fontId="4" type="noConversion"/>
  </si>
  <si>
    <r>
      <rPr>
        <sz val="11"/>
        <rFont val="楷体_GB2312"/>
        <family val="3"/>
        <charset val="134"/>
      </rPr>
      <t>打扫卫生</t>
    </r>
    <phoneticPr fontId="4" type="noConversion"/>
  </si>
  <si>
    <r>
      <rPr>
        <sz val="11"/>
        <rFont val="楷体_GB2312"/>
        <family val="3"/>
        <charset val="134"/>
      </rPr>
      <t>材料异常处理</t>
    </r>
    <phoneticPr fontId="4" type="noConversion"/>
  </si>
  <si>
    <r>
      <rPr>
        <sz val="11"/>
        <rFont val="楷体_GB2312"/>
        <family val="3"/>
        <charset val="134"/>
      </rPr>
      <t>其它</t>
    </r>
    <phoneticPr fontId="4" type="noConversion"/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</si>
  <si>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  <phoneticPr fontId="4" type="noConversion"/>
  </si>
  <si>
    <r>
      <rPr>
        <sz val="11"/>
        <rFont val="楷体_GB2312"/>
        <family val="3"/>
        <charset val="134"/>
      </rPr>
      <t>合计</t>
    </r>
    <phoneticPr fontId="4" type="noConversion"/>
  </si>
  <si>
    <r>
      <rPr>
        <sz val="11"/>
        <rFont val="楷体_GB2312"/>
        <family val="3"/>
        <charset val="134"/>
      </rPr>
      <t>成品返箱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</si>
  <si>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</t>
    </r>
    <r>
      <rPr>
        <sz val="11"/>
        <rFont val="楷体_GB2312"/>
        <family val="3"/>
        <charset val="134"/>
      </rPr>
      <t>箱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</si>
  <si>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当班产量</t>
    </r>
    <r>
      <rPr>
        <sz val="11"/>
        <rFont val="Times New Roman"/>
        <family val="1"/>
      </rPr>
      <t>(kg/</t>
    </r>
    <r>
      <rPr>
        <sz val="11"/>
        <rFont val="楷体_GB2312"/>
        <family val="3"/>
        <charset val="134"/>
      </rPr>
      <t>班</t>
    </r>
    <r>
      <rPr>
        <sz val="11"/>
        <rFont val="Times New Roman"/>
        <family val="1"/>
      </rPr>
      <t>)</t>
    </r>
    <phoneticPr fontId="4" type="noConversion"/>
  </si>
  <si>
    <r>
      <rPr>
        <sz val="11"/>
        <rFont val="楷体_GB2312"/>
        <family val="3"/>
        <charset val="134"/>
      </rPr>
      <t>标准产能</t>
    </r>
    <phoneticPr fontId="4" type="noConversion"/>
  </si>
  <si>
    <r>
      <rPr>
        <sz val="11"/>
        <rFont val="楷体_GB2312"/>
        <family val="3"/>
        <charset val="134"/>
      </rPr>
      <t>实际产能</t>
    </r>
    <phoneticPr fontId="4" type="noConversion"/>
  </si>
  <si>
    <r>
      <rPr>
        <sz val="11"/>
        <rFont val="楷体_GB2312"/>
        <family val="3"/>
        <charset val="134"/>
      </rPr>
      <t>设备故障</t>
    </r>
    <phoneticPr fontId="4" type="noConversion"/>
  </si>
  <si>
    <r>
      <rPr>
        <sz val="11"/>
        <rFont val="楷体_GB2312"/>
        <family val="3"/>
        <charset val="134"/>
      </rPr>
      <t>当班生产工时</t>
    </r>
    <phoneticPr fontId="4" type="noConversion"/>
  </si>
  <si>
    <r>
      <rPr>
        <sz val="11"/>
        <rFont val="楷体_GB2312"/>
        <family val="3"/>
        <charset val="134"/>
      </rPr>
      <t>生产工时与标准差异</t>
    </r>
    <phoneticPr fontId="4" type="noConversion"/>
  </si>
  <si>
    <r>
      <rPr>
        <sz val="11"/>
        <rFont val="楷体_GB2312"/>
        <family val="3"/>
        <charset val="134"/>
      </rPr>
      <t>生产工时差异占比</t>
    </r>
    <phoneticPr fontId="4" type="noConversion"/>
  </si>
  <si>
    <r>
      <rPr>
        <sz val="11"/>
        <rFont val="楷体_GB2312"/>
        <family val="3"/>
        <charset val="134"/>
      </rPr>
      <t>当班异常工时</t>
    </r>
  </si>
  <si>
    <r>
      <rPr>
        <sz val="11"/>
        <rFont val="楷体_GB2312"/>
        <family val="3"/>
        <charset val="134"/>
      </rPr>
      <t>异常工时占比</t>
    </r>
  </si>
  <si>
    <r>
      <rPr>
        <sz val="11"/>
        <rFont val="楷体_GB2312"/>
        <family val="3"/>
        <charset val="134"/>
      </rPr>
      <t>当班返箱数</t>
    </r>
    <phoneticPr fontId="4" type="noConversion"/>
  </si>
  <si>
    <r>
      <rPr>
        <sz val="11"/>
        <rFont val="楷体_GB2312"/>
        <family val="3"/>
        <charset val="134"/>
      </rPr>
      <t>当班返箱率</t>
    </r>
    <phoneticPr fontId="4" type="noConversion"/>
  </si>
  <si>
    <r>
      <rPr>
        <sz val="11"/>
        <rFont val="楷体_GB2312"/>
        <family val="3"/>
        <charset val="134"/>
      </rPr>
      <t>产品名称</t>
    </r>
    <phoneticPr fontId="4" type="noConversion"/>
  </si>
  <si>
    <r>
      <rPr>
        <sz val="11"/>
        <rFont val="楷体_GB2312"/>
        <family val="3"/>
        <charset val="134"/>
      </rPr>
      <t>品种</t>
    </r>
    <phoneticPr fontId="4" type="noConversion"/>
  </si>
  <si>
    <r>
      <rPr>
        <sz val="11"/>
        <rFont val="楷体_GB2312"/>
        <family val="3"/>
        <charset val="134"/>
      </rPr>
      <t>规格</t>
    </r>
    <phoneticPr fontId="4" type="noConversion"/>
  </si>
  <si>
    <r>
      <rPr>
        <sz val="11"/>
        <rFont val="楷体_GB2312"/>
        <family val="3"/>
        <charset val="134"/>
      </rPr>
      <t>生产订单号</t>
    </r>
    <phoneticPr fontId="4" type="noConversion"/>
  </si>
  <si>
    <r>
      <rPr>
        <sz val="11"/>
        <rFont val="楷体_GB2312"/>
        <family val="3"/>
        <charset val="134"/>
      </rPr>
      <t>生产批号</t>
    </r>
    <phoneticPr fontId="4" type="noConversion"/>
  </si>
  <si>
    <r>
      <rPr>
        <sz val="11"/>
        <rFont val="楷体_GB2312"/>
        <family val="3"/>
        <charset val="134"/>
      </rPr>
      <t>当班产量</t>
    </r>
    <phoneticPr fontId="4" type="noConversion"/>
  </si>
  <si>
    <r>
      <rPr>
        <sz val="11"/>
        <rFont val="楷体_GB2312"/>
        <family val="3"/>
        <charset val="134"/>
      </rPr>
      <t>生产工时</t>
    </r>
    <phoneticPr fontId="4" type="noConversion"/>
  </si>
  <si>
    <r>
      <rPr>
        <sz val="11"/>
        <rFont val="楷体_GB2312"/>
        <family val="3"/>
        <charset val="134"/>
      </rPr>
      <t>标准生产工时</t>
    </r>
    <phoneticPr fontId="4" type="noConversion"/>
  </si>
  <si>
    <r>
      <rPr>
        <sz val="11"/>
        <rFont val="楷体_GB2312"/>
        <family val="3"/>
        <charset val="134"/>
      </rPr>
      <t>工时差异</t>
    </r>
    <phoneticPr fontId="4" type="noConversion"/>
  </si>
  <si>
    <r>
      <rPr>
        <sz val="11"/>
        <rFont val="楷体_GB2312"/>
        <family val="3"/>
        <charset val="134"/>
      </rPr>
      <t>生产异常工时</t>
    </r>
    <phoneticPr fontId="4" type="noConversion"/>
  </si>
  <si>
    <r>
      <rPr>
        <sz val="11"/>
        <rFont val="楷体_GB2312"/>
        <family val="3"/>
        <charset val="134"/>
      </rPr>
      <t>制程返箱（件）</t>
    </r>
    <phoneticPr fontId="4" type="noConversion"/>
  </si>
  <si>
    <r>
      <rPr>
        <sz val="11"/>
        <rFont val="楷体_GB2312"/>
        <family val="3"/>
        <charset val="134"/>
      </rPr>
      <t>当班返箱率（</t>
    </r>
    <r>
      <rPr>
        <sz val="11"/>
        <rFont val="Times New Roman"/>
        <family val="1"/>
      </rPr>
      <t>%</t>
    </r>
    <r>
      <rPr>
        <sz val="11"/>
        <rFont val="楷体_GB2312"/>
        <family val="3"/>
        <charset val="134"/>
      </rPr>
      <t>）</t>
    </r>
    <phoneticPr fontId="4" type="noConversion"/>
  </si>
  <si>
    <r>
      <rPr>
        <sz val="11"/>
        <rFont val="楷体_GB2312"/>
        <family val="3"/>
        <charset val="134"/>
      </rPr>
      <t>返箱原因</t>
    </r>
    <phoneticPr fontId="4" type="noConversion"/>
  </si>
  <si>
    <r>
      <rPr>
        <sz val="11"/>
        <rFont val="楷体_GB2312"/>
        <family val="3"/>
        <charset val="134"/>
      </rPr>
      <t>封口不良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不严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旋盖不紧</t>
    </r>
  </si>
  <si>
    <r>
      <rPr>
        <sz val="11"/>
        <rFont val="楷体_GB2312"/>
        <family val="3"/>
        <charset val="134"/>
      </rPr>
      <t>果肉挂杯</t>
    </r>
    <phoneticPr fontId="4" type="noConversion"/>
  </si>
  <si>
    <r>
      <rPr>
        <sz val="11"/>
        <rFont val="楷体_GB2312"/>
        <family val="3"/>
        <charset val="134"/>
      </rPr>
      <t>恶性异物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</si>
  <si>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</si>
  <si>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t>kg/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</si>
  <si>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类别</t>
    </r>
    <phoneticPr fontId="4" type="noConversion"/>
  </si>
  <si>
    <r>
      <rPr>
        <sz val="11"/>
        <rFont val="楷体_GB2312"/>
        <family val="3"/>
        <charset val="134"/>
      </rPr>
      <t>当天产量</t>
    </r>
    <phoneticPr fontId="4" type="noConversion"/>
  </si>
  <si>
    <r>
      <rPr>
        <sz val="11"/>
        <rFont val="楷体_GB2312"/>
        <family val="3"/>
        <charset val="134"/>
      </rPr>
      <t>异常工时</t>
    </r>
  </si>
  <si>
    <r>
      <rPr>
        <sz val="11"/>
        <rFont val="楷体_GB2312"/>
        <family val="3"/>
        <charset val="134"/>
      </rPr>
      <t>果肉类产品</t>
    </r>
  </si>
  <si>
    <r>
      <rPr>
        <sz val="11"/>
        <rFont val="楷体_GB2312"/>
        <family val="3"/>
        <charset val="134"/>
      </rPr>
      <t>果味类产品</t>
    </r>
  </si>
  <si>
    <r>
      <rPr>
        <sz val="11"/>
        <rFont val="楷体_GB2312"/>
        <family val="3"/>
        <charset val="134"/>
      </rPr>
      <t>吸吸类产品</t>
    </r>
  </si>
  <si>
    <r>
      <rPr>
        <sz val="11"/>
        <rFont val="楷体_GB2312"/>
        <family val="3"/>
        <charset val="134"/>
      </rPr>
      <t>层层类产品</t>
    </r>
  </si>
  <si>
    <r>
      <rPr>
        <sz val="11"/>
        <rFont val="楷体_GB2312"/>
        <family val="3"/>
        <charset val="134"/>
      </rPr>
      <t>批号不清晰</t>
    </r>
    <r>
      <rPr>
        <sz val="11"/>
        <rFont val="Times New Roman"/>
        <family val="1"/>
      </rPr>
      <t>/</t>
    </r>
    <r>
      <rPr>
        <sz val="11"/>
        <rFont val="楷体_GB2312"/>
        <family val="3"/>
        <charset val="134"/>
      </rPr>
      <t>打印错误</t>
    </r>
  </si>
  <si>
    <r>
      <rPr>
        <sz val="11"/>
        <rFont val="楷体_GB2312"/>
        <family val="3"/>
        <charset val="134"/>
      </rPr>
      <t>自立袋类产品</t>
    </r>
  </si>
  <si>
    <r>
      <rPr>
        <sz val="11"/>
        <rFont val="楷体_GB2312"/>
        <family val="3"/>
        <charset val="134"/>
      </rPr>
      <t>礼包类产品</t>
    </r>
  </si>
  <si>
    <r>
      <rPr>
        <sz val="11"/>
        <rFont val="楷体_GB2312"/>
        <family val="3"/>
        <charset val="134"/>
      </rPr>
      <t>班别</t>
    </r>
    <phoneticPr fontId="4" type="noConversion"/>
  </si>
  <si>
    <r>
      <rPr>
        <sz val="11"/>
        <rFont val="楷体_GB2312"/>
        <family val="3"/>
        <charset val="134"/>
      </rPr>
      <t>在编人数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</si>
  <si>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昨天人数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</si>
  <si>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新进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</si>
  <si>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调入</t>
    </r>
    <r>
      <rPr>
        <sz val="11"/>
        <rFont val="Times New Roman"/>
        <family val="1"/>
      </rPr>
      <t xml:space="preserve"> </t>
    </r>
  </si>
  <si>
    <r>
      <rPr>
        <sz val="11"/>
        <color theme="1"/>
        <rFont val="楷体_GB2312"/>
        <family val="3"/>
        <charset val="134"/>
      </rPr>
      <t>调出</t>
    </r>
    <r>
      <rPr>
        <sz val="11"/>
        <color theme="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</si>
  <si>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工休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</si>
  <si>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借调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</si>
  <si>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应出勤人数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</si>
  <si>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请假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</si>
  <si>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旷工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</si>
  <si>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迟到</t>
    </r>
    <phoneticPr fontId="4" type="noConversion"/>
  </si>
  <si>
    <r>
      <rPr>
        <sz val="11"/>
        <rFont val="楷体_GB2312"/>
        <family val="3"/>
        <charset val="134"/>
      </rPr>
      <t>早退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</si>
  <si>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已辞职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</si>
  <si>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已自离</t>
    </r>
    <phoneticPr fontId="4" type="noConversion"/>
  </si>
  <si>
    <r>
      <rPr>
        <sz val="11"/>
        <rFont val="楷体_GB2312"/>
        <family val="3"/>
        <charset val="134"/>
      </rPr>
      <t>实际出勤人数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</si>
  <si>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实际出勤工时</t>
    </r>
    <phoneticPr fontId="4" type="noConversion"/>
  </si>
  <si>
    <r>
      <rPr>
        <sz val="11"/>
        <rFont val="楷体_GB2312"/>
        <family val="3"/>
        <charset val="134"/>
      </rPr>
      <t>人员出勤率</t>
    </r>
    <r>
      <rPr>
        <sz val="11"/>
        <rFont val="Times New Roman"/>
        <family val="1"/>
      </rPr>
      <t xml:space="preserve"> </t>
    </r>
    <phoneticPr fontId="4" type="noConversion"/>
  </si>
  <si>
    <r>
      <rPr>
        <sz val="11"/>
        <rFont val="楷体_GB2312"/>
        <family val="3"/>
        <charset val="134"/>
      </rPr>
      <t>人员流失率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</si>
  <si>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A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</si>
  <si>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B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</si>
  <si>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包装</t>
    </r>
    <r>
      <rPr>
        <sz val="11"/>
        <rFont val="Times New Roman"/>
        <family val="1"/>
      </rPr>
      <t>C</t>
    </r>
    <r>
      <rPr>
        <sz val="11"/>
        <rFont val="楷体_GB2312"/>
        <family val="3"/>
        <charset val="134"/>
      </rPr>
      <t>班</t>
    </r>
    <phoneticPr fontId="4" type="noConversion"/>
  </si>
  <si>
    <r>
      <rPr>
        <sz val="11"/>
        <rFont val="楷体_GB2312"/>
        <family val="3"/>
        <charset val="134"/>
      </rPr>
      <t>合计</t>
    </r>
    <r>
      <rPr>
        <sz val="11"/>
        <rFont val="Times New Roman"/>
        <family val="1"/>
      </rPr>
      <t xml:space="preserve"> </t>
    </r>
  </si>
  <si>
    <r>
      <rPr>
        <sz val="11"/>
        <rFont val="楷体_GB2312"/>
        <family val="3"/>
        <charset val="134"/>
      </rPr>
      <t>批准：</t>
    </r>
    <phoneticPr fontId="4" type="noConversion"/>
  </si>
  <si>
    <r>
      <rPr>
        <sz val="11"/>
        <rFont val="楷体_GB2312"/>
        <family val="3"/>
        <charset val="134"/>
      </rPr>
      <t>审核：</t>
    </r>
    <phoneticPr fontId="4" type="noConversion"/>
  </si>
  <si>
    <r>
      <rPr>
        <sz val="11"/>
        <rFont val="楷体_GB2312"/>
        <family val="3"/>
        <charset val="134"/>
      </rPr>
      <t>制表：</t>
    </r>
    <phoneticPr fontId="4" type="noConversion"/>
  </si>
  <si>
    <r>
      <rPr>
        <b/>
        <sz val="12"/>
        <rFont val="楷体_GB2312"/>
        <family val="3"/>
        <charset val="134"/>
      </rPr>
      <t>四、生产数据汇总</t>
    </r>
    <phoneticPr fontId="4" type="noConversion"/>
  </si>
  <si>
    <r>
      <rPr>
        <b/>
        <sz val="12"/>
        <rFont val="楷体_GB2312"/>
        <family val="3"/>
        <charset val="134"/>
      </rPr>
      <t>三、包装</t>
    </r>
    <r>
      <rPr>
        <b/>
        <sz val="12"/>
        <rFont val="Times New Roman"/>
        <family val="1"/>
      </rPr>
      <t>C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</si>
  <si>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b/>
        <sz val="12"/>
        <rFont val="楷体_GB2312"/>
        <family val="3"/>
        <charset val="134"/>
      </rPr>
      <t>二、包装</t>
    </r>
    <r>
      <rPr>
        <b/>
        <sz val="12"/>
        <rFont val="Times New Roman"/>
        <family val="1"/>
      </rPr>
      <t>B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</si>
  <si>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t>草莓</t>
    <phoneticPr fontId="17" type="noConversion"/>
  </si>
  <si>
    <t>草莓</t>
    <phoneticPr fontId="17" type="noConversion"/>
  </si>
  <si>
    <t>菠萝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</si>
  <si>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</si>
  <si>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</si>
  <si>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</si>
  <si>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</si>
  <si>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冰糖葫芦</t>
    <phoneticPr fontId="17" type="noConversion"/>
  </si>
  <si>
    <t>山楂</t>
    <phoneticPr fontId="17" type="noConversion"/>
  </si>
  <si>
    <t>山楂</t>
    <phoneticPr fontId="17" type="noConversion"/>
  </si>
  <si>
    <t>雪梨</t>
    <phoneticPr fontId="17" type="noConversion"/>
  </si>
  <si>
    <t>么么蛋</t>
    <phoneticPr fontId="17" type="noConversion"/>
  </si>
  <si>
    <t>草莓</t>
    <phoneticPr fontId="17" type="noConversion"/>
  </si>
  <si>
    <t>菠萝</t>
    <phoneticPr fontId="17" type="noConversion"/>
  </si>
  <si>
    <t>香蕉</t>
    <phoneticPr fontId="17" type="noConversion"/>
  </si>
  <si>
    <t>104果爽</t>
    <phoneticPr fontId="17" type="noConversion"/>
  </si>
  <si>
    <t>冰糖葫芦</t>
    <phoneticPr fontId="17" type="noConversion"/>
  </si>
  <si>
    <t>山楂</t>
    <phoneticPr fontId="17" type="noConversion"/>
  </si>
  <si>
    <t>雪梨</t>
    <phoneticPr fontId="17" type="noConversion"/>
  </si>
  <si>
    <t>香蕉</t>
    <phoneticPr fontId="17" type="noConversion"/>
  </si>
  <si>
    <t>雪梨</t>
    <phoneticPr fontId="17" type="noConversion"/>
  </si>
  <si>
    <t>么么蛋</t>
    <phoneticPr fontId="17" type="noConversion"/>
  </si>
  <si>
    <r>
      <t>120g</t>
    </r>
    <r>
      <rPr>
        <sz val="11"/>
        <rFont val="宋体"/>
        <family val="3"/>
        <charset val="134"/>
      </rPr>
      <t>果味果冻小卡通罐</t>
    </r>
    <phoneticPr fontId="4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</si>
  <si>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</si>
  <si>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t>鸡蛋</t>
    <phoneticPr fontId="30" type="noConversion"/>
  </si>
  <si>
    <t>160g优酪果冻</t>
    <phoneticPr fontId="17" type="noConversion"/>
  </si>
  <si>
    <r>
      <t>160g</t>
    </r>
    <r>
      <rPr>
        <sz val="11"/>
        <rFont val="宋体"/>
        <family val="3"/>
        <charset val="134"/>
      </rPr>
      <t>优酪果冻</t>
    </r>
    <phoneticPr fontId="17" type="noConversion"/>
  </si>
  <si>
    <t>蜂蜜柚子</t>
    <phoneticPr fontId="12" type="noConversion"/>
  </si>
  <si>
    <t>冰糖雪梨</t>
    <phoneticPr fontId="12" type="noConversion"/>
  </si>
  <si>
    <t>柠檬</t>
    <phoneticPr fontId="12" type="noConversion"/>
  </si>
  <si>
    <t>香橙</t>
    <phoneticPr fontId="12" type="noConversion"/>
  </si>
  <si>
    <t>么么冰</t>
    <phoneticPr fontId="31" type="noConversion"/>
  </si>
  <si>
    <t>香蕉</t>
    <phoneticPr fontId="31" type="noConversion"/>
  </si>
  <si>
    <t>蓝莓</t>
    <phoneticPr fontId="31" type="noConversion"/>
  </si>
  <si>
    <t>草莓</t>
    <phoneticPr fontId="31" type="noConversion"/>
  </si>
  <si>
    <t>乳酸</t>
    <phoneticPr fontId="17" type="noConversion"/>
  </si>
  <si>
    <t>乳酸</t>
    <phoneticPr fontId="17" type="noConversion"/>
  </si>
  <si>
    <t>香草</t>
    <phoneticPr fontId="31" type="noConversion"/>
  </si>
  <si>
    <t>香草</t>
    <phoneticPr fontId="31" type="noConversion"/>
  </si>
  <si>
    <t>乳酸</t>
    <phoneticPr fontId="32" type="noConversion"/>
  </si>
  <si>
    <t>120g么么冰</t>
    <phoneticPr fontId="31" type="noConversion"/>
  </si>
  <si>
    <t>120g么么冰</t>
    <phoneticPr fontId="31" type="noConversion"/>
  </si>
  <si>
    <t>苹果</t>
    <phoneticPr fontId="15" type="noConversion"/>
  </si>
  <si>
    <t>雪梨</t>
    <phoneticPr fontId="15" type="noConversion"/>
  </si>
  <si>
    <t>杂果</t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</si>
  <si>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</si>
  <si>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蔓越莓味</t>
    <phoneticPr fontId="35" type="noConversion"/>
  </si>
  <si>
    <t>柠檬味</t>
    <phoneticPr fontId="35" type="noConversion"/>
  </si>
  <si>
    <t>30g钙铁锌果冻</t>
    <phoneticPr fontId="12" type="noConversion"/>
  </si>
  <si>
    <t>蔓越莓味</t>
    <phoneticPr fontId="12" type="noConversion"/>
  </si>
  <si>
    <t>柠檬味</t>
    <phoneticPr fontId="12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</si>
  <si>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</si>
  <si>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t>奇异果味</t>
    <phoneticPr fontId="35" type="noConversion"/>
  </si>
  <si>
    <t>奇异果味</t>
    <phoneticPr fontId="35" type="noConversion"/>
  </si>
  <si>
    <t>百香果味</t>
    <phoneticPr fontId="35" type="noConversion"/>
  </si>
  <si>
    <t>百香果味</t>
    <phoneticPr fontId="35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</si>
  <si>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</si>
  <si>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</si>
  <si>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t>酸奶</t>
    <phoneticPr fontId="37" type="noConversion"/>
  </si>
  <si>
    <t>酸奶</t>
    <phoneticPr fontId="37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</si>
  <si>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</si>
  <si>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t>黄桃</t>
    <phoneticPr fontId="37" type="noConversion"/>
  </si>
  <si>
    <t>黄桃</t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</si>
  <si>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</si>
  <si>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r>
      <t>45g</t>
    </r>
    <r>
      <rPr>
        <sz val="11"/>
        <rFont val="宋体"/>
        <family val="3"/>
        <charset val="134"/>
      </rPr>
      <t>果味果冻</t>
    </r>
    <phoneticPr fontId="37" type="noConversion"/>
  </si>
  <si>
    <t>香蕉牛奶</t>
    <phoneticPr fontId="38" type="noConversion"/>
  </si>
  <si>
    <t>香蕉牛奶</t>
    <phoneticPr fontId="38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</si>
  <si>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</si>
  <si>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t>蔓越莓</t>
    <phoneticPr fontId="38" type="noConversion"/>
  </si>
  <si>
    <t>蔓越莓</t>
    <phoneticPr fontId="38" type="noConversion"/>
  </si>
  <si>
    <t>100g优酪</t>
    <phoneticPr fontId="34" type="noConversion"/>
  </si>
  <si>
    <t>草莓</t>
    <phoneticPr fontId="34" type="noConversion"/>
  </si>
  <si>
    <t>菠萝</t>
    <phoneticPr fontId="34" type="noConversion"/>
  </si>
  <si>
    <t>香蕉</t>
    <phoneticPr fontId="34" type="noConversion"/>
  </si>
  <si>
    <t>香蕉</t>
    <phoneticPr fontId="34" type="noConversion"/>
  </si>
  <si>
    <t>童波</t>
    <phoneticPr fontId="11" type="noConversion"/>
  </si>
  <si>
    <r>
      <t xml:space="preserve">            </t>
    </r>
    <r>
      <rPr>
        <sz val="24"/>
        <rFont val="楷体_GB2312"/>
        <family val="3"/>
        <charset val="134"/>
      </rPr>
      <t>南京来一口食品有限公司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</si>
  <si>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</si>
  <si>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t>水蜜桃</t>
    <phoneticPr fontId="4" type="noConversion"/>
  </si>
  <si>
    <t>香蕉</t>
    <phoneticPr fontId="4" type="noConversion"/>
  </si>
  <si>
    <t>芒果</t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</si>
  <si>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</si>
  <si>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</si>
  <si>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t>酸奶</t>
    <phoneticPr fontId="4" type="noConversion"/>
  </si>
  <si>
    <t>草莓</t>
    <phoneticPr fontId="4" type="noConversion"/>
  </si>
  <si>
    <t>香蕉牛奶</t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</si>
  <si>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</si>
  <si>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</si>
  <si>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</si>
  <si>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</si>
  <si>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</si>
  <si>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</si>
  <si>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</si>
  <si>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</si>
  <si>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</si>
  <si>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t>哈密瓜</t>
    <phoneticPr fontId="43" type="noConversion"/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</si>
  <si>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</si>
  <si>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t>总直接包装人工总成本</t>
    </r>
    <r>
      <rPr>
        <b/>
        <sz val="9"/>
        <color indexed="10"/>
        <rFont val="Times New Roman"/>
        <family val="1"/>
      </rPr>
      <t>(</t>
    </r>
    <r>
      <rPr>
        <b/>
        <sz val="9"/>
        <color indexed="10"/>
        <rFont val="宋体"/>
        <family val="3"/>
        <charset val="134"/>
      </rPr>
      <t>元</t>
    </r>
    <r>
      <rPr>
        <b/>
        <sz val="9"/>
        <color indexed="10"/>
        <rFont val="Times New Roman"/>
        <family val="1"/>
      </rPr>
      <t>/</t>
    </r>
    <r>
      <rPr>
        <b/>
        <sz val="9"/>
        <color indexed="10"/>
        <rFont val="宋体"/>
        <family val="3"/>
        <charset val="134"/>
      </rPr>
      <t>箱</t>
    </r>
    <r>
      <rPr>
        <b/>
        <sz val="9"/>
        <color indexed="10"/>
        <rFont val="Times New Roman"/>
        <family val="1"/>
      </rPr>
      <t>)</t>
    </r>
    <phoneticPr fontId="43" type="noConversion"/>
  </si>
  <si>
    <t>直接人工成本</t>
    <phoneticPr fontId="4" type="noConversion"/>
  </si>
  <si>
    <t>福利糖</t>
    <phoneticPr fontId="42" type="noConversion"/>
  </si>
  <si>
    <t>福利糖</t>
    <phoneticPr fontId="42" type="noConversion"/>
  </si>
  <si>
    <t>福利糖</t>
    <phoneticPr fontId="4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</si>
  <si>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</si>
  <si>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r>
      <t>60g</t>
    </r>
    <r>
      <rPr>
        <sz val="11"/>
        <rFont val="宋体"/>
        <family val="3"/>
        <charset val="134"/>
      </rPr>
      <t>吸吸果冻</t>
    </r>
    <phoneticPr fontId="41" type="noConversion"/>
  </si>
  <si>
    <t>草莓</t>
    <phoneticPr fontId="41" type="noConversion"/>
  </si>
  <si>
    <t>草莓</t>
    <phoneticPr fontId="41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</si>
  <si>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</si>
  <si>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>5</t>
    </r>
    <r>
      <rPr>
        <sz val="11"/>
        <rFont val="楷体_GB2312"/>
        <family val="3"/>
        <charset val="134"/>
      </rPr>
      <t>粒袋喜庆果冻</t>
    </r>
    <phoneticPr fontId="4" type="noConversion"/>
  </si>
  <si>
    <t>草莓</t>
    <phoneticPr fontId="4" type="noConversion"/>
  </si>
  <si>
    <t>草莓</t>
    <phoneticPr fontId="4" type="noConversion"/>
  </si>
  <si>
    <t>顾恩塘</t>
    <phoneticPr fontId="11" type="noConversion"/>
  </si>
  <si>
    <t>顾恩塘</t>
    <phoneticPr fontId="11" type="noConversion"/>
  </si>
  <si>
    <t>顾恩塘</t>
  </si>
  <si>
    <r>
      <t>45g</t>
    </r>
    <r>
      <rPr>
        <sz val="11"/>
        <rFont val="宋体"/>
        <family val="3"/>
        <charset val="134"/>
      </rPr>
      <t>奶香酪果冻</t>
    </r>
    <phoneticPr fontId="4" type="noConversion"/>
  </si>
  <si>
    <r>
      <rPr>
        <sz val="10"/>
        <rFont val="华文中宋"/>
        <family val="3"/>
        <charset val="134"/>
      </rPr>
      <t>哈密瓜</t>
    </r>
    <phoneticPr fontId="4" type="noConversion"/>
  </si>
  <si>
    <t>哈密瓜</t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</si>
  <si>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</si>
  <si>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28g</t>
    </r>
    <r>
      <rPr>
        <sz val="11"/>
        <rFont val="宋体"/>
        <family val="3"/>
        <charset val="134"/>
      </rPr>
      <t>拉丝果冻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</si>
  <si>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</si>
  <si>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135g</t>
    </r>
    <r>
      <rPr>
        <sz val="11"/>
        <rFont val="宋体"/>
        <family val="3"/>
        <charset val="134"/>
      </rPr>
      <t>胶原蛋白果汁果冻</t>
    </r>
    <phoneticPr fontId="12" type="noConversion"/>
  </si>
  <si>
    <r>
      <t>94</t>
    </r>
    <r>
      <rPr>
        <sz val="11"/>
        <rFont val="宋体"/>
        <family val="3"/>
        <charset val="134"/>
      </rPr>
      <t>小怪兽果冻</t>
    </r>
    <phoneticPr fontId="37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</si>
  <si>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</si>
  <si>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125</t>
    </r>
    <r>
      <rPr>
        <sz val="11"/>
        <rFont val="宋体"/>
        <family val="3"/>
        <charset val="134"/>
      </rPr>
      <t>通天娃娃可吸果冻</t>
    </r>
    <phoneticPr fontId="4" type="noConversion"/>
  </si>
  <si>
    <r>
      <t>30g</t>
    </r>
    <r>
      <rPr>
        <sz val="11"/>
        <rFont val="楷体_GB2312"/>
        <family val="3"/>
        <charset val="134"/>
      </rPr>
      <t>果肉果冻</t>
    </r>
    <phoneticPr fontId="4" type="noConversion"/>
  </si>
  <si>
    <r>
      <t>36g</t>
    </r>
    <r>
      <rPr>
        <sz val="11"/>
        <rFont val="楷体_GB2312"/>
        <family val="3"/>
        <charset val="134"/>
      </rPr>
      <t>情人心语果肉果冻</t>
    </r>
    <phoneticPr fontId="4" type="noConversion"/>
  </si>
  <si>
    <r>
      <t>45g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</si>
  <si>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80g</t>
    </r>
    <r>
      <rPr>
        <sz val="11"/>
        <rFont val="楷体_GB2312"/>
        <family val="3"/>
        <charset val="134"/>
      </rPr>
      <t>情人心语果冻</t>
    </r>
    <phoneticPr fontId="4" type="noConversion"/>
  </si>
  <si>
    <r>
      <t>92g</t>
    </r>
    <r>
      <rPr>
        <sz val="11"/>
        <rFont val="楷体_GB2312"/>
        <family val="3"/>
        <charset val="134"/>
      </rPr>
      <t>果肉粒布甸果冻</t>
    </r>
    <phoneticPr fontId="4" type="noConversion"/>
  </si>
  <si>
    <r>
      <t>95g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</si>
  <si>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</si>
  <si>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125g</t>
    </r>
    <r>
      <rPr>
        <sz val="11"/>
        <rFont val="楷体_GB2312"/>
        <family val="3"/>
        <charset val="134"/>
      </rPr>
      <t>果肉果冻</t>
    </r>
    <phoneticPr fontId="4" type="noConversion"/>
  </si>
  <si>
    <r>
      <t>185g</t>
    </r>
    <r>
      <rPr>
        <sz val="11"/>
        <rFont val="楷体_GB2312"/>
        <family val="3"/>
        <charset val="134"/>
      </rPr>
      <t>什锦果冻</t>
    </r>
    <phoneticPr fontId="4" type="noConversion"/>
  </si>
  <si>
    <r>
      <t>160g</t>
    </r>
    <r>
      <rPr>
        <sz val="11"/>
        <rFont val="楷体_GB2312"/>
        <family val="3"/>
        <charset val="134"/>
      </rPr>
      <t>果肉</t>
    </r>
    <phoneticPr fontId="4" type="noConversion"/>
  </si>
  <si>
    <r>
      <t>25g</t>
    </r>
    <r>
      <rPr>
        <sz val="11"/>
        <rFont val="宋体"/>
        <family val="3"/>
        <charset val="134"/>
      </rPr>
      <t>乳酸果冻</t>
    </r>
    <phoneticPr fontId="4" type="noConversion"/>
  </si>
  <si>
    <r>
      <t>30g</t>
    </r>
    <r>
      <rPr>
        <sz val="11"/>
        <rFont val="宋体"/>
        <family val="3"/>
        <charset val="134"/>
      </rPr>
      <t>钙铁锌果冻</t>
    </r>
    <phoneticPr fontId="35" type="noConversion"/>
  </si>
  <si>
    <r>
      <t>94g</t>
    </r>
    <r>
      <rPr>
        <sz val="11"/>
        <rFont val="宋体"/>
        <family val="3"/>
        <charset val="134"/>
      </rPr>
      <t>小怪兽果冻</t>
    </r>
    <phoneticPr fontId="38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</si>
  <si>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</si>
  <si>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r>
      <t>50g</t>
    </r>
    <r>
      <rPr>
        <sz val="11"/>
        <rFont val="楷体_GB2312"/>
        <family val="3"/>
        <charset val="134"/>
      </rPr>
      <t>动物园可吸果冻</t>
    </r>
    <phoneticPr fontId="4" type="noConversion"/>
  </si>
  <si>
    <t>卡通猫玩具</t>
    <phoneticPr fontId="4" type="noConversion"/>
  </si>
  <si>
    <r>
      <rPr>
        <sz val="12"/>
        <rFont val="楷体_GB2312"/>
        <family val="3"/>
        <charset val="134"/>
      </rPr>
      <t>当班辅助岗位</t>
    </r>
    <phoneticPr fontId="4" type="noConversion"/>
  </si>
  <si>
    <r>
      <rPr>
        <sz val="12"/>
        <rFont val="楷体_GB2312"/>
        <family val="3"/>
        <charset val="134"/>
      </rPr>
      <t>当班产量</t>
    </r>
    <r>
      <rPr>
        <sz val="12"/>
        <rFont val="Times New Roman"/>
        <family val="1"/>
      </rPr>
      <t>(</t>
    </r>
    <r>
      <rPr>
        <sz val="12"/>
        <rFont val="楷体_GB2312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楷体_GB2312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</si>
  <si>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楷体_GB2312"/>
        <family val="3"/>
        <charset val="134"/>
      </rPr>
      <t>当班生产工时</t>
    </r>
    <phoneticPr fontId="4" type="noConversion"/>
  </si>
  <si>
    <r>
      <rPr>
        <sz val="12"/>
        <rFont val="楷体_GB2312"/>
        <family val="3"/>
        <charset val="134"/>
      </rPr>
      <t>当班异常工时</t>
    </r>
  </si>
  <si>
    <r>
      <rPr>
        <sz val="12"/>
        <rFont val="楷体_GB2312"/>
        <family val="3"/>
        <charset val="134"/>
      </rPr>
      <t>物料编码</t>
    </r>
    <phoneticPr fontId="4" type="noConversion"/>
  </si>
  <si>
    <r>
      <t>4.1</t>
    </r>
    <r>
      <rPr>
        <sz val="12"/>
        <rFont val="楷体_GB2312"/>
        <family val="3"/>
        <charset val="134"/>
      </rPr>
      <t>、关键管理指标</t>
    </r>
    <phoneticPr fontId="4" type="noConversion"/>
  </si>
  <si>
    <r>
      <t>4.2</t>
    </r>
    <r>
      <rPr>
        <sz val="12"/>
        <rFont val="楷体_GB2312"/>
        <family val="3"/>
        <charset val="134"/>
      </rPr>
      <t>、产品结构与异常工时分析</t>
    </r>
    <phoneticPr fontId="4" type="noConversion"/>
  </si>
  <si>
    <r>
      <rPr>
        <sz val="12"/>
        <rFont val="楷体_GB2312"/>
        <family val="3"/>
        <charset val="134"/>
      </rPr>
      <t>五、人员出勤情况</t>
    </r>
    <phoneticPr fontId="4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</si>
  <si>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</si>
  <si>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95g</t>
    </r>
    <r>
      <rPr>
        <sz val="11"/>
        <rFont val="楷体_GB2312"/>
        <family val="3"/>
        <charset val="134"/>
      </rPr>
      <t>鲜果</t>
    </r>
    <phoneticPr fontId="15" type="noConversion"/>
  </si>
  <si>
    <r>
      <t>45</t>
    </r>
    <r>
      <rPr>
        <sz val="11"/>
        <rFont val="宋体"/>
        <family val="3"/>
        <charset val="134"/>
      </rPr>
      <t>果味果冻</t>
    </r>
    <phoneticPr fontId="37" type="noConversion"/>
  </si>
  <si>
    <r>
      <t>90g</t>
    </r>
    <r>
      <rPr>
        <sz val="11"/>
        <rFont val="宋体"/>
        <family val="3"/>
        <charset val="134"/>
      </rPr>
      <t>双层布甸果冻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</si>
  <si>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</si>
  <si>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92g</t>
    </r>
    <r>
      <rPr>
        <sz val="11"/>
        <rFont val="楷体_GB2312"/>
        <family val="3"/>
        <charset val="134"/>
      </rPr>
      <t>布甸果冻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</si>
  <si>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</si>
  <si>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65g</t>
    </r>
    <r>
      <rPr>
        <sz val="11"/>
        <rFont val="楷体_GB2312"/>
        <family val="3"/>
        <charset val="134"/>
      </rPr>
      <t>可吸果冻</t>
    </r>
    <phoneticPr fontId="4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</si>
  <si>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</si>
  <si>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104</t>
    </r>
    <r>
      <rPr>
        <sz val="11"/>
        <rFont val="宋体"/>
        <family val="3"/>
        <charset val="134"/>
      </rPr>
      <t>果爽</t>
    </r>
    <phoneticPr fontId="17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</si>
  <si>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</si>
  <si>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布甸果冻</t>
    </r>
    <phoneticPr fontId="4" type="noConversion"/>
  </si>
  <si>
    <r>
      <t>90g</t>
    </r>
    <r>
      <rPr>
        <sz val="11"/>
        <rFont val="楷体_GB2312"/>
        <family val="3"/>
        <charset val="134"/>
      </rPr>
      <t>双层布甸果冻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</si>
  <si>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</si>
  <si>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85g</t>
    </r>
    <r>
      <rPr>
        <sz val="11"/>
        <rFont val="楷体_GB2312"/>
        <family val="3"/>
        <charset val="134"/>
      </rPr>
      <t>吸吸果冻</t>
    </r>
    <phoneticPr fontId="4" type="noConversion"/>
  </si>
  <si>
    <r>
      <t>6</t>
    </r>
    <r>
      <rPr>
        <sz val="11"/>
        <rFont val="楷体_GB2312"/>
        <family val="3"/>
        <charset val="134"/>
      </rPr>
      <t>粒袋喜庆果冻</t>
    </r>
    <phoneticPr fontId="4" type="noConversion"/>
  </si>
  <si>
    <r>
      <t xml:space="preserve">            </t>
    </r>
    <r>
      <rPr>
        <b/>
        <sz val="12"/>
        <rFont val="华文楷体"/>
        <family val="3"/>
        <charset val="134"/>
      </rPr>
      <t>南京来一口食品有限公司</t>
    </r>
    <phoneticPr fontId="4" type="noConversion"/>
  </si>
  <si>
    <r>
      <rPr>
        <b/>
        <sz val="12"/>
        <rFont val="华文中宋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华文中宋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</si>
  <si>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物料编码</t>
    </r>
    <phoneticPr fontId="4" type="noConversion"/>
  </si>
  <si>
    <r>
      <rPr>
        <sz val="12"/>
        <rFont val="华文中宋"/>
        <family val="3"/>
        <charset val="134"/>
      </rPr>
      <t>当班辅助岗位</t>
    </r>
    <phoneticPr fontId="4" type="noConversion"/>
  </si>
  <si>
    <r>
      <rPr>
        <sz val="12"/>
        <rFont val="华文中宋"/>
        <family val="3"/>
        <charset val="134"/>
      </rPr>
      <t>当月产量</t>
    </r>
    <r>
      <rPr>
        <sz val="12"/>
        <rFont val="Times New Roman"/>
        <family val="1"/>
      </rPr>
      <t>(</t>
    </r>
    <r>
      <rPr>
        <sz val="12"/>
        <rFont val="华文中宋"/>
        <family val="3"/>
        <charset val="134"/>
      </rPr>
      <t>箱</t>
    </r>
    <r>
      <rPr>
        <sz val="12"/>
        <rFont val="Times New Roman"/>
        <family val="1"/>
      </rPr>
      <t>/</t>
    </r>
    <r>
      <rPr>
        <sz val="12"/>
        <rFont val="华文中宋"/>
        <family val="3"/>
        <charset val="134"/>
      </rPr>
      <t>班</t>
    </r>
    <r>
      <rPr>
        <sz val="12"/>
        <rFont val="Times New Roman"/>
        <family val="1"/>
      </rPr>
      <t>)</t>
    </r>
    <phoneticPr fontId="4" type="noConversion"/>
  </si>
  <si>
    <r>
      <rPr>
        <sz val="12"/>
        <rFont val="华文中宋"/>
        <family val="3"/>
        <charset val="134"/>
      </rPr>
      <t>当月生产工时</t>
    </r>
    <phoneticPr fontId="4" type="noConversion"/>
  </si>
  <si>
    <r>
      <rPr>
        <b/>
        <sz val="12"/>
        <rFont val="楷体_GB2312"/>
        <family val="3"/>
        <charset val="134"/>
      </rPr>
      <t>一、包装</t>
    </r>
    <r>
      <rPr>
        <b/>
        <sz val="12"/>
        <rFont val="Times New Roman"/>
        <family val="1"/>
      </rPr>
      <t>A</t>
    </r>
    <r>
      <rPr>
        <b/>
        <sz val="12"/>
        <rFont val="楷体_GB2312"/>
        <family val="3"/>
        <charset val="134"/>
      </rPr>
      <t>班生产日报表</t>
    </r>
    <phoneticPr fontId="4" type="noConversion"/>
  </si>
  <si>
    <r>
      <rPr>
        <sz val="12"/>
        <rFont val="华文中宋"/>
        <family val="3"/>
        <charset val="134"/>
      </rPr>
      <t>当月异常工时</t>
    </r>
    <phoneticPr fontId="12" type="noConversion"/>
  </si>
  <si>
    <r>
      <rPr>
        <b/>
        <sz val="12"/>
        <rFont val="华文中宋"/>
        <family val="3"/>
        <charset val="134"/>
      </rPr>
      <t>四、生产数据汇总</t>
    </r>
    <phoneticPr fontId="4" type="noConversion"/>
  </si>
  <si>
    <r>
      <t>4.1</t>
    </r>
    <r>
      <rPr>
        <sz val="12"/>
        <rFont val="华文中宋"/>
        <family val="3"/>
        <charset val="134"/>
      </rPr>
      <t>、关键管理指标</t>
    </r>
    <phoneticPr fontId="4" type="noConversion"/>
  </si>
  <si>
    <r>
      <t>4.2</t>
    </r>
    <r>
      <rPr>
        <sz val="12"/>
        <rFont val="华文中宋"/>
        <family val="3"/>
        <charset val="134"/>
      </rPr>
      <t>、产品结构与异常工时分析</t>
    </r>
    <phoneticPr fontId="4" type="noConversion"/>
  </si>
  <si>
    <r>
      <rPr>
        <b/>
        <sz val="12"/>
        <rFont val="华文中宋"/>
        <family val="3"/>
        <charset val="134"/>
      </rPr>
      <t>五、人员出勤情况</t>
    </r>
    <phoneticPr fontId="4" type="noConversion"/>
  </si>
  <si>
    <t>50g动物园可吸果冻</t>
  </si>
  <si>
    <t>50g果蔬园可吸果冻</t>
  </si>
  <si>
    <t>120g果蔬园可吸果冻</t>
  </si>
  <si>
    <t>箱/班</t>
    <phoneticPr fontId="4" type="noConversion"/>
  </si>
  <si>
    <t>哈密瓜</t>
    <phoneticPr fontId="4" type="noConversion"/>
  </si>
  <si>
    <t>香橙</t>
    <phoneticPr fontId="4" type="noConversion"/>
  </si>
  <si>
    <t>项目</t>
    <phoneticPr fontId="4" type="noConversion"/>
  </si>
  <si>
    <t>A班</t>
    <phoneticPr fontId="4" type="noConversion"/>
  </si>
  <si>
    <t>B班</t>
    <phoneticPr fontId="4" type="noConversion"/>
  </si>
  <si>
    <t>C班</t>
    <phoneticPr fontId="52" type="noConversion"/>
  </si>
  <si>
    <t>类别</t>
    <phoneticPr fontId="4" type="noConversion"/>
  </si>
  <si>
    <t>当班产量（箱）</t>
    <phoneticPr fontId="4" type="noConversion"/>
  </si>
  <si>
    <t>生产工时（H）</t>
    <phoneticPr fontId="52" type="noConversion"/>
  </si>
  <si>
    <t>产能</t>
    <phoneticPr fontId="52" type="noConversion"/>
  </si>
  <si>
    <t>果肉类</t>
    <phoneticPr fontId="4" type="noConversion"/>
  </si>
  <si>
    <t>果味类</t>
    <phoneticPr fontId="4" type="noConversion"/>
  </si>
  <si>
    <t>吸吸类</t>
    <phoneticPr fontId="4" type="noConversion"/>
  </si>
  <si>
    <t>层层类</t>
    <phoneticPr fontId="4" type="noConversion"/>
  </si>
  <si>
    <t>自立袋</t>
    <phoneticPr fontId="4" type="noConversion"/>
  </si>
  <si>
    <t>礼包类</t>
    <phoneticPr fontId="4" type="noConversion"/>
  </si>
  <si>
    <t>其他类</t>
    <phoneticPr fontId="4" type="noConversion"/>
  </si>
  <si>
    <t>合计：</t>
    <phoneticPr fontId="4" type="noConversion"/>
  </si>
  <si>
    <t>当班总计（箱）：</t>
    <phoneticPr fontId="4" type="noConversion"/>
  </si>
  <si>
    <t>汇总</t>
    <phoneticPr fontId="4" type="noConversion"/>
  </si>
  <si>
    <t>包装产品日报表日期：2017-1</t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</si>
  <si>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</si>
  <si>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</si>
  <si>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</si>
  <si>
    <r>
      <rPr>
        <sz val="11"/>
        <color theme="1"/>
        <rFont val="楷体_GB2312"/>
        <family val="3"/>
        <charset val="134"/>
      </rPr>
      <t>箱</t>
    </r>
    <r>
      <rPr>
        <sz val="11"/>
        <color theme="1"/>
        <rFont val="Times New Roman"/>
        <family val="1"/>
      </rPr>
      <t>/</t>
    </r>
    <r>
      <rPr>
        <sz val="11"/>
        <color theme="1"/>
        <rFont val="楷体_GB2312"/>
        <family val="3"/>
        <charset val="134"/>
      </rPr>
      <t>班</t>
    </r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</si>
</sst>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76" formatCode="0.0_);[Red]\(0.0\)"/>
    <numFmt numFmtId="177" formatCode="0.0_ "/>
    <numFmt numFmtId="178" formatCode="0.00_ ;[Red]\-0.00\ "/>
    <numFmt numFmtId="179" formatCode="0_);[Red]\(0\)"/>
    <numFmt numFmtId="180" formatCode="0_ ;[Red]\-0\ "/>
    <numFmt numFmtId="181" formatCode="0.00_ "/>
    <numFmt numFmtId="182" formatCode="0.0_ ;[Red]\-0.0\ "/>
    <numFmt numFmtId="183" formatCode="0.00_);[Red]\(0.00\)"/>
  </numFmts>
  <fonts count="54">
    <font>
      <sz val="12"/>
      <name val="宋体"/>
      <charset val="134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</font>
    <font>
      <sz val="12"/>
      <name val="宋体"/>
      <family val="3"/>
      <charset val="134"/>
    </font>
    <font>
      <sz val="11"/>
      <name val="华文中宋"/>
      <family val="3"/>
      <charset val="134"/>
    </font>
    <font>
      <b/>
      <sz val="14"/>
      <name val="华文中宋"/>
      <family val="3"/>
      <charset val="134"/>
    </font>
    <font>
      <b/>
      <sz val="11"/>
      <name val="华文中宋"/>
      <family val="3"/>
      <charset val="134"/>
    </font>
    <font>
      <b/>
      <sz val="12"/>
      <name val="华文楷体"/>
      <family val="3"/>
      <charset val="134"/>
    </font>
    <font>
      <sz val="11"/>
      <color rgb="FFFF0000"/>
      <name val="华文中宋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宋体"/>
      <family val="3"/>
      <charset val="134"/>
    </font>
    <font>
      <sz val="9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</font>
    <font>
      <sz val="11"/>
      <name val="楷体_GB2312"/>
      <family val="3"/>
      <charset val="134"/>
    </font>
    <font>
      <sz val="11"/>
      <color theme="1"/>
      <name val="楷体_GB2312"/>
      <family val="3"/>
      <charset val="134"/>
    </font>
    <font>
      <b/>
      <sz val="12"/>
      <name val="楷体_GB2312"/>
      <family val="3"/>
      <charset val="134"/>
    </font>
    <font>
      <b/>
      <sz val="12"/>
      <color theme="1"/>
      <name val="楷体_GB2312"/>
      <family val="3"/>
      <charset val="134"/>
    </font>
    <font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b/>
      <sz val="12"/>
      <name val="Times New Roman"/>
      <family val="1"/>
    </font>
    <font>
      <sz val="12"/>
      <color theme="1"/>
      <name val="Times New Roman"/>
      <family val="1"/>
    </font>
    <font>
      <sz val="11"/>
      <color rgb="FFFF0000"/>
      <name val="Times New Roman"/>
      <family val="1"/>
    </font>
    <font>
      <sz val="10"/>
      <name val="Times New Roman"/>
      <family val="1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b/>
      <sz val="9"/>
      <color indexed="81"/>
      <name val="Tahoma"/>
      <family val="2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4"/>
      <name val="Times New Roman"/>
      <family val="1"/>
    </font>
    <font>
      <sz val="24"/>
      <name val="楷体_GB2312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12"/>
      <name val="宋体"/>
      <family val="3"/>
      <charset val="134"/>
    </font>
    <font>
      <b/>
      <sz val="9"/>
      <color rgb="FFFF0000"/>
      <name val="宋体"/>
      <family val="3"/>
      <charset val="134"/>
    </font>
    <font>
      <b/>
      <sz val="9"/>
      <color indexed="10"/>
      <name val="Times New Roman"/>
      <family val="1"/>
    </font>
    <font>
      <b/>
      <sz val="9"/>
      <color indexed="10"/>
      <name val="宋体"/>
      <family val="3"/>
      <charset val="134"/>
    </font>
    <font>
      <sz val="10"/>
      <name val="华文中宋"/>
      <family val="3"/>
      <charset val="134"/>
    </font>
    <font>
      <sz val="12"/>
      <name val="楷体_GB2312"/>
      <family val="3"/>
      <charset val="134"/>
    </font>
    <font>
      <b/>
      <sz val="12"/>
      <name val="华文中宋"/>
      <family val="3"/>
      <charset val="134"/>
    </font>
    <font>
      <sz val="12"/>
      <name val="华文中宋"/>
      <family val="3"/>
      <charset val="134"/>
    </font>
    <font>
      <sz val="9"/>
      <name val="宋体"/>
      <family val="2"/>
      <charset val="134"/>
      <scheme val="minor"/>
    </font>
    <font>
      <sz val="18"/>
      <name val="华文中宋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B4C5FC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6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5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" fillId="0" borderId="0">
      <alignment vertical="center"/>
    </xf>
    <xf numFmtId="0" fontId="44" fillId="0" borderId="0"/>
  </cellStyleXfs>
  <cellXfs count="608">
    <xf numFmtId="0" fontId="0" fillId="0" borderId="0" xfId="0"/>
    <xf numFmtId="0" fontId="6" fillId="0" borderId="5" xfId="0" applyFont="1" applyFill="1" applyBorder="1" applyAlignment="1"/>
    <xf numFmtId="178" fontId="6" fillId="0" borderId="5" xfId="0" applyNumberFormat="1" applyFont="1" applyFill="1" applyBorder="1" applyAlignment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Alignment="1">
      <alignment horizontal="center" vertical="center"/>
    </xf>
    <xf numFmtId="178" fontId="6" fillId="0" borderId="0" xfId="0" applyNumberFormat="1" applyFont="1" applyFill="1" applyAlignment="1">
      <alignment horizontal="center" vertical="center"/>
    </xf>
    <xf numFmtId="14" fontId="6" fillId="0" borderId="1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center"/>
    </xf>
    <xf numFmtId="178" fontId="6" fillId="0" borderId="0" xfId="0" applyNumberFormat="1" applyFont="1" applyFill="1" applyBorder="1" applyAlignment="1">
      <alignment vertical="top"/>
    </xf>
    <xf numFmtId="178" fontId="6" fillId="0" borderId="0" xfId="0" applyNumberFormat="1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/>
    </xf>
    <xf numFmtId="179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/>
    </xf>
    <xf numFmtId="0" fontId="6" fillId="0" borderId="0" xfId="0" applyFont="1" applyFill="1" applyAlignment="1">
      <alignment vertical="center"/>
    </xf>
    <xf numFmtId="0" fontId="6" fillId="0" borderId="1" xfId="0" applyFont="1" applyFill="1" applyBorder="1" applyAlignment="1" applyProtection="1">
      <alignment horizontal="center" vertical="center"/>
      <protection locked="0"/>
    </xf>
    <xf numFmtId="0" fontId="6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6" fillId="4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vertical="center"/>
    </xf>
    <xf numFmtId="178" fontId="9" fillId="0" borderId="0" xfId="0" applyNumberFormat="1" applyFont="1" applyFill="1" applyAlignment="1">
      <alignment vertical="center"/>
    </xf>
    <xf numFmtId="178" fontId="6" fillId="0" borderId="0" xfId="0" applyNumberFormat="1" applyFont="1" applyFill="1" applyBorder="1" applyAlignment="1"/>
    <xf numFmtId="178" fontId="6" fillId="0" borderId="0" xfId="0" applyNumberFormat="1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178" fontId="6" fillId="0" borderId="5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Alignment="1">
      <alignment horizontal="center"/>
    </xf>
    <xf numFmtId="0" fontId="6" fillId="3" borderId="0" xfId="0" applyFont="1" applyFill="1" applyAlignment="1">
      <alignment horizontal="center"/>
    </xf>
    <xf numFmtId="178" fontId="6" fillId="4" borderId="1" xfId="0" applyNumberFormat="1" applyFont="1" applyFill="1" applyBorder="1" applyAlignment="1">
      <alignment horizontal="center" vertical="center"/>
    </xf>
    <xf numFmtId="178" fontId="6" fillId="4" borderId="1" xfId="0" applyNumberFormat="1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/>
    </xf>
    <xf numFmtId="10" fontId="6" fillId="4" borderId="1" xfId="0" applyNumberFormat="1" applyFont="1" applyFill="1" applyBorder="1" applyAlignment="1">
      <alignment horizontal="center" vertical="center"/>
    </xf>
    <xf numFmtId="182" fontId="6" fillId="4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 wrapText="1"/>
    </xf>
    <xf numFmtId="179" fontId="6" fillId="3" borderId="1" xfId="0" applyNumberFormat="1" applyFont="1" applyFill="1" applyBorder="1" applyAlignment="1">
      <alignment horizontal="center" vertical="center" wrapText="1"/>
    </xf>
    <xf numFmtId="10" fontId="8" fillId="3" borderId="1" xfId="0" applyNumberFormat="1" applyFont="1" applyFill="1" applyBorder="1" applyAlignment="1">
      <alignment horizontal="center" vertical="center" wrapText="1"/>
    </xf>
    <xf numFmtId="10" fontId="6" fillId="3" borderId="1" xfId="0" applyNumberFormat="1" applyFont="1" applyFill="1" applyBorder="1" applyAlignment="1">
      <alignment horizontal="center" vertical="center" wrapText="1"/>
    </xf>
    <xf numFmtId="0" fontId="6" fillId="3" borderId="0" xfId="0" applyFont="1" applyFill="1" applyAlignment="1">
      <alignment vertical="center"/>
    </xf>
    <xf numFmtId="0" fontId="6" fillId="3" borderId="0" xfId="0" applyFont="1" applyFill="1" applyAlignment="1">
      <alignment horizontal="center" vertical="center"/>
    </xf>
    <xf numFmtId="0" fontId="0" fillId="3" borderId="0" xfId="0" applyFill="1"/>
    <xf numFmtId="178" fontId="6" fillId="0" borderId="0" xfId="0" applyNumberFormat="1" applyFont="1" applyFill="1" applyAlignment="1">
      <alignment horizontal="center"/>
    </xf>
    <xf numFmtId="178" fontId="8" fillId="0" borderId="0" xfId="0" applyNumberFormat="1" applyFont="1" applyFill="1" applyBorder="1" applyAlignment="1">
      <alignment vertical="center"/>
    </xf>
    <xf numFmtId="178" fontId="6" fillId="3" borderId="1" xfId="0" applyNumberFormat="1" applyFont="1" applyFill="1" applyBorder="1" applyAlignment="1">
      <alignment horizontal="center" vertical="center" wrapText="1"/>
    </xf>
    <xf numFmtId="178" fontId="0" fillId="0" borderId="0" xfId="0" applyNumberFormat="1"/>
    <xf numFmtId="182" fontId="6" fillId="0" borderId="0" xfId="0" applyNumberFormat="1" applyFont="1" applyFill="1" applyBorder="1" applyAlignment="1">
      <alignment vertical="center"/>
    </xf>
    <xf numFmtId="182" fontId="8" fillId="0" borderId="0" xfId="0" applyNumberFormat="1" applyFont="1" applyFill="1" applyBorder="1" applyAlignment="1">
      <alignment vertical="center"/>
    </xf>
    <xf numFmtId="182" fontId="6" fillId="0" borderId="5" xfId="0" applyNumberFormat="1" applyFont="1" applyFill="1" applyBorder="1" applyAlignment="1"/>
    <xf numFmtId="182" fontId="0" fillId="0" borderId="0" xfId="0" applyNumberFormat="1"/>
    <xf numFmtId="0" fontId="0" fillId="0" borderId="0" xfId="0" applyBorder="1"/>
    <xf numFmtId="178" fontId="6" fillId="3" borderId="6" xfId="0" applyNumberFormat="1" applyFont="1" applyFill="1" applyBorder="1" applyAlignment="1">
      <alignment horizontal="center" vertical="center" wrapText="1"/>
    </xf>
    <xf numFmtId="14" fontId="6" fillId="0" borderId="1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vertical="center" wrapText="1"/>
    </xf>
    <xf numFmtId="10" fontId="6" fillId="0" borderId="0" xfId="0" applyNumberFormat="1" applyFont="1" applyFill="1" applyBorder="1" applyAlignment="1">
      <alignment horizontal="center"/>
    </xf>
    <xf numFmtId="0" fontId="6" fillId="0" borderId="0" xfId="0" applyNumberFormat="1" applyFont="1" applyFill="1" applyBorder="1" applyAlignment="1">
      <alignment horizontal="center" vertical="center"/>
    </xf>
    <xf numFmtId="0" fontId="0" fillId="0" borderId="0" xfId="0" applyFill="1"/>
    <xf numFmtId="178" fontId="9" fillId="0" borderId="0" xfId="0" applyNumberFormat="1" applyFont="1" applyFill="1" applyAlignment="1">
      <alignment horizontal="lef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4" applyFont="1" applyFill="1" applyBorder="1" applyAlignment="1">
      <alignment horizontal="left" vertical="center"/>
    </xf>
    <xf numFmtId="0" fontId="6" fillId="0" borderId="1" xfId="10" applyFont="1" applyFill="1" applyBorder="1" applyAlignment="1">
      <alignment horizontal="left" vertical="center"/>
    </xf>
    <xf numFmtId="0" fontId="6" fillId="0" borderId="1" xfId="9" applyFont="1" applyFill="1" applyBorder="1" applyAlignment="1">
      <alignment horizontal="left" vertical="center"/>
    </xf>
    <xf numFmtId="0" fontId="6" fillId="0" borderId="1" xfId="6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/>
    </xf>
    <xf numFmtId="0" fontId="6" fillId="0" borderId="0" xfId="0" applyFont="1" applyFill="1" applyAlignment="1">
      <alignment horizontal="left"/>
    </xf>
    <xf numFmtId="0" fontId="0" fillId="0" borderId="0" xfId="0" applyAlignment="1">
      <alignment horizontal="left"/>
    </xf>
    <xf numFmtId="0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/>
    </xf>
    <xf numFmtId="0" fontId="7" fillId="0" borderId="0" xfId="0" applyFont="1" applyFill="1" applyAlignment="1"/>
    <xf numFmtId="178" fontId="6" fillId="0" borderId="0" xfId="0" applyNumberFormat="1" applyFont="1" applyFill="1" applyBorder="1" applyAlignment="1">
      <alignment horizontal="center" vertical="center" wrapText="1"/>
    </xf>
    <xf numFmtId="182" fontId="6" fillId="4" borderId="0" xfId="0" applyNumberFormat="1" applyFont="1" applyFill="1" applyBorder="1" applyAlignment="1">
      <alignment horizontal="center" vertical="center"/>
    </xf>
    <xf numFmtId="178" fontId="6" fillId="4" borderId="0" xfId="0" applyNumberFormat="1" applyFont="1" applyFill="1" applyBorder="1" applyAlignment="1">
      <alignment horizontal="center" vertical="center"/>
    </xf>
    <xf numFmtId="0" fontId="6" fillId="3" borderId="0" xfId="0" applyFont="1" applyFill="1" applyBorder="1" applyAlignment="1"/>
    <xf numFmtId="182" fontId="6" fillId="3" borderId="0" xfId="0" applyNumberFormat="1" applyFont="1" applyFill="1" applyBorder="1" applyAlignment="1">
      <alignment vertical="center" wrapText="1"/>
    </xf>
    <xf numFmtId="10" fontId="6" fillId="3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Fill="1" applyBorder="1" applyAlignment="1" applyProtection="1">
      <alignment horizontal="center" vertical="center"/>
      <protection locked="0"/>
    </xf>
    <xf numFmtId="0" fontId="6" fillId="2" borderId="1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>
      <alignment horizontal="left" vertical="center"/>
    </xf>
    <xf numFmtId="14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 wrapText="1"/>
    </xf>
    <xf numFmtId="0" fontId="0" fillId="2" borderId="0" xfId="0" applyFill="1"/>
    <xf numFmtId="178" fontId="6" fillId="0" borderId="1" xfId="0" applyNumberFormat="1" applyFont="1" applyFill="1" applyBorder="1" applyAlignment="1">
      <alignment horizontal="center" vertical="center" wrapText="1"/>
    </xf>
    <xf numFmtId="182" fontId="6" fillId="3" borderId="1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>
      <alignment horizontal="center" vertical="center"/>
    </xf>
    <xf numFmtId="178" fontId="6" fillId="0" borderId="0" xfId="0" applyNumberFormat="1" applyFont="1" applyFill="1" applyBorder="1" applyAlignment="1">
      <alignment vertical="center" wrapText="1"/>
    </xf>
    <xf numFmtId="176" fontId="6" fillId="4" borderId="1" xfId="0" applyNumberFormat="1" applyFont="1" applyFill="1" applyBorder="1" applyAlignment="1">
      <alignment horizontal="center" vertical="center"/>
    </xf>
    <xf numFmtId="179" fontId="6" fillId="4" borderId="1" xfId="0" applyNumberFormat="1" applyFont="1" applyFill="1" applyBorder="1" applyAlignment="1">
      <alignment horizontal="center" vertical="center"/>
    </xf>
    <xf numFmtId="180" fontId="10" fillId="0" borderId="1" xfId="0" applyNumberFormat="1" applyFont="1" applyFill="1" applyBorder="1" applyAlignment="1">
      <alignment horizontal="center"/>
    </xf>
    <xf numFmtId="180" fontId="6" fillId="4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 vertical="center"/>
    </xf>
    <xf numFmtId="178" fontId="6" fillId="2" borderId="1" xfId="0" applyNumberFormat="1" applyFont="1" applyFill="1" applyBorder="1" applyAlignment="1">
      <alignment horizontal="center"/>
    </xf>
    <xf numFmtId="178" fontId="6" fillId="2" borderId="2" xfId="0" applyNumberFormat="1" applyFont="1" applyFill="1" applyBorder="1" applyAlignment="1">
      <alignment horizontal="center" vertical="center" wrapText="1"/>
    </xf>
    <xf numFmtId="178" fontId="6" fillId="5" borderId="1" xfId="0" applyNumberFormat="1" applyFont="1" applyFill="1" applyBorder="1" applyAlignment="1">
      <alignment horizontal="center" vertical="center"/>
    </xf>
    <xf numFmtId="180" fontId="10" fillId="6" borderId="1" xfId="0" applyNumberFormat="1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/>
    </xf>
    <xf numFmtId="180" fontId="0" fillId="0" borderId="0" xfId="0" applyNumberFormat="1"/>
    <xf numFmtId="177" fontId="0" fillId="0" borderId="0" xfId="0" applyNumberFormat="1"/>
    <xf numFmtId="180" fontId="10" fillId="4" borderId="1" xfId="0" applyNumberFormat="1" applyFont="1" applyFill="1" applyBorder="1" applyAlignment="1">
      <alignment horizontal="center"/>
    </xf>
    <xf numFmtId="0" fontId="20" fillId="0" borderId="0" xfId="0" applyFont="1"/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 wrapText="1"/>
    </xf>
    <xf numFmtId="0" fontId="23" fillId="0" borderId="1" xfId="0" applyNumberFormat="1" applyFont="1" applyFill="1" applyBorder="1" applyAlignment="1">
      <alignment horizontal="center" vertical="center" wrapText="1"/>
    </xf>
    <xf numFmtId="0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 wrapText="1"/>
    </xf>
    <xf numFmtId="0" fontId="22" fillId="2" borderId="1" xfId="0" applyNumberFormat="1" applyFont="1" applyFill="1" applyBorder="1" applyAlignment="1">
      <alignment horizontal="center" vertical="center"/>
    </xf>
    <xf numFmtId="0" fontId="22" fillId="3" borderId="1" xfId="0" applyNumberFormat="1" applyFont="1" applyFill="1" applyBorder="1" applyAlignment="1">
      <alignment horizontal="center" vertical="center" wrapText="1"/>
    </xf>
    <xf numFmtId="0" fontId="23" fillId="3" borderId="1" xfId="0" applyNumberFormat="1" applyFont="1" applyFill="1" applyBorder="1" applyAlignment="1">
      <alignment horizontal="center" vertical="center" wrapText="1"/>
    </xf>
    <xf numFmtId="179" fontId="22" fillId="3" borderId="1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 wrapText="1"/>
    </xf>
    <xf numFmtId="0" fontId="22" fillId="0" borderId="0" xfId="0" applyFont="1" applyFill="1" applyAlignment="1">
      <alignment horizontal="center"/>
    </xf>
    <xf numFmtId="0" fontId="23" fillId="0" borderId="0" xfId="0" applyFont="1" applyFill="1" applyAlignment="1">
      <alignment horizontal="center" vertical="center"/>
    </xf>
    <xf numFmtId="0" fontId="22" fillId="0" borderId="0" xfId="0" applyFont="1" applyFill="1" applyAlignment="1">
      <alignment horizontal="center" vertical="center"/>
    </xf>
    <xf numFmtId="178" fontId="22" fillId="0" borderId="0" xfId="0" applyNumberFormat="1" applyFont="1" applyFill="1" applyAlignment="1">
      <alignment horizontal="center"/>
    </xf>
    <xf numFmtId="182" fontId="22" fillId="0" borderId="0" xfId="0" applyNumberFormat="1" applyFont="1" applyFill="1" applyAlignment="1">
      <alignment horizontal="center"/>
    </xf>
    <xf numFmtId="0" fontId="24" fillId="0" borderId="0" xfId="0" applyFont="1"/>
    <xf numFmtId="0" fontId="22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center"/>
    </xf>
    <xf numFmtId="0" fontId="22" fillId="0" borderId="1" xfId="0" applyFont="1" applyFill="1" applyBorder="1" applyAlignment="1" applyProtection="1">
      <alignment horizontal="center" vertical="center"/>
      <protection locked="0"/>
    </xf>
    <xf numFmtId="14" fontId="22" fillId="0" borderId="1" xfId="0" applyNumberFormat="1" applyFont="1" applyFill="1" applyBorder="1" applyAlignment="1">
      <alignment horizontal="center" vertical="center"/>
    </xf>
    <xf numFmtId="0" fontId="23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 wrapText="1"/>
    </xf>
    <xf numFmtId="178" fontId="22" fillId="4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/>
    </xf>
    <xf numFmtId="180" fontId="22" fillId="0" borderId="1" xfId="0" applyNumberFormat="1" applyFont="1" applyFill="1" applyBorder="1" applyAlignment="1">
      <alignment horizontal="center" vertical="center"/>
    </xf>
    <xf numFmtId="10" fontId="22" fillId="4" borderId="1" xfId="0" applyNumberFormat="1" applyFont="1" applyFill="1" applyBorder="1" applyAlignment="1">
      <alignment horizontal="center" vertical="center"/>
    </xf>
    <xf numFmtId="0" fontId="22" fillId="0" borderId="1" xfId="4" applyFont="1" applyFill="1" applyBorder="1" applyAlignment="1">
      <alignment horizontal="center" vertical="center"/>
    </xf>
    <xf numFmtId="182" fontId="23" fillId="0" borderId="1" xfId="0" applyNumberFormat="1" applyFont="1" applyFill="1" applyBorder="1" applyAlignment="1">
      <alignment horizontal="center" vertical="center" wrapText="1"/>
    </xf>
    <xf numFmtId="14" fontId="24" fillId="0" borderId="1" xfId="0" applyNumberFormat="1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center" vertical="center" wrapText="1"/>
    </xf>
    <xf numFmtId="178" fontId="24" fillId="0" borderId="1" xfId="0" applyNumberFormat="1" applyFont="1" applyFill="1" applyBorder="1" applyAlignment="1">
      <alignment horizontal="center" vertical="center" wrapText="1"/>
    </xf>
    <xf numFmtId="14" fontId="22" fillId="0" borderId="1" xfId="0" applyNumberFormat="1" applyFont="1" applyFill="1" applyBorder="1" applyAlignment="1" applyProtection="1">
      <alignment horizontal="center" vertical="center"/>
      <protection locked="0"/>
    </xf>
    <xf numFmtId="0" fontId="22" fillId="0" borderId="1" xfId="10" applyFont="1" applyFill="1" applyBorder="1" applyAlignment="1">
      <alignment horizontal="center" vertical="center"/>
    </xf>
    <xf numFmtId="0" fontId="22" fillId="0" borderId="1" xfId="9" applyFont="1" applyFill="1" applyBorder="1" applyAlignment="1">
      <alignment horizontal="center" vertical="center"/>
    </xf>
    <xf numFmtId="179" fontId="22" fillId="0" borderId="1" xfId="0" applyNumberFormat="1" applyFont="1" applyFill="1" applyBorder="1" applyAlignment="1">
      <alignment horizontal="center" vertical="center"/>
    </xf>
    <xf numFmtId="0" fontId="22" fillId="4" borderId="1" xfId="0" applyNumberFormat="1" applyFont="1" applyFill="1" applyBorder="1" applyAlignment="1">
      <alignment horizontal="center" vertical="center"/>
    </xf>
    <xf numFmtId="14" fontId="22" fillId="4" borderId="1" xfId="0" applyNumberFormat="1" applyFont="1" applyFill="1" applyBorder="1" applyAlignment="1">
      <alignment horizontal="center" vertical="center"/>
    </xf>
    <xf numFmtId="0" fontId="23" fillId="4" borderId="1" xfId="0" applyNumberFormat="1" applyFont="1" applyFill="1" applyBorder="1" applyAlignment="1">
      <alignment horizontal="center" vertical="center"/>
    </xf>
    <xf numFmtId="178" fontId="22" fillId="4" borderId="1" xfId="0" applyNumberFormat="1" applyFont="1" applyFill="1" applyBorder="1" applyAlignment="1">
      <alignment horizontal="center" vertical="center"/>
    </xf>
    <xf numFmtId="178" fontId="22" fillId="5" borderId="1" xfId="0" applyNumberFormat="1" applyFont="1" applyFill="1" applyBorder="1" applyAlignment="1">
      <alignment horizontal="center" vertical="center"/>
    </xf>
    <xf numFmtId="182" fontId="22" fillId="4" borderId="1" xfId="0" applyNumberFormat="1" applyFont="1" applyFill="1" applyBorder="1" applyAlignment="1">
      <alignment horizontal="center" vertical="center"/>
    </xf>
    <xf numFmtId="180" fontId="22" fillId="4" borderId="1" xfId="0" applyNumberFormat="1" applyFont="1" applyFill="1" applyBorder="1" applyAlignment="1">
      <alignment horizontal="center" vertical="center"/>
    </xf>
    <xf numFmtId="178" fontId="22" fillId="4" borderId="2" xfId="0" applyNumberFormat="1" applyFont="1" applyFill="1" applyBorder="1" applyAlignment="1">
      <alignment horizontal="center" vertical="center"/>
    </xf>
    <xf numFmtId="0" fontId="22" fillId="0" borderId="1" xfId="6" applyFont="1" applyFill="1" applyBorder="1" applyAlignment="1">
      <alignment horizontal="center" vertical="center"/>
    </xf>
    <xf numFmtId="0" fontId="28" fillId="0" borderId="1" xfId="0" applyNumberFormat="1" applyFont="1" applyFill="1" applyBorder="1" applyAlignment="1">
      <alignment horizontal="center" vertical="center"/>
    </xf>
    <xf numFmtId="14" fontId="22" fillId="0" borderId="1" xfId="0" applyNumberFormat="1" applyFont="1" applyFill="1" applyBorder="1" applyAlignment="1">
      <alignment horizontal="center" vertical="center" wrapText="1"/>
    </xf>
    <xf numFmtId="0" fontId="23" fillId="3" borderId="6" xfId="0" applyFont="1" applyFill="1" applyBorder="1" applyAlignment="1">
      <alignment horizontal="center" vertical="center"/>
    </xf>
    <xf numFmtId="178" fontId="22" fillId="3" borderId="6" xfId="0" applyNumberFormat="1" applyFont="1" applyFill="1" applyBorder="1" applyAlignment="1">
      <alignment horizontal="center" vertical="center" wrapText="1"/>
    </xf>
    <xf numFmtId="10" fontId="22" fillId="3" borderId="1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vertical="center" wrapText="1"/>
    </xf>
    <xf numFmtId="0" fontId="22" fillId="0" borderId="0" xfId="0" applyFont="1" applyFill="1" applyAlignment="1">
      <alignment vertical="center"/>
    </xf>
    <xf numFmtId="182" fontId="22" fillId="0" borderId="0" xfId="0" applyNumberFormat="1" applyFont="1" applyFill="1" applyBorder="1" applyAlignment="1">
      <alignment vertical="center"/>
    </xf>
    <xf numFmtId="178" fontId="22" fillId="0" borderId="0" xfId="0" applyNumberFormat="1" applyFont="1" applyFill="1" applyBorder="1" applyAlignment="1">
      <alignment vertical="top"/>
    </xf>
    <xf numFmtId="178" fontId="22" fillId="0" borderId="0" xfId="0" applyNumberFormat="1" applyFont="1" applyFill="1" applyBorder="1" applyAlignment="1">
      <alignment horizontal="center" vertical="top"/>
    </xf>
    <xf numFmtId="0" fontId="23" fillId="0" borderId="0" xfId="0" applyFont="1" applyFill="1" applyBorder="1" applyAlignment="1">
      <alignment horizontal="center" vertical="center"/>
    </xf>
    <xf numFmtId="178" fontId="22" fillId="0" borderId="0" xfId="0" applyNumberFormat="1" applyFont="1" applyFill="1" applyAlignment="1">
      <alignment vertical="center"/>
    </xf>
    <xf numFmtId="176" fontId="22" fillId="0" borderId="0" xfId="0" applyNumberFormat="1" applyFont="1" applyFill="1" applyBorder="1" applyAlignment="1">
      <alignment horizontal="center" vertical="center"/>
    </xf>
    <xf numFmtId="178" fontId="22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vertical="center"/>
    </xf>
    <xf numFmtId="182" fontId="22" fillId="0" borderId="0" xfId="0" applyNumberFormat="1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5" xfId="0" applyFont="1" applyFill="1" applyBorder="1" applyAlignment="1">
      <alignment horizontal="center"/>
    </xf>
    <xf numFmtId="0" fontId="22" fillId="0" borderId="5" xfId="0" applyFont="1" applyFill="1" applyBorder="1" applyAlignment="1"/>
    <xf numFmtId="178" fontId="23" fillId="0" borderId="5" xfId="0" applyNumberFormat="1" applyFont="1" applyFill="1" applyBorder="1" applyAlignment="1">
      <alignment horizontal="center" vertical="center"/>
    </xf>
    <xf numFmtId="178" fontId="22" fillId="0" borderId="5" xfId="0" applyNumberFormat="1" applyFont="1" applyFill="1" applyBorder="1" applyAlignment="1"/>
    <xf numFmtId="178" fontId="22" fillId="0" borderId="5" xfId="0" applyNumberFormat="1" applyFont="1" applyFill="1" applyBorder="1" applyAlignment="1">
      <alignment horizontal="center" vertical="center"/>
    </xf>
    <xf numFmtId="182" fontId="22" fillId="0" borderId="5" xfId="0" applyNumberFormat="1" applyFont="1" applyFill="1" applyBorder="1" applyAlignment="1"/>
    <xf numFmtId="178" fontId="22" fillId="0" borderId="0" xfId="0" applyNumberFormat="1" applyFont="1" applyFill="1" applyBorder="1" applyAlignment="1"/>
    <xf numFmtId="178" fontId="22" fillId="0" borderId="0" xfId="0" applyNumberFormat="1" applyFont="1" applyFill="1" applyAlignment="1">
      <alignment horizontal="center" vertical="center"/>
    </xf>
    <xf numFmtId="0" fontId="24" fillId="0" borderId="0" xfId="0" applyFont="1" applyBorder="1"/>
    <xf numFmtId="0" fontId="24" fillId="3" borderId="0" xfId="0" applyFont="1" applyFill="1"/>
    <xf numFmtId="0" fontId="22" fillId="3" borderId="0" xfId="0" applyFont="1" applyFill="1" applyAlignment="1">
      <alignment horizontal="center"/>
    </xf>
    <xf numFmtId="0" fontId="22" fillId="3" borderId="0" xfId="0" applyFont="1" applyFill="1" applyAlignment="1">
      <alignment vertical="center"/>
    </xf>
    <xf numFmtId="0" fontId="24" fillId="0" borderId="0" xfId="0" applyFont="1" applyAlignment="1">
      <alignment horizontal="center"/>
    </xf>
    <xf numFmtId="0" fontId="27" fillId="0" borderId="0" xfId="0" applyFont="1"/>
    <xf numFmtId="0" fontId="26" fillId="7" borderId="0" xfId="0" applyFont="1" applyFill="1" applyBorder="1" applyAlignment="1">
      <alignment vertical="center"/>
    </xf>
    <xf numFmtId="0" fontId="26" fillId="7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>
      <alignment horizontal="center" vertical="center" wrapText="1"/>
    </xf>
    <xf numFmtId="0" fontId="22" fillId="0" borderId="1" xfId="10" applyFont="1" applyFill="1" applyBorder="1" applyAlignment="1">
      <alignment horizontal="left" vertical="center"/>
    </xf>
    <xf numFmtId="0" fontId="22" fillId="0" borderId="1" xfId="0" applyFont="1" applyFill="1" applyBorder="1" applyAlignment="1">
      <alignment horizontal="left" vertical="center"/>
    </xf>
    <xf numFmtId="14" fontId="22" fillId="0" borderId="1" xfId="0" applyNumberFormat="1" applyFont="1" applyFill="1" applyBorder="1" applyAlignment="1">
      <alignment horizontal="left" vertical="center"/>
    </xf>
    <xf numFmtId="0" fontId="22" fillId="0" borderId="1" xfId="4" applyFont="1" applyFill="1" applyBorder="1" applyAlignment="1">
      <alignment horizontal="left" vertical="center"/>
    </xf>
    <xf numFmtId="180" fontId="6" fillId="3" borderId="6" xfId="0" applyNumberFormat="1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  <protection locked="0"/>
    </xf>
    <xf numFmtId="0" fontId="16" fillId="0" borderId="1" xfId="10" applyFont="1" applyFill="1" applyBorder="1" applyAlignment="1">
      <alignment horizontal="center" vertical="center"/>
    </xf>
    <xf numFmtId="0" fontId="16" fillId="0" borderId="1" xfId="10" applyFont="1" applyFill="1" applyBorder="1" applyAlignment="1">
      <alignment horizontal="left" vertical="center"/>
    </xf>
    <xf numFmtId="178" fontId="18" fillId="0" borderId="0" xfId="0" applyNumberFormat="1" applyFont="1" applyFill="1" applyAlignment="1">
      <alignment horizontal="center"/>
    </xf>
    <xf numFmtId="0" fontId="16" fillId="0" borderId="1" xfId="0" applyFont="1" applyFill="1" applyBorder="1" applyAlignment="1">
      <alignment horizontal="center" vertical="center"/>
    </xf>
    <xf numFmtId="10" fontId="10" fillId="2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 applyAlignment="1">
      <alignment horizontal="center"/>
    </xf>
    <xf numFmtId="0" fontId="6" fillId="0" borderId="1" xfId="4" applyFont="1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8" fillId="8" borderId="0" xfId="0" applyFont="1" applyFill="1" applyBorder="1" applyAlignment="1">
      <alignment vertical="center"/>
    </xf>
    <xf numFmtId="180" fontId="10" fillId="8" borderId="1" xfId="0" applyNumberFormat="1" applyFont="1" applyFill="1" applyBorder="1" applyAlignment="1">
      <alignment horizontal="center"/>
    </xf>
    <xf numFmtId="179" fontId="6" fillId="8" borderId="1" xfId="0" applyNumberFormat="1" applyFont="1" applyFill="1" applyBorder="1" applyAlignment="1">
      <alignment horizontal="center" vertical="center"/>
    </xf>
    <xf numFmtId="180" fontId="6" fillId="8" borderId="1" xfId="0" applyNumberFormat="1" applyFont="1" applyFill="1" applyBorder="1" applyAlignment="1">
      <alignment horizontal="center" vertical="center"/>
    </xf>
    <xf numFmtId="178" fontId="6" fillId="8" borderId="1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>
      <alignment vertical="center"/>
    </xf>
    <xf numFmtId="178" fontId="6" fillId="8" borderId="0" xfId="0" applyNumberFormat="1" applyFont="1" applyFill="1" applyAlignment="1">
      <alignment vertical="center"/>
    </xf>
    <xf numFmtId="178" fontId="6" fillId="8" borderId="0" xfId="0" applyNumberFormat="1" applyFont="1" applyFill="1" applyBorder="1" applyAlignment="1">
      <alignment horizontal="center" vertical="center"/>
    </xf>
    <xf numFmtId="178" fontId="6" fillId="8" borderId="0" xfId="0" applyNumberFormat="1" applyFont="1" applyFill="1" applyBorder="1" applyAlignment="1"/>
    <xf numFmtId="0" fontId="0" fillId="8" borderId="0" xfId="0" applyFill="1" applyBorder="1"/>
    <xf numFmtId="0" fontId="0" fillId="8" borderId="0" xfId="0" applyFill="1"/>
    <xf numFmtId="0" fontId="22" fillId="0" borderId="1" xfId="6" applyFont="1" applyFill="1" applyBorder="1" applyAlignment="1">
      <alignment horizontal="left" vertical="center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0" fillId="0" borderId="0" xfId="0" applyBorder="1" applyAlignment="1">
      <alignment horizontal="center"/>
    </xf>
    <xf numFmtId="177" fontId="22" fillId="0" borderId="0" xfId="0" applyNumberFormat="1" applyFont="1" applyFill="1" applyBorder="1" applyAlignment="1">
      <alignment horizontal="center" vertical="center" wrapText="1"/>
    </xf>
    <xf numFmtId="58" fontId="0" fillId="0" borderId="0" xfId="0" applyNumberFormat="1" applyBorder="1" applyAlignment="1"/>
    <xf numFmtId="0" fontId="22" fillId="0" borderId="0" xfId="0" applyFont="1" applyFill="1" applyBorder="1" applyAlignment="1" applyProtection="1">
      <alignment horizontal="center" vertical="center"/>
      <protection locked="0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left" vertical="center"/>
    </xf>
    <xf numFmtId="0" fontId="16" fillId="8" borderId="1" xfId="10" applyFont="1" applyFill="1" applyBorder="1" applyAlignment="1">
      <alignment horizontal="left" vertical="center"/>
    </xf>
    <xf numFmtId="0" fontId="6" fillId="2" borderId="1" xfId="4" applyFont="1" applyFill="1" applyBorder="1" applyAlignment="1">
      <alignment horizontal="left" vertical="center"/>
    </xf>
    <xf numFmtId="176" fontId="6" fillId="0" borderId="0" xfId="0" applyNumberFormat="1" applyFont="1" applyFill="1" applyAlignment="1">
      <alignment horizontal="center"/>
    </xf>
    <xf numFmtId="176" fontId="7" fillId="0" borderId="0" xfId="0" applyNumberFormat="1" applyFont="1" applyFill="1" applyAlignment="1">
      <alignment horizontal="center"/>
    </xf>
    <xf numFmtId="176" fontId="8" fillId="0" borderId="0" xfId="0" applyNumberFormat="1" applyFont="1" applyFill="1" applyBorder="1" applyAlignment="1">
      <alignment horizontal="center" vertical="center"/>
    </xf>
    <xf numFmtId="176" fontId="6" fillId="2" borderId="1" xfId="0" applyNumberFormat="1" applyFont="1" applyFill="1" applyBorder="1" applyAlignment="1">
      <alignment horizontal="center" vertical="center" wrapText="1"/>
    </xf>
    <xf numFmtId="176" fontId="10" fillId="6" borderId="1" xfId="0" applyNumberFormat="1" applyFont="1" applyFill="1" applyBorder="1" applyAlignment="1">
      <alignment horizontal="center"/>
    </xf>
    <xf numFmtId="176" fontId="6" fillId="3" borderId="6" xfId="0" applyNumberFormat="1" applyFont="1" applyFill="1" applyBorder="1" applyAlignment="1">
      <alignment horizontal="center" vertical="center"/>
    </xf>
    <xf numFmtId="176" fontId="0" fillId="0" borderId="0" xfId="0" applyNumberFormat="1" applyAlignment="1">
      <alignment horizontal="center"/>
    </xf>
    <xf numFmtId="176" fontId="6" fillId="4" borderId="0" xfId="0" applyNumberFormat="1" applyFont="1" applyFill="1" applyBorder="1" applyAlignment="1">
      <alignment horizontal="center" vertical="center"/>
    </xf>
    <xf numFmtId="0" fontId="5" fillId="0" borderId="0" xfId="0" applyFont="1"/>
    <xf numFmtId="0" fontId="5" fillId="0" borderId="0" xfId="0" applyFont="1" applyAlignment="1">
      <alignment horizontal="center"/>
    </xf>
    <xf numFmtId="179" fontId="5" fillId="0" borderId="0" xfId="0" applyNumberFormat="1" applyFont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0" fontId="6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  <protection locked="0"/>
    </xf>
    <xf numFmtId="0" fontId="18" fillId="0" borderId="1" xfId="9" applyFont="1" applyFill="1" applyBorder="1" applyAlignment="1">
      <alignment horizontal="center" vertical="center"/>
    </xf>
    <xf numFmtId="0" fontId="24" fillId="0" borderId="1" xfId="0" applyFont="1" applyFill="1" applyBorder="1" applyAlignment="1" applyProtection="1">
      <alignment horizontal="center" vertical="center"/>
      <protection locked="0"/>
    </xf>
    <xf numFmtId="0" fontId="24" fillId="0" borderId="1" xfId="5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 wrapText="1"/>
    </xf>
    <xf numFmtId="0" fontId="24" fillId="0" borderId="1" xfId="11" applyFont="1" applyFill="1" applyBorder="1" applyAlignment="1">
      <alignment horizontal="center" vertical="center"/>
    </xf>
    <xf numFmtId="0" fontId="24" fillId="0" borderId="1" xfId="8" applyFont="1" applyFill="1" applyBorder="1" applyAlignment="1">
      <alignment horizontal="center" vertical="center"/>
    </xf>
    <xf numFmtId="0" fontId="24" fillId="0" borderId="1" xfId="7" applyFont="1" applyFill="1" applyBorder="1" applyAlignment="1">
      <alignment horizontal="center" vertical="center"/>
    </xf>
    <xf numFmtId="0" fontId="24" fillId="0" borderId="1" xfId="13" applyFont="1" applyFill="1" applyBorder="1" applyAlignment="1" applyProtection="1">
      <alignment horizontal="center" vertical="center"/>
      <protection locked="0"/>
    </xf>
    <xf numFmtId="0" fontId="24" fillId="0" borderId="2" xfId="0" applyFont="1" applyFill="1" applyBorder="1" applyAlignment="1" applyProtection="1">
      <alignment horizontal="center" vertical="center"/>
      <protection locked="0"/>
    </xf>
    <xf numFmtId="178" fontId="24" fillId="0" borderId="2" xfId="0" applyNumberFormat="1" applyFont="1" applyFill="1" applyBorder="1" applyAlignment="1">
      <alignment vertical="center" wrapText="1"/>
    </xf>
    <xf numFmtId="0" fontId="24" fillId="0" borderId="2" xfId="0" applyFont="1" applyFill="1" applyBorder="1" applyAlignment="1">
      <alignment vertical="center" wrapText="1"/>
    </xf>
    <xf numFmtId="178" fontId="24" fillId="0" borderId="2" xfId="0" applyNumberFormat="1" applyFont="1" applyFill="1" applyBorder="1" applyAlignment="1">
      <alignment vertical="center"/>
    </xf>
    <xf numFmtId="0" fontId="24" fillId="0" borderId="2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left" vertical="center"/>
    </xf>
    <xf numFmtId="0" fontId="24" fillId="0" borderId="5" xfId="0" applyFont="1" applyFill="1" applyBorder="1" applyAlignment="1">
      <alignment vertical="center"/>
    </xf>
    <xf numFmtId="0" fontId="24" fillId="0" borderId="0" xfId="0" applyFont="1" applyFill="1" applyAlignment="1">
      <alignment horizontal="center"/>
    </xf>
    <xf numFmtId="0" fontId="50" fillId="0" borderId="0" xfId="0" applyFont="1" applyFill="1" applyBorder="1" applyAlignment="1">
      <alignment vertical="center"/>
    </xf>
    <xf numFmtId="0" fontId="24" fillId="2" borderId="1" xfId="0" applyFont="1" applyFill="1" applyBorder="1" applyAlignment="1" applyProtection="1">
      <alignment horizontal="center" vertical="center"/>
      <protection locked="0"/>
    </xf>
    <xf numFmtId="0" fontId="51" fillId="0" borderId="1" xfId="5" applyFont="1" applyFill="1" applyBorder="1" applyAlignment="1">
      <alignment horizontal="center" vertical="center"/>
    </xf>
    <xf numFmtId="0" fontId="51" fillId="0" borderId="0" xfId="0" applyFont="1" applyAlignment="1">
      <alignment horizontal="center" vertical="center" wrapText="1"/>
    </xf>
    <xf numFmtId="0" fontId="51" fillId="0" borderId="1" xfId="11" applyFont="1" applyFill="1" applyBorder="1" applyAlignment="1">
      <alignment horizontal="center" vertical="center"/>
    </xf>
    <xf numFmtId="0" fontId="51" fillId="0" borderId="1" xfId="8" applyFont="1" applyFill="1" applyBorder="1" applyAlignment="1">
      <alignment horizontal="center" vertical="center"/>
    </xf>
    <xf numFmtId="0" fontId="51" fillId="0" borderId="1" xfId="0" applyFont="1" applyFill="1" applyBorder="1" applyAlignment="1" applyProtection="1">
      <alignment horizontal="center" vertical="center"/>
      <protection locked="0"/>
    </xf>
    <xf numFmtId="0" fontId="51" fillId="0" borderId="1" xfId="7" applyFont="1" applyFill="1" applyBorder="1" applyAlignment="1">
      <alignment horizontal="center" vertical="center"/>
    </xf>
    <xf numFmtId="0" fontId="51" fillId="0" borderId="1" xfId="13" applyFont="1" applyFill="1" applyBorder="1" applyAlignment="1" applyProtection="1">
      <alignment horizontal="center" vertical="center"/>
      <protection locked="0"/>
    </xf>
    <xf numFmtId="0" fontId="51" fillId="0" borderId="2" xfId="0" applyFont="1" applyFill="1" applyBorder="1" applyAlignment="1" applyProtection="1">
      <alignment horizontal="center" vertical="center"/>
      <protection locked="0"/>
    </xf>
    <xf numFmtId="178" fontId="51" fillId="0" borderId="2" xfId="0" applyNumberFormat="1" applyFont="1" applyFill="1" applyBorder="1" applyAlignment="1">
      <alignment vertical="center"/>
    </xf>
    <xf numFmtId="0" fontId="51" fillId="0" borderId="2" xfId="0" applyFont="1" applyFill="1" applyBorder="1" applyAlignment="1">
      <alignment vertical="center"/>
    </xf>
    <xf numFmtId="0" fontId="51" fillId="2" borderId="1" xfId="0" applyFont="1" applyFill="1" applyBorder="1" applyAlignment="1" applyProtection="1">
      <alignment horizontal="center" vertical="center"/>
      <protection locked="0"/>
    </xf>
    <xf numFmtId="0" fontId="24" fillId="0" borderId="0" xfId="10" applyFont="1" applyFill="1" applyBorder="1" applyAlignment="1">
      <alignment vertical="center"/>
    </xf>
    <xf numFmtId="178" fontId="26" fillId="0" borderId="0" xfId="0" applyNumberFormat="1" applyFont="1" applyFill="1" applyAlignment="1">
      <alignment vertical="center"/>
    </xf>
    <xf numFmtId="0" fontId="26" fillId="0" borderId="0" xfId="0" applyFont="1" applyFill="1" applyBorder="1" applyAlignment="1">
      <alignment vertical="center"/>
    </xf>
    <xf numFmtId="0" fontId="26" fillId="0" borderId="5" xfId="0" applyFont="1" applyFill="1" applyBorder="1" applyAlignment="1">
      <alignment vertical="center"/>
    </xf>
    <xf numFmtId="0" fontId="24" fillId="0" borderId="0" xfId="0" applyFont="1" applyBorder="1" applyAlignment="1"/>
    <xf numFmtId="0" fontId="5" fillId="2" borderId="0" xfId="0" applyFont="1" applyFill="1" applyAlignment="1">
      <alignment horizont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10" fontId="23" fillId="0" borderId="0" xfId="0" applyNumberFormat="1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182" fontId="23" fillId="0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24" fillId="0" borderId="0" xfId="0" applyFont="1" applyFill="1"/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82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82" fontId="6" fillId="0" borderId="0" xfId="0" applyNumberFormat="1" applyFont="1" applyFill="1" applyBorder="1" applyAlignment="1">
      <alignment horizont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78" fontId="22" fillId="0" borderId="1" xfId="0" applyNumberFormat="1" applyFont="1" applyFill="1" applyBorder="1" applyAlignment="1">
      <alignment horizontal="center" vertical="center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81" fontId="6" fillId="0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8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"/>
    </xf>
    <xf numFmtId="0" fontId="22" fillId="0" borderId="1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6" fontId="22" fillId="0" borderId="1" xfId="0" applyNumberFormat="1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0" fontId="22" fillId="0" borderId="0" xfId="0" applyNumberFormat="1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top"/>
    </xf>
    <xf numFmtId="178" fontId="22" fillId="0" borderId="4" xfId="0" applyNumberFormat="1" applyFont="1" applyFill="1" applyBorder="1" applyAlignment="1">
      <alignment horizontal="center" vertical="top"/>
    </xf>
    <xf numFmtId="0" fontId="22" fillId="3" borderId="2" xfId="0" applyFont="1" applyFill="1" applyBorder="1" applyAlignment="1">
      <alignment horizontal="center"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/>
    </xf>
    <xf numFmtId="182" fontId="22" fillId="0" borderId="2" xfId="0" applyNumberFormat="1" applyFont="1" applyFill="1" applyBorder="1" applyAlignment="1">
      <alignment horizontal="center" vertical="center"/>
    </xf>
    <xf numFmtId="182" fontId="22" fillId="0" borderId="4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/>
    </xf>
    <xf numFmtId="10" fontId="22" fillId="0" borderId="4" xfId="0" applyNumberFormat="1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 wrapText="1"/>
    </xf>
    <xf numFmtId="0" fontId="22" fillId="0" borderId="4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/>
    </xf>
    <xf numFmtId="178" fontId="22" fillId="0" borderId="2" xfId="0" applyNumberFormat="1" applyFont="1" applyFill="1" applyBorder="1" applyAlignment="1">
      <alignment horizontal="center" vertical="center"/>
    </xf>
    <xf numFmtId="178" fontId="22" fillId="0" borderId="4" xfId="0" applyNumberFormat="1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/>
    </xf>
    <xf numFmtId="178" fontId="22" fillId="0" borderId="1" xfId="0" applyNumberFormat="1" applyFont="1" applyFill="1" applyBorder="1" applyAlignment="1">
      <alignment horizontal="center" vertical="center"/>
    </xf>
    <xf numFmtId="10" fontId="22" fillId="0" borderId="2" xfId="0" applyNumberFormat="1" applyFont="1" applyFill="1" applyBorder="1" applyAlignment="1">
      <alignment horizontal="center" vertical="center" wrapText="1"/>
    </xf>
    <xf numFmtId="10" fontId="22" fillId="0" borderId="4" xfId="0" applyNumberFormat="1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22" fillId="0" borderId="12" xfId="0" applyFont="1" applyFill="1" applyBorder="1" applyAlignment="1">
      <alignment horizontal="center" vertical="center" wrapText="1"/>
    </xf>
    <xf numFmtId="0" fontId="22" fillId="0" borderId="10" xfId="0" applyFont="1" applyFill="1" applyBorder="1" applyAlignment="1">
      <alignment horizontal="center" vertical="center" wrapText="1"/>
    </xf>
    <xf numFmtId="0" fontId="22" fillId="0" borderId="13" xfId="0" applyFont="1" applyFill="1" applyBorder="1" applyAlignment="1">
      <alignment horizontal="center" vertical="center" wrapText="1"/>
    </xf>
    <xf numFmtId="0" fontId="22" fillId="0" borderId="11" xfId="0" applyFont="1" applyFill="1" applyBorder="1" applyAlignment="1">
      <alignment horizontal="center" vertical="center" wrapText="1"/>
    </xf>
    <xf numFmtId="0" fontId="22" fillId="0" borderId="14" xfId="0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/>
    </xf>
    <xf numFmtId="176" fontId="22" fillId="0" borderId="4" xfId="0" applyNumberFormat="1" applyFont="1" applyFill="1" applyBorder="1" applyAlignment="1">
      <alignment horizontal="center" vertical="center"/>
    </xf>
    <xf numFmtId="10" fontId="22" fillId="0" borderId="1" xfId="0" applyNumberFormat="1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10" fontId="22" fillId="0" borderId="0" xfId="0" applyNumberFormat="1" applyFont="1" applyFill="1" applyBorder="1" applyAlignment="1">
      <alignment horizontal="center" vertical="center"/>
    </xf>
    <xf numFmtId="182" fontId="22" fillId="0" borderId="1" xfId="0" applyNumberFormat="1" applyFont="1" applyFill="1" applyBorder="1" applyAlignment="1">
      <alignment horizontal="center" vertical="center"/>
    </xf>
    <xf numFmtId="177" fontId="22" fillId="0" borderId="1" xfId="0" applyNumberFormat="1" applyFont="1" applyFill="1" applyBorder="1" applyAlignment="1">
      <alignment horizontal="center" vertical="center" wrapText="1"/>
    </xf>
    <xf numFmtId="177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176" fontId="22" fillId="0" borderId="2" xfId="0" applyNumberFormat="1" applyFont="1" applyFill="1" applyBorder="1" applyAlignment="1">
      <alignment horizontal="center" vertical="center" wrapText="1"/>
    </xf>
    <xf numFmtId="182" fontId="22" fillId="0" borderId="1" xfId="0" applyNumberFormat="1" applyFont="1" applyFill="1" applyBorder="1" applyAlignment="1">
      <alignment horizontal="center" vertical="center" wrapText="1"/>
    </xf>
    <xf numFmtId="0" fontId="22" fillId="4" borderId="2" xfId="0" applyFont="1" applyFill="1" applyBorder="1" applyAlignment="1" applyProtection="1">
      <alignment horizontal="left" vertical="center"/>
      <protection locked="0"/>
    </xf>
    <xf numFmtId="0" fontId="22" fillId="4" borderId="4" xfId="0" applyFont="1" applyFill="1" applyBorder="1" applyAlignment="1" applyProtection="1">
      <alignment horizontal="left" vertical="center"/>
      <protection locked="0"/>
    </xf>
    <xf numFmtId="0" fontId="22" fillId="3" borderId="2" xfId="0" applyFont="1" applyFill="1" applyBorder="1" applyAlignment="1" applyProtection="1">
      <alignment horizontal="center" vertical="center"/>
      <protection locked="0"/>
    </xf>
    <xf numFmtId="0" fontId="22" fillId="3" borderId="3" xfId="0" applyFont="1" applyFill="1" applyBorder="1" applyAlignment="1" applyProtection="1">
      <alignment horizontal="center" vertical="center"/>
      <protection locked="0"/>
    </xf>
    <xf numFmtId="0" fontId="22" fillId="3" borderId="4" xfId="0" applyFont="1" applyFill="1" applyBorder="1" applyAlignment="1" applyProtection="1">
      <alignment horizontal="center" vertical="center"/>
      <protection locked="0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11" xfId="0" applyFont="1" applyFill="1" applyBorder="1" applyAlignment="1">
      <alignment horizontal="center" vertical="center" wrapText="1"/>
    </xf>
    <xf numFmtId="0" fontId="22" fillId="4" borderId="1" xfId="0" applyFont="1" applyFill="1" applyBorder="1" applyAlignment="1" applyProtection="1">
      <alignment horizontal="left" vertical="center"/>
      <protection locked="0"/>
    </xf>
    <xf numFmtId="0" fontId="22" fillId="0" borderId="9" xfId="0" applyFont="1" applyFill="1" applyBorder="1" applyAlignment="1">
      <alignment horizontal="center" vertical="center"/>
    </xf>
    <xf numFmtId="0" fontId="22" fillId="0" borderId="10" xfId="0" applyFont="1" applyFill="1" applyBorder="1" applyAlignment="1">
      <alignment horizontal="center" vertical="center"/>
    </xf>
    <xf numFmtId="0" fontId="22" fillId="4" borderId="1" xfId="0" applyFont="1" applyFill="1" applyBorder="1" applyAlignment="1">
      <alignment horizontal="center" vertical="center" wrapText="1"/>
    </xf>
    <xf numFmtId="181" fontId="22" fillId="0" borderId="1" xfId="0" applyNumberFormat="1" applyFont="1" applyFill="1" applyBorder="1" applyAlignment="1">
      <alignment horizontal="center" vertical="center" wrapText="1"/>
    </xf>
    <xf numFmtId="0" fontId="22" fillId="0" borderId="6" xfId="0" applyNumberFormat="1" applyFont="1" applyFill="1" applyBorder="1" applyAlignment="1">
      <alignment horizontal="center" vertical="center" wrapText="1"/>
    </xf>
    <xf numFmtId="0" fontId="22" fillId="0" borderId="7" xfId="0" applyNumberFormat="1" applyFont="1" applyFill="1" applyBorder="1" applyAlignment="1">
      <alignment horizontal="center" vertical="center" wrapText="1"/>
    </xf>
    <xf numFmtId="0" fontId="22" fillId="0" borderId="8" xfId="0" applyNumberFormat="1" applyFont="1" applyFill="1" applyBorder="1" applyAlignment="1">
      <alignment horizontal="center" vertical="center" wrapText="1"/>
    </xf>
    <xf numFmtId="0" fontId="24" fillId="0" borderId="6" xfId="0" applyFont="1" applyFill="1" applyBorder="1" applyAlignment="1">
      <alignment horizontal="center" vertical="center" wrapText="1"/>
    </xf>
    <xf numFmtId="0" fontId="24" fillId="0" borderId="7" xfId="0" applyFont="1" applyFill="1" applyBorder="1" applyAlignment="1">
      <alignment horizontal="center" vertical="center" wrapText="1"/>
    </xf>
    <xf numFmtId="0" fontId="24" fillId="0" borderId="8" xfId="0" applyFont="1" applyFill="1" applyBorder="1" applyAlignment="1">
      <alignment horizontal="center" vertical="center" wrapText="1"/>
    </xf>
    <xf numFmtId="0" fontId="22" fillId="0" borderId="6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8" xfId="0" applyFont="1" applyFill="1" applyBorder="1" applyAlignment="1">
      <alignment horizontal="center" vertical="center" wrapText="1"/>
    </xf>
    <xf numFmtId="176" fontId="22" fillId="0" borderId="6" xfId="0" applyNumberFormat="1" applyFont="1" applyFill="1" applyBorder="1" applyAlignment="1">
      <alignment horizontal="center" vertical="center" wrapText="1"/>
    </xf>
    <xf numFmtId="176" fontId="22" fillId="0" borderId="7" xfId="0" applyNumberFormat="1" applyFont="1" applyFill="1" applyBorder="1" applyAlignment="1">
      <alignment horizontal="center" vertical="center" wrapText="1"/>
    </xf>
    <xf numFmtId="176" fontId="22" fillId="0" borderId="8" xfId="0" applyNumberFormat="1" applyFont="1" applyFill="1" applyBorder="1" applyAlignment="1">
      <alignment horizontal="center" vertical="center" wrapText="1"/>
    </xf>
    <xf numFmtId="178" fontId="22" fillId="4" borderId="6" xfId="0" applyNumberFormat="1" applyFont="1" applyFill="1" applyBorder="1" applyAlignment="1">
      <alignment horizontal="center" vertical="center" wrapText="1"/>
    </xf>
    <xf numFmtId="178" fontId="22" fillId="4" borderId="7" xfId="0" applyNumberFormat="1" applyFont="1" applyFill="1" applyBorder="1" applyAlignment="1">
      <alignment horizontal="center" vertical="center" wrapText="1"/>
    </xf>
    <xf numFmtId="178" fontId="22" fillId="4" borderId="8" xfId="0" applyNumberFormat="1" applyFont="1" applyFill="1" applyBorder="1" applyAlignment="1">
      <alignment horizontal="center" vertical="center" wrapText="1"/>
    </xf>
    <xf numFmtId="182" fontId="22" fillId="0" borderId="6" xfId="0" applyNumberFormat="1" applyFont="1" applyFill="1" applyBorder="1" applyAlignment="1">
      <alignment horizontal="center" vertical="center" wrapText="1"/>
    </xf>
    <xf numFmtId="182" fontId="22" fillId="0" borderId="7" xfId="0" applyNumberFormat="1" applyFont="1" applyFill="1" applyBorder="1" applyAlignment="1">
      <alignment horizontal="center" vertical="center" wrapText="1"/>
    </xf>
    <xf numFmtId="182" fontId="22" fillId="0" borderId="8" xfId="0" applyNumberFormat="1" applyFont="1" applyFill="1" applyBorder="1" applyAlignment="1">
      <alignment horizontal="center" vertical="center" wrapText="1"/>
    </xf>
    <xf numFmtId="176" fontId="23" fillId="0" borderId="2" xfId="0" applyNumberFormat="1" applyFont="1" applyFill="1" applyBorder="1" applyAlignment="1">
      <alignment horizontal="center" vertical="center"/>
    </xf>
    <xf numFmtId="176" fontId="23" fillId="0" borderId="4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0" fillId="4" borderId="1" xfId="0" applyFont="1" applyFill="1" applyBorder="1" applyAlignment="1">
      <alignment horizontal="center" vertical="center" wrapText="1"/>
    </xf>
    <xf numFmtId="178" fontId="39" fillId="0" borderId="0" xfId="0" applyNumberFormat="1" applyFont="1" applyFill="1" applyAlignment="1">
      <alignment horizontal="center" vertical="center"/>
    </xf>
    <xf numFmtId="0" fontId="25" fillId="0" borderId="0" xfId="0" applyFont="1" applyFill="1" applyAlignment="1">
      <alignment horizontal="center"/>
    </xf>
    <xf numFmtId="0" fontId="20" fillId="0" borderId="6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176" fontId="20" fillId="0" borderId="6" xfId="0" applyNumberFormat="1" applyFont="1" applyFill="1" applyBorder="1" applyAlignment="1">
      <alignment horizontal="center" vertical="center" wrapText="1"/>
    </xf>
    <xf numFmtId="176" fontId="20" fillId="0" borderId="7" xfId="0" applyNumberFormat="1" applyFont="1" applyFill="1" applyBorder="1" applyAlignment="1">
      <alignment horizontal="center" vertical="center" wrapText="1"/>
    </xf>
    <xf numFmtId="176" fontId="20" fillId="0" borderId="8" xfId="0" applyNumberFormat="1" applyFont="1" applyFill="1" applyBorder="1" applyAlignment="1">
      <alignment horizontal="center" vertical="center" wrapText="1"/>
    </xf>
    <xf numFmtId="0" fontId="20" fillId="0" borderId="6" xfId="0" applyNumberFormat="1" applyFont="1" applyFill="1" applyBorder="1" applyAlignment="1">
      <alignment horizontal="center" vertical="center" wrapText="1"/>
    </xf>
    <xf numFmtId="0" fontId="20" fillId="0" borderId="7" xfId="0" applyNumberFormat="1" applyFont="1" applyFill="1" applyBorder="1" applyAlignment="1">
      <alignment horizontal="center" vertical="center" wrapText="1"/>
    </xf>
    <xf numFmtId="0" fontId="20" fillId="0" borderId="8" xfId="0" applyNumberFormat="1" applyFont="1" applyFill="1" applyBorder="1" applyAlignment="1">
      <alignment horizontal="center" vertical="center" wrapText="1"/>
    </xf>
    <xf numFmtId="181" fontId="20" fillId="0" borderId="1" xfId="0" applyNumberFormat="1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178" fontId="20" fillId="4" borderId="6" xfId="0" applyNumberFormat="1" applyFont="1" applyFill="1" applyBorder="1" applyAlignment="1">
      <alignment horizontal="center" vertical="center" wrapText="1"/>
    </xf>
    <xf numFmtId="178" fontId="20" fillId="4" borderId="7" xfId="0" applyNumberFormat="1" applyFont="1" applyFill="1" applyBorder="1" applyAlignment="1">
      <alignment horizontal="center" vertical="center" wrapText="1"/>
    </xf>
    <xf numFmtId="178" fontId="20" fillId="4" borderId="8" xfId="0" applyNumberFormat="1" applyFont="1" applyFill="1" applyBorder="1" applyAlignment="1">
      <alignment horizontal="center" vertical="center" wrapText="1"/>
    </xf>
    <xf numFmtId="182" fontId="20" fillId="0" borderId="6" xfId="0" applyNumberFormat="1" applyFont="1" applyFill="1" applyBorder="1" applyAlignment="1">
      <alignment horizontal="center" vertical="center" wrapText="1"/>
    </xf>
    <xf numFmtId="182" fontId="20" fillId="0" borderId="7" xfId="0" applyNumberFormat="1" applyFont="1" applyFill="1" applyBorder="1" applyAlignment="1">
      <alignment horizontal="center" vertical="center" wrapText="1"/>
    </xf>
    <xf numFmtId="182" fontId="20" fillId="0" borderId="8" xfId="0" applyNumberFormat="1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176" fontId="6" fillId="0" borderId="6" xfId="0" applyNumberFormat="1" applyFont="1" applyFill="1" applyBorder="1" applyAlignment="1">
      <alignment horizontal="center" vertical="center" wrapText="1"/>
    </xf>
    <xf numFmtId="176" fontId="6" fillId="0" borderId="7" xfId="0" applyNumberFormat="1" applyFont="1" applyFill="1" applyBorder="1" applyAlignment="1">
      <alignment horizontal="center" vertical="center" wrapText="1"/>
    </xf>
    <xf numFmtId="176" fontId="6" fillId="0" borderId="8" xfId="0" applyNumberFormat="1" applyFont="1" applyFill="1" applyBorder="1" applyAlignment="1">
      <alignment horizontal="center" vertical="center" wrapText="1"/>
    </xf>
    <xf numFmtId="0" fontId="6" fillId="0" borderId="6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6" fillId="0" borderId="8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8" fontId="6" fillId="4" borderId="6" xfId="0" applyNumberFormat="1" applyFont="1" applyFill="1" applyBorder="1" applyAlignment="1">
      <alignment horizontal="center" vertical="center" wrapText="1"/>
    </xf>
    <xf numFmtId="178" fontId="6" fillId="4" borderId="7" xfId="0" applyNumberFormat="1" applyFont="1" applyFill="1" applyBorder="1" applyAlignment="1">
      <alignment horizontal="center" vertical="center" wrapText="1"/>
    </xf>
    <xf numFmtId="178" fontId="6" fillId="4" borderId="8" xfId="0" applyNumberFormat="1" applyFont="1" applyFill="1" applyBorder="1" applyAlignment="1">
      <alignment horizontal="center" vertical="center" wrapText="1"/>
    </xf>
    <xf numFmtId="178" fontId="6" fillId="4" borderId="2" xfId="0" applyNumberFormat="1" applyFont="1" applyFill="1" applyBorder="1" applyAlignment="1" applyProtection="1">
      <alignment horizontal="left" vertical="center"/>
      <protection locked="0"/>
    </xf>
    <xf numFmtId="178" fontId="6" fillId="4" borderId="4" xfId="0" applyNumberFormat="1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 applyProtection="1">
      <alignment horizontal="left" vertical="center"/>
      <protection locked="0"/>
    </xf>
    <xf numFmtId="0" fontId="6" fillId="4" borderId="2" xfId="0" applyFont="1" applyFill="1" applyBorder="1" applyAlignment="1" applyProtection="1">
      <alignment horizontal="left" vertical="center"/>
      <protection locked="0"/>
    </xf>
    <xf numFmtId="0" fontId="6" fillId="4" borderId="4" xfId="0" applyFont="1" applyFill="1" applyBorder="1" applyAlignment="1" applyProtection="1">
      <alignment horizontal="left" vertical="center"/>
      <protection locked="0"/>
    </xf>
    <xf numFmtId="0" fontId="6" fillId="4" borderId="1" xfId="0" applyFont="1" applyFill="1" applyBorder="1" applyAlignment="1">
      <alignment horizontal="center" vertical="center" wrapText="1"/>
    </xf>
    <xf numFmtId="181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82" fontId="6" fillId="0" borderId="6" xfId="0" applyNumberFormat="1" applyFont="1" applyFill="1" applyBorder="1" applyAlignment="1">
      <alignment horizontal="center" vertical="center" wrapText="1"/>
    </xf>
    <xf numFmtId="182" fontId="6" fillId="0" borderId="7" xfId="0" applyNumberFormat="1" applyFont="1" applyFill="1" applyBorder="1" applyAlignment="1">
      <alignment horizontal="center" vertical="center" wrapText="1"/>
    </xf>
    <xf numFmtId="182" fontId="6" fillId="0" borderId="8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/>
    </xf>
    <xf numFmtId="0" fontId="6" fillId="0" borderId="10" xfId="0" applyFont="1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 applyProtection="1">
      <alignment horizontal="center" vertical="center"/>
      <protection locked="0"/>
    </xf>
    <xf numFmtId="0" fontId="6" fillId="3" borderId="3" xfId="0" applyFont="1" applyFill="1" applyBorder="1" applyAlignment="1" applyProtection="1">
      <alignment horizontal="center" vertical="center"/>
      <protection locked="0"/>
    </xf>
    <xf numFmtId="0" fontId="6" fillId="3" borderId="4" xfId="0" applyFont="1" applyFill="1" applyBorder="1" applyAlignment="1" applyProtection="1">
      <alignment horizontal="center" vertical="center"/>
      <protection locked="0"/>
    </xf>
    <xf numFmtId="176" fontId="6" fillId="0" borderId="1" xfId="0" applyNumberFormat="1" applyFont="1" applyFill="1" applyBorder="1" applyAlignment="1">
      <alignment horizontal="center" vertical="center"/>
    </xf>
    <xf numFmtId="180" fontId="10" fillId="0" borderId="2" xfId="0" applyNumberFormat="1" applyFont="1" applyFill="1" applyBorder="1" applyAlignment="1">
      <alignment horizontal="center"/>
    </xf>
    <xf numFmtId="180" fontId="10" fillId="0" borderId="4" xfId="0" applyNumberFormat="1" applyFont="1" applyFill="1" applyBorder="1" applyAlignment="1">
      <alignment horizontal="center"/>
    </xf>
    <xf numFmtId="182" fontId="6" fillId="0" borderId="1" xfId="0" applyNumberFormat="1" applyFont="1" applyFill="1" applyBorder="1" applyAlignment="1">
      <alignment horizontal="center" vertical="center" wrapText="1"/>
    </xf>
    <xf numFmtId="10" fontId="6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/>
    </xf>
    <xf numFmtId="1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/>
    </xf>
    <xf numFmtId="178" fontId="8" fillId="0" borderId="0" xfId="0" applyNumberFormat="1" applyFont="1" applyFill="1" applyBorder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 wrapText="1"/>
    </xf>
    <xf numFmtId="182" fontId="6" fillId="0" borderId="0" xfId="0" applyNumberFormat="1" applyFont="1" applyFill="1" applyBorder="1" applyAlignment="1">
      <alignment horizontal="center"/>
    </xf>
    <xf numFmtId="178" fontId="6" fillId="0" borderId="2" xfId="0" applyNumberFormat="1" applyFont="1" applyFill="1" applyBorder="1" applyAlignment="1">
      <alignment horizontal="center" vertical="center"/>
    </xf>
    <xf numFmtId="178" fontId="6" fillId="0" borderId="4" xfId="0" applyNumberFormat="1" applyFont="1" applyFill="1" applyBorder="1" applyAlignment="1">
      <alignment horizontal="center" vertical="center"/>
    </xf>
    <xf numFmtId="10" fontId="6" fillId="0" borderId="0" xfId="0" applyNumberFormat="1" applyFont="1" applyFill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6" fontId="6" fillId="0" borderId="4" xfId="0" applyNumberFormat="1" applyFont="1" applyFill="1" applyBorder="1" applyAlignment="1">
      <alignment horizontal="center" vertical="center"/>
    </xf>
    <xf numFmtId="182" fontId="6" fillId="0" borderId="2" xfId="0" applyNumberFormat="1" applyFont="1" applyFill="1" applyBorder="1" applyAlignment="1">
      <alignment horizontal="center" vertical="center"/>
    </xf>
    <xf numFmtId="182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 wrapText="1"/>
    </xf>
    <xf numFmtId="10" fontId="6" fillId="0" borderId="4" xfId="0" applyNumberFormat="1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/>
    </xf>
    <xf numFmtId="180" fontId="6" fillId="0" borderId="2" xfId="0" applyNumberFormat="1" applyFont="1" applyFill="1" applyBorder="1" applyAlignment="1">
      <alignment horizontal="center" vertical="center"/>
    </xf>
    <xf numFmtId="10" fontId="6" fillId="0" borderId="2" xfId="0" applyNumberFormat="1" applyFont="1" applyFill="1" applyBorder="1" applyAlignment="1">
      <alignment horizontal="center" vertical="center"/>
    </xf>
    <xf numFmtId="10" fontId="6" fillId="0" borderId="4" xfId="0" applyNumberFormat="1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178" fontId="6" fillId="0" borderId="4" xfId="0" applyNumberFormat="1" applyFont="1" applyFill="1" applyBorder="1" applyAlignment="1">
      <alignment horizontal="center" vertical="center" wrapText="1"/>
    </xf>
    <xf numFmtId="0" fontId="6" fillId="0" borderId="9" xfId="0" applyFont="1" applyFill="1" applyBorder="1" applyAlignment="1">
      <alignment horizontal="center" vertical="center" wrapText="1"/>
    </xf>
    <xf numFmtId="0" fontId="6" fillId="0" borderId="12" xfId="0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14" xfId="0" applyFont="1" applyFill="1" applyBorder="1" applyAlignment="1">
      <alignment horizontal="center" vertical="center" wrapText="1"/>
    </xf>
    <xf numFmtId="181" fontId="6" fillId="0" borderId="2" xfId="0" applyNumberFormat="1" applyFont="1" applyFill="1" applyBorder="1" applyAlignment="1">
      <alignment horizontal="center" vertical="center"/>
    </xf>
    <xf numFmtId="181" fontId="6" fillId="0" borderId="4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top"/>
    </xf>
    <xf numFmtId="178" fontId="6" fillId="0" borderId="4" xfId="0" applyNumberFormat="1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  <xf numFmtId="183" fontId="45" fillId="2" borderId="9" xfId="25" applyNumberFormat="1" applyFont="1" applyFill="1" applyBorder="1" applyAlignment="1">
      <alignment horizontal="center" vertical="center" wrapText="1" shrinkToFit="1"/>
    </xf>
    <xf numFmtId="183" fontId="45" fillId="2" borderId="10" xfId="25" applyNumberFormat="1" applyFont="1" applyFill="1" applyBorder="1" applyAlignment="1">
      <alignment horizontal="center" vertical="center" wrapText="1" shrinkToFi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51" fillId="0" borderId="6" xfId="0" applyFont="1" applyFill="1" applyBorder="1" applyAlignment="1">
      <alignment horizontal="center" vertical="center" wrapText="1"/>
    </xf>
    <xf numFmtId="0" fontId="51" fillId="0" borderId="7" xfId="0" applyFont="1" applyFill="1" applyBorder="1" applyAlignment="1">
      <alignment horizontal="center" vertical="center" wrapText="1"/>
    </xf>
    <xf numFmtId="0" fontId="51" fillId="0" borderId="8" xfId="0" applyFont="1" applyFill="1" applyBorder="1" applyAlignment="1">
      <alignment horizontal="center" vertical="center" wrapText="1"/>
    </xf>
    <xf numFmtId="0" fontId="51" fillId="0" borderId="9" xfId="0" applyFont="1" applyFill="1" applyBorder="1" applyAlignment="1">
      <alignment horizontal="center" vertical="center" wrapText="1"/>
    </xf>
    <xf numFmtId="0" fontId="51" fillId="0" borderId="10" xfId="0" applyFont="1" applyFill="1" applyBorder="1" applyAlignment="1">
      <alignment horizontal="center" vertical="center" wrapText="1"/>
    </xf>
    <xf numFmtId="0" fontId="51" fillId="0" borderId="11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53" fillId="0" borderId="2" xfId="0" applyFont="1" applyFill="1" applyBorder="1" applyAlignment="1">
      <alignment horizontal="center" vertical="center"/>
    </xf>
    <xf numFmtId="0" fontId="53" fillId="0" borderId="3" xfId="0" applyFont="1" applyFill="1" applyBorder="1" applyAlignment="1">
      <alignment horizontal="center" vertical="center"/>
    </xf>
    <xf numFmtId="0" fontId="53" fillId="0" borderId="4" xfId="0" applyFont="1" applyFill="1" applyBorder="1" applyAlignment="1">
      <alignment horizontal="center" vertical="center"/>
    </xf>
  </cellXfs>
  <cellStyles count="26">
    <cellStyle name="常规" xfId="0" builtinId="0"/>
    <cellStyle name="常规 10" xfId="8"/>
    <cellStyle name="常规 10 2" xfId="22"/>
    <cellStyle name="常规 114" xfId="24"/>
    <cellStyle name="常规 12" xfId="9"/>
    <cellStyle name="常规 13" xfId="10"/>
    <cellStyle name="常规 14" xfId="11"/>
    <cellStyle name="常规 15" xfId="12"/>
    <cellStyle name="常规 15 4" xfId="23"/>
    <cellStyle name="常规 16" xfId="13"/>
    <cellStyle name="常规 2" xfId="4"/>
    <cellStyle name="常规 2 2" xfId="14"/>
    <cellStyle name="常规 3" xfId="5"/>
    <cellStyle name="常规 3 2" xfId="15"/>
    <cellStyle name="常规 4" xfId="1"/>
    <cellStyle name="常规 4 2" xfId="16"/>
    <cellStyle name="常规 5" xfId="2"/>
    <cellStyle name="常规 5 2" xfId="17"/>
    <cellStyle name="常规 6" xfId="3"/>
    <cellStyle name="常规 6 2" xfId="18"/>
    <cellStyle name="常规 7" xfId="6"/>
    <cellStyle name="常规 7 2" xfId="19"/>
    <cellStyle name="常规 8" xfId="7"/>
    <cellStyle name="常规 8 2" xfId="20"/>
    <cellStyle name="常规 9 2" xfId="21"/>
    <cellStyle name="常规_Sheet1" xfId="25"/>
  </cellStyles>
  <dxfs count="0"/>
  <tableStyles count="0" defaultTableStyle="TableStyleMedium9" defaultPivotStyle="PivotStyleLight16"/>
  <colors>
    <mruColors>
      <color rgb="FFB4C5FC"/>
      <color rgb="FFFFCCCC"/>
      <color rgb="FFCC99FF"/>
      <color rgb="FFF3BD9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8" name="图片 1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9" name="图片 1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0" name="图片 1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1" name="图片 2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2" name="图片 2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3" name="图片 2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4" name="图片 2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25" name="图片 2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6" name="图片 2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7" name="图片 2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8" name="图片 2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9" name="图片 2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0" name="图片 2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1" name="图片 3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2" name="图片 3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33" name="图片 3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4" name="图片 3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5" name="图片 3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6" name="图片 3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7" name="图片 3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8" name="图片 3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9" name="图片 3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0" name="图片 3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1" name="图片 40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2" name="图片 4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3" name="图片 4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4" name="图片 4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5" name="图片 4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6" name="图片 4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7" name="图片 4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8" name="图片 4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49" name="图片 4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0" name="图片 4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1" name="图片 5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2" name="图片 5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3" name="图片 5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4" name="图片 5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5" name="图片 5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6" name="图片 5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57" name="图片 5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8" name="图片 5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9" name="图片 5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0" name="图片 5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1" name="图片 6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2" name="图片 6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3" name="图片 6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4" name="图片 6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65" name="图片 64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6" name="图片 6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7" name="图片 6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8" name="图片 6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9" name="图片 6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0" name="图片 6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1" name="图片 7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2" name="图片 7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0</xdr:row>
      <xdr:rowOff>292790</xdr:rowOff>
    </xdr:to>
    <xdr:pic>
      <xdr:nvPicPr>
        <xdr:cNvPr id="73" name="图片 7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37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4" name="图片 7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5" name="图片 7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6" name="图片 7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7" name="图片 7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8" name="图片 7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9" name="图片 78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0" name="图片 7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1" name="图片 8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2" name="图片 8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09575" cy="295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82826</xdr:colOff>
      <xdr:row>0</xdr:row>
      <xdr:rowOff>0</xdr:rowOff>
    </xdr:from>
    <xdr:to>
      <xdr:col>1</xdr:col>
      <xdr:colOff>19050</xdr:colOff>
      <xdr:row>0</xdr:row>
      <xdr:rowOff>371474</xdr:rowOff>
    </xdr:to>
    <xdr:pic>
      <xdr:nvPicPr>
        <xdr:cNvPr id="83" name="图片 82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82826" y="0"/>
          <a:ext cx="679174" cy="3714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2" name="图片 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3" name="图片 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4" name="图片 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5" name="图片 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6" name="图片 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7" name="图片 6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8" name="图片 7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9" name="图片 8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0" name="图片 9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1" name="图片 10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2" name="图片 11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3" name="图片 12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4" name="图片 13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5" name="图片 14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161925</xdr:colOff>
      <xdr:row>0</xdr:row>
      <xdr:rowOff>19050</xdr:rowOff>
    </xdr:from>
    <xdr:to>
      <xdr:col>0</xdr:col>
      <xdr:colOff>609600</xdr:colOff>
      <xdr:row>0</xdr:row>
      <xdr:rowOff>314325</xdr:rowOff>
    </xdr:to>
    <xdr:pic>
      <xdr:nvPicPr>
        <xdr:cNvPr id="16" name="图片 15" descr="来口商标 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19050"/>
          <a:ext cx="44767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161925</xdr:colOff>
      <xdr:row>0</xdr:row>
      <xdr:rowOff>19050</xdr:rowOff>
    </xdr:from>
    <xdr:to>
      <xdr:col>0</xdr:col>
      <xdr:colOff>533399</xdr:colOff>
      <xdr:row>1</xdr:row>
      <xdr:rowOff>76200</xdr:rowOff>
    </xdr:to>
    <xdr:pic>
      <xdr:nvPicPr>
        <xdr:cNvPr id="17" name="图片 16" descr="QQ截图20140120152205.png"/>
        <xdr:cNvPicPr/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61925" y="19050"/>
          <a:ext cx="371474" cy="276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176" activePane="bottomRight" state="frozen"/>
      <selection activeCell="F484" sqref="F484"/>
      <selection pane="topRight" activeCell="F484" sqref="F484"/>
      <selection pane="bottomLeft" activeCell="F484" sqref="F484"/>
      <selection pane="bottomRight" activeCell="I285" sqref="I285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7" t="s">
        <v>413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</row>
    <row r="2" spans="1:27" ht="18.75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9" t="s">
        <v>12</v>
      </c>
      <c r="B4" s="499" t="s">
        <v>25</v>
      </c>
      <c r="C4" s="499" t="s">
        <v>26</v>
      </c>
      <c r="D4" s="499" t="s">
        <v>27</v>
      </c>
      <c r="E4" s="502" t="s">
        <v>28</v>
      </c>
      <c r="F4" s="505" t="s">
        <v>29</v>
      </c>
      <c r="G4" s="495" t="s">
        <v>30</v>
      </c>
      <c r="H4" s="495"/>
      <c r="I4" s="499" t="s">
        <v>31</v>
      </c>
      <c r="J4" s="510" t="s">
        <v>32</v>
      </c>
      <c r="K4" s="513" t="s">
        <v>33</v>
      </c>
      <c r="L4" s="499" t="s">
        <v>34</v>
      </c>
      <c r="M4" s="516" t="s">
        <v>35</v>
      </c>
      <c r="N4" s="496" t="s">
        <v>36</v>
      </c>
      <c r="O4" s="495" t="s">
        <v>37</v>
      </c>
      <c r="P4" s="495"/>
      <c r="Q4" s="495"/>
      <c r="R4" s="495"/>
      <c r="S4" s="495"/>
      <c r="T4" s="495"/>
      <c r="U4" s="495"/>
      <c r="V4" s="495" t="s">
        <v>38</v>
      </c>
      <c r="W4" s="496" t="s">
        <v>39</v>
      </c>
      <c r="X4" s="495" t="s">
        <v>40</v>
      </c>
      <c r="Y4" s="495"/>
      <c r="Z4" s="495"/>
      <c r="AA4" s="495"/>
    </row>
    <row r="5" spans="1:27" s="104" customFormat="1" ht="15" customHeight="1">
      <c r="A5" s="500"/>
      <c r="B5" s="500"/>
      <c r="C5" s="500"/>
      <c r="D5" s="500"/>
      <c r="E5" s="503"/>
      <c r="F5" s="506"/>
      <c r="G5" s="495"/>
      <c r="H5" s="495"/>
      <c r="I5" s="500"/>
      <c r="J5" s="511"/>
      <c r="K5" s="514"/>
      <c r="L5" s="500"/>
      <c r="M5" s="517"/>
      <c r="N5" s="496"/>
      <c r="O5" s="495" t="s">
        <v>41</v>
      </c>
      <c r="P5" s="495" t="s">
        <v>42</v>
      </c>
      <c r="Q5" s="495" t="s">
        <v>43</v>
      </c>
      <c r="R5" s="508" t="s">
        <v>44</v>
      </c>
      <c r="S5" s="509" t="s">
        <v>45</v>
      </c>
      <c r="T5" s="495" t="s">
        <v>46</v>
      </c>
      <c r="U5" s="495" t="s">
        <v>47</v>
      </c>
      <c r="V5" s="495"/>
      <c r="W5" s="496"/>
      <c r="X5" s="495" t="s">
        <v>13</v>
      </c>
      <c r="Y5" s="495" t="s">
        <v>48</v>
      </c>
      <c r="Z5" s="495" t="s">
        <v>49</v>
      </c>
      <c r="AA5" s="495" t="s">
        <v>47</v>
      </c>
    </row>
    <row r="6" spans="1:27" s="104" customFormat="1" ht="27.75" customHeight="1">
      <c r="A6" s="501"/>
      <c r="B6" s="501"/>
      <c r="C6" s="501"/>
      <c r="D6" s="501"/>
      <c r="E6" s="504"/>
      <c r="F6" s="507"/>
      <c r="G6" s="350" t="s">
        <v>50</v>
      </c>
      <c r="H6" s="411" t="s">
        <v>51</v>
      </c>
      <c r="I6" s="501"/>
      <c r="J6" s="512"/>
      <c r="K6" s="515"/>
      <c r="L6" s="501"/>
      <c r="M6" s="517"/>
      <c r="N6" s="496"/>
      <c r="O6" s="495"/>
      <c r="P6" s="495"/>
      <c r="Q6" s="495"/>
      <c r="R6" s="508"/>
      <c r="S6" s="509"/>
      <c r="T6" s="495"/>
      <c r="U6" s="495"/>
      <c r="V6" s="495"/>
      <c r="W6" s="496"/>
      <c r="X6" s="495"/>
      <c r="Y6" s="495"/>
      <c r="Z6" s="495"/>
      <c r="AA6" s="495"/>
    </row>
    <row r="7" spans="1:27" ht="20.100000000000001" hidden="1" customHeight="1">
      <c r="A7" s="299">
        <v>30100030</v>
      </c>
      <c r="B7" s="400" t="s">
        <v>178</v>
      </c>
      <c r="C7" s="126" t="s">
        <v>179</v>
      </c>
      <c r="D7" s="108">
        <v>5.03</v>
      </c>
      <c r="E7" s="108"/>
      <c r="F7" s="127"/>
      <c r="G7" s="128"/>
      <c r="H7" s="401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09"/>
      <c r="P7" s="409"/>
      <c r="Q7" s="409"/>
      <c r="R7" s="409"/>
      <c r="S7" s="409"/>
      <c r="T7" s="409"/>
      <c r="U7" s="40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01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09"/>
      <c r="Q8" s="409"/>
      <c r="R8" s="409"/>
      <c r="S8" s="409"/>
      <c r="T8" s="409"/>
      <c r="U8" s="40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01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09"/>
      <c r="P9" s="409"/>
      <c r="Q9" s="409"/>
      <c r="R9" s="409"/>
      <c r="S9" s="409"/>
      <c r="T9" s="409"/>
      <c r="U9" s="40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01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09"/>
      <c r="P10" s="409"/>
      <c r="Q10" s="409"/>
      <c r="R10" s="409"/>
      <c r="S10" s="409"/>
      <c r="T10" s="409"/>
      <c r="U10" s="40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401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409"/>
      <c r="P11" s="409"/>
      <c r="Q11" s="409"/>
      <c r="R11" s="409"/>
      <c r="S11" s="409"/>
      <c r="T11" s="409"/>
      <c r="U11" s="40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01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09"/>
      <c r="P12" s="409"/>
      <c r="Q12" s="409"/>
      <c r="R12" s="409"/>
      <c r="S12" s="409"/>
      <c r="T12" s="409"/>
      <c r="U12" s="40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01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09"/>
      <c r="P13" s="409"/>
      <c r="Q13" s="409"/>
      <c r="R13" s="409"/>
      <c r="S13" s="409"/>
      <c r="T13" s="409"/>
      <c r="U13" s="40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01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09"/>
      <c r="P14" s="409"/>
      <c r="Q14" s="409"/>
      <c r="R14" s="409"/>
      <c r="S14" s="409"/>
      <c r="T14" s="409"/>
      <c r="U14" s="40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01">
        <f t="shared" si="0"/>
        <v>0</v>
      </c>
      <c r="I15" s="401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09"/>
      <c r="P15" s="409"/>
      <c r="Q15" s="409"/>
      <c r="R15" s="409"/>
      <c r="S15" s="409"/>
      <c r="T15" s="409"/>
      <c r="U15" s="40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01">
        <f t="shared" si="0"/>
        <v>0</v>
      </c>
      <c r="I16" s="401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09"/>
      <c r="P16" s="409"/>
      <c r="Q16" s="409"/>
      <c r="R16" s="409"/>
      <c r="S16" s="409"/>
      <c r="T16" s="409"/>
      <c r="U16" s="40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01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09"/>
      <c r="P17" s="409"/>
      <c r="Q17" s="409"/>
      <c r="R17" s="409"/>
      <c r="S17" s="409"/>
      <c r="T17" s="409"/>
      <c r="U17" s="40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01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09"/>
      <c r="P18" s="409"/>
      <c r="Q18" s="409"/>
      <c r="R18" s="409"/>
      <c r="S18" s="409"/>
      <c r="T18" s="409"/>
      <c r="U18" s="40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01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09"/>
      <c r="P19" s="409"/>
      <c r="Q19" s="409"/>
      <c r="R19" s="409"/>
      <c r="S19" s="409"/>
      <c r="T19" s="409"/>
      <c r="U19" s="409"/>
      <c r="V19" s="132">
        <f t="shared" ref="V19:V21" si="5">SUM(X19:AA19)</f>
        <v>0</v>
      </c>
      <c r="W19" s="40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401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409"/>
      <c r="P20" s="409"/>
      <c r="Q20" s="409"/>
      <c r="R20" s="409"/>
      <c r="S20" s="409"/>
      <c r="T20" s="409"/>
      <c r="U20" s="40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01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09"/>
      <c r="P21" s="409"/>
      <c r="Q21" s="409"/>
      <c r="R21" s="409"/>
      <c r="S21" s="409"/>
      <c r="T21" s="409"/>
      <c r="U21" s="40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06" t="s">
        <v>190</v>
      </c>
      <c r="D22" s="108">
        <v>4.8</v>
      </c>
      <c r="E22" s="108"/>
      <c r="F22" s="127"/>
      <c r="G22" s="128"/>
      <c r="H22" s="401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09"/>
      <c r="P22" s="409"/>
      <c r="Q22" s="409"/>
      <c r="R22" s="409"/>
      <c r="S22" s="409"/>
      <c r="T22" s="409"/>
      <c r="U22" s="40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06" t="s">
        <v>187</v>
      </c>
      <c r="D23" s="108">
        <v>4.8</v>
      </c>
      <c r="E23" s="108"/>
      <c r="F23" s="127"/>
      <c r="G23" s="128"/>
      <c r="H23" s="401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09"/>
      <c r="P23" s="409"/>
      <c r="Q23" s="409"/>
      <c r="R23" s="409"/>
      <c r="S23" s="409"/>
      <c r="T23" s="409"/>
      <c r="U23" s="40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06" t="s">
        <v>179</v>
      </c>
      <c r="D24" s="108">
        <v>4.8</v>
      </c>
      <c r="E24" s="108"/>
      <c r="F24" s="127"/>
      <c r="G24" s="128"/>
      <c r="H24" s="401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09"/>
      <c r="P24" s="409"/>
      <c r="Q24" s="409"/>
      <c r="R24" s="409"/>
      <c r="S24" s="409"/>
      <c r="T24" s="409"/>
      <c r="U24" s="40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06" t="s">
        <v>199</v>
      </c>
      <c r="D25" s="108">
        <v>4.8</v>
      </c>
      <c r="E25" s="108"/>
      <c r="F25" s="127"/>
      <c r="G25" s="128"/>
      <c r="H25" s="401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09"/>
      <c r="P25" s="409"/>
      <c r="Q25" s="409"/>
      <c r="R25" s="409"/>
      <c r="S25" s="409"/>
      <c r="T25" s="409"/>
      <c r="U25" s="40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01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09"/>
      <c r="P26" s="409"/>
      <c r="Q26" s="409"/>
      <c r="R26" s="409"/>
      <c r="S26" s="409"/>
      <c r="T26" s="409"/>
      <c r="U26" s="40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01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09"/>
      <c r="P27" s="409"/>
      <c r="Q27" s="409"/>
      <c r="R27" s="409"/>
      <c r="S27" s="409"/>
      <c r="T27" s="409"/>
      <c r="U27" s="40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hidden="1" customHeight="1">
      <c r="A28" s="462" t="s">
        <v>201</v>
      </c>
      <c r="B28" s="463"/>
      <c r="C28" s="410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si="9"/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00" t="s">
        <v>206</v>
      </c>
      <c r="C29" s="126" t="s">
        <v>199</v>
      </c>
      <c r="D29" s="108">
        <v>5.03</v>
      </c>
      <c r="E29" s="108"/>
      <c r="F29" s="127"/>
      <c r="G29" s="128"/>
      <c r="H29" s="401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04"/>
      <c r="P29" s="404"/>
      <c r="Q29" s="404"/>
      <c r="R29" s="404"/>
      <c r="S29" s="404"/>
      <c r="T29" s="404"/>
      <c r="U29" s="404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00" t="s">
        <v>425</v>
      </c>
      <c r="C30" s="187" t="s">
        <v>427</v>
      </c>
      <c r="D30" s="108">
        <v>5.03</v>
      </c>
      <c r="E30" s="108"/>
      <c r="F30" s="127"/>
      <c r="G30" s="128"/>
      <c r="H30" s="401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04"/>
      <c r="P30" s="404"/>
      <c r="Q30" s="404"/>
      <c r="R30" s="404"/>
      <c r="S30" s="404"/>
      <c r="T30" s="404"/>
      <c r="U30" s="404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00" t="s">
        <v>206</v>
      </c>
      <c r="C31" s="126" t="s">
        <v>186</v>
      </c>
      <c r="D31" s="108">
        <v>5.03</v>
      </c>
      <c r="E31" s="108"/>
      <c r="F31" s="127"/>
      <c r="G31" s="128"/>
      <c r="H31" s="401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04"/>
      <c r="P31" s="404"/>
      <c r="Q31" s="404"/>
      <c r="R31" s="404"/>
      <c r="S31" s="404"/>
      <c r="T31" s="404"/>
      <c r="U31" s="404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00" t="s">
        <v>206</v>
      </c>
      <c r="C32" s="126" t="s">
        <v>203</v>
      </c>
      <c r="D32" s="108">
        <v>5.03</v>
      </c>
      <c r="E32" s="108"/>
      <c r="F32" s="127"/>
      <c r="G32" s="128"/>
      <c r="H32" s="401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04"/>
      <c r="P32" s="404"/>
      <c r="Q32" s="404"/>
      <c r="R32" s="404"/>
      <c r="S32" s="404"/>
      <c r="T32" s="404"/>
      <c r="U32" s="404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00" t="s">
        <v>206</v>
      </c>
      <c r="C33" s="126" t="s">
        <v>207</v>
      </c>
      <c r="D33" s="108">
        <v>5.03</v>
      </c>
      <c r="E33" s="108"/>
      <c r="F33" s="127"/>
      <c r="G33" s="128"/>
      <c r="H33" s="401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04"/>
      <c r="P33" s="404"/>
      <c r="Q33" s="404"/>
      <c r="R33" s="404"/>
      <c r="S33" s="404"/>
      <c r="T33" s="404"/>
      <c r="U33" s="404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00" t="s">
        <v>414</v>
      </c>
      <c r="C34" s="187" t="s">
        <v>415</v>
      </c>
      <c r="D34" s="108">
        <v>5.03</v>
      </c>
      <c r="E34" s="108"/>
      <c r="F34" s="127"/>
      <c r="G34" s="128"/>
      <c r="H34" s="401">
        <f t="shared" si="11"/>
        <v>0</v>
      </c>
      <c r="I34" s="129"/>
      <c r="J34" s="130"/>
      <c r="K34" s="131"/>
      <c r="L34" s="129">
        <v>52</v>
      </c>
      <c r="M34" s="109"/>
      <c r="N34" s="130"/>
      <c r="O34" s="404"/>
      <c r="P34" s="404"/>
      <c r="Q34" s="404"/>
      <c r="R34" s="404"/>
      <c r="S34" s="404"/>
      <c r="T34" s="404"/>
      <c r="U34" s="404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00" t="s">
        <v>414</v>
      </c>
      <c r="C35" s="187" t="s">
        <v>416</v>
      </c>
      <c r="D35" s="108">
        <v>5.03</v>
      </c>
      <c r="E35" s="108"/>
      <c r="F35" s="127"/>
      <c r="G35" s="128"/>
      <c r="H35" s="401">
        <f t="shared" si="11"/>
        <v>0</v>
      </c>
      <c r="I35" s="129"/>
      <c r="J35" s="130"/>
      <c r="K35" s="131"/>
      <c r="L35" s="129">
        <v>52</v>
      </c>
      <c r="M35" s="109"/>
      <c r="N35" s="130"/>
      <c r="O35" s="404"/>
      <c r="P35" s="404"/>
      <c r="Q35" s="404"/>
      <c r="R35" s="404"/>
      <c r="S35" s="404"/>
      <c r="T35" s="404"/>
      <c r="U35" s="404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400" t="s">
        <v>414</v>
      </c>
      <c r="C36" s="187" t="s">
        <v>61</v>
      </c>
      <c r="D36" s="108">
        <v>5.03</v>
      </c>
      <c r="E36" s="108"/>
      <c r="F36" s="127"/>
      <c r="G36" s="128"/>
      <c r="H36" s="401">
        <f t="shared" si="11"/>
        <v>0</v>
      </c>
      <c r="I36" s="129"/>
      <c r="J36" s="130"/>
      <c r="K36" s="131"/>
      <c r="L36" s="129">
        <v>52</v>
      </c>
      <c r="M36" s="109"/>
      <c r="N36" s="130"/>
      <c r="O36" s="404"/>
      <c r="P36" s="404"/>
      <c r="Q36" s="404"/>
      <c r="R36" s="404"/>
      <c r="S36" s="404"/>
      <c r="T36" s="404"/>
      <c r="U36" s="404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00" t="s">
        <v>208</v>
      </c>
      <c r="C37" s="126" t="s">
        <v>179</v>
      </c>
      <c r="D37" s="108">
        <v>5.08</v>
      </c>
      <c r="E37" s="108"/>
      <c r="F37" s="127"/>
      <c r="G37" s="128"/>
      <c r="H37" s="401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404"/>
      <c r="P37" s="404"/>
      <c r="Q37" s="404"/>
      <c r="R37" s="404"/>
      <c r="S37" s="404"/>
      <c r="T37" s="404"/>
      <c r="U37" s="404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00" t="s">
        <v>208</v>
      </c>
      <c r="C38" s="126" t="s">
        <v>204</v>
      </c>
      <c r="D38" s="108">
        <v>5.08</v>
      </c>
      <c r="E38" s="108"/>
      <c r="F38" s="127"/>
      <c r="G38" s="128"/>
      <c r="H38" s="401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404"/>
      <c r="P38" s="404"/>
      <c r="Q38" s="404"/>
      <c r="R38" s="404"/>
      <c r="S38" s="404"/>
      <c r="T38" s="404"/>
      <c r="U38" s="404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00" t="s">
        <v>208</v>
      </c>
      <c r="C39" s="126" t="s">
        <v>205</v>
      </c>
      <c r="D39" s="108">
        <v>5.08</v>
      </c>
      <c r="E39" s="108"/>
      <c r="F39" s="127"/>
      <c r="G39" s="128"/>
      <c r="H39" s="401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404"/>
      <c r="P39" s="404"/>
      <c r="Q39" s="404"/>
      <c r="R39" s="404"/>
      <c r="S39" s="404"/>
      <c r="T39" s="404"/>
      <c r="U39" s="404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00" t="s">
        <v>208</v>
      </c>
      <c r="C40" s="126" t="s">
        <v>186</v>
      </c>
      <c r="D40" s="108">
        <v>5.08</v>
      </c>
      <c r="E40" s="108"/>
      <c r="F40" s="127"/>
      <c r="G40" s="128"/>
      <c r="H40" s="401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404"/>
      <c r="P40" s="404"/>
      <c r="Q40" s="404"/>
      <c r="R40" s="404"/>
      <c r="S40" s="404"/>
      <c r="T40" s="404"/>
      <c r="U40" s="404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00" t="s">
        <v>208</v>
      </c>
      <c r="C41" s="126" t="s">
        <v>203</v>
      </c>
      <c r="D41" s="108">
        <v>5.08</v>
      </c>
      <c r="E41" s="108"/>
      <c r="F41" s="127"/>
      <c r="G41" s="128"/>
      <c r="H41" s="401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404"/>
      <c r="P41" s="404"/>
      <c r="Q41" s="404"/>
      <c r="R41" s="404"/>
      <c r="S41" s="404"/>
      <c r="T41" s="404"/>
      <c r="U41" s="404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400" t="s">
        <v>208</v>
      </c>
      <c r="C42" s="126" t="s">
        <v>199</v>
      </c>
      <c r="D42" s="108">
        <v>5.08</v>
      </c>
      <c r="E42" s="108"/>
      <c r="F42" s="127"/>
      <c r="G42" s="128"/>
      <c r="H42" s="401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409"/>
      <c r="P42" s="409"/>
      <c r="Q42" s="409"/>
      <c r="R42" s="409"/>
      <c r="S42" s="409"/>
      <c r="T42" s="409"/>
      <c r="U42" s="40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00" t="s">
        <v>208</v>
      </c>
      <c r="C43" s="126" t="s">
        <v>187</v>
      </c>
      <c r="D43" s="108">
        <v>5.08</v>
      </c>
      <c r="E43" s="108"/>
      <c r="F43" s="127"/>
      <c r="G43" s="128"/>
      <c r="H43" s="401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404"/>
      <c r="P43" s="404"/>
      <c r="Q43" s="404"/>
      <c r="R43" s="404"/>
      <c r="S43" s="404"/>
      <c r="T43" s="404"/>
      <c r="U43" s="404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00" t="s">
        <v>208</v>
      </c>
      <c r="C44" s="126" t="s">
        <v>207</v>
      </c>
      <c r="D44" s="108">
        <v>5.08</v>
      </c>
      <c r="E44" s="108"/>
      <c r="F44" s="127"/>
      <c r="G44" s="128"/>
      <c r="H44" s="401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409"/>
      <c r="P44" s="409"/>
      <c r="Q44" s="409"/>
      <c r="R44" s="409"/>
      <c r="S44" s="409"/>
      <c r="T44" s="409"/>
      <c r="U44" s="40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00" t="s">
        <v>209</v>
      </c>
      <c r="C45" s="126" t="s">
        <v>194</v>
      </c>
      <c r="D45" s="108">
        <v>5.03</v>
      </c>
      <c r="E45" s="108"/>
      <c r="F45" s="127"/>
      <c r="G45" s="128"/>
      <c r="H45" s="401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404"/>
      <c r="P45" s="404"/>
      <c r="Q45" s="404"/>
      <c r="R45" s="404"/>
      <c r="S45" s="404"/>
      <c r="T45" s="404"/>
      <c r="U45" s="404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00" t="s">
        <v>209</v>
      </c>
      <c r="C46" s="126" t="s">
        <v>179</v>
      </c>
      <c r="D46" s="108">
        <v>5.03</v>
      </c>
      <c r="E46" s="108"/>
      <c r="F46" s="127"/>
      <c r="G46" s="128"/>
      <c r="H46" s="401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404"/>
      <c r="P46" s="404"/>
      <c r="Q46" s="404"/>
      <c r="R46" s="404"/>
      <c r="S46" s="404"/>
      <c r="T46" s="404"/>
      <c r="U46" s="404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400" t="s">
        <v>209</v>
      </c>
      <c r="C47" s="126" t="s">
        <v>195</v>
      </c>
      <c r="D47" s="108">
        <v>5.03</v>
      </c>
      <c r="E47" s="108"/>
      <c r="F47" s="127"/>
      <c r="G47" s="128"/>
      <c r="H47" s="401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404"/>
      <c r="P47" s="404"/>
      <c r="Q47" s="404"/>
      <c r="R47" s="404"/>
      <c r="S47" s="404"/>
      <c r="T47" s="404"/>
      <c r="U47" s="404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00" t="s">
        <v>209</v>
      </c>
      <c r="C48" s="126" t="s">
        <v>204</v>
      </c>
      <c r="D48" s="108">
        <v>5.03</v>
      </c>
      <c r="E48" s="108"/>
      <c r="F48" s="127"/>
      <c r="G48" s="128"/>
      <c r="H48" s="401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404"/>
      <c r="P48" s="404"/>
      <c r="Q48" s="404"/>
      <c r="R48" s="404"/>
      <c r="S48" s="404"/>
      <c r="T48" s="404"/>
      <c r="U48" s="404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00" t="s">
        <v>382</v>
      </c>
      <c r="C49" s="187" t="s">
        <v>383</v>
      </c>
      <c r="D49" s="108">
        <v>5.03</v>
      </c>
      <c r="E49" s="108"/>
      <c r="F49" s="127"/>
      <c r="G49" s="128"/>
      <c r="H49" s="401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404"/>
      <c r="P49" s="404"/>
      <c r="Q49" s="404"/>
      <c r="R49" s="404"/>
      <c r="S49" s="404"/>
      <c r="T49" s="404"/>
      <c r="U49" s="404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00" t="s">
        <v>382</v>
      </c>
      <c r="C50" s="187" t="s">
        <v>384</v>
      </c>
      <c r="D50" s="108">
        <v>5.03</v>
      </c>
      <c r="E50" s="108"/>
      <c r="F50" s="127"/>
      <c r="G50" s="128"/>
      <c r="H50" s="401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404"/>
      <c r="P50" s="404"/>
      <c r="Q50" s="404"/>
      <c r="R50" s="404"/>
      <c r="S50" s="404"/>
      <c r="T50" s="404"/>
      <c r="U50" s="404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00" t="s">
        <v>382</v>
      </c>
      <c r="C51" s="187" t="s">
        <v>389</v>
      </c>
      <c r="D51" s="108">
        <v>5.03</v>
      </c>
      <c r="E51" s="108"/>
      <c r="F51" s="127"/>
      <c r="G51" s="128"/>
      <c r="H51" s="401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404"/>
      <c r="P51" s="404"/>
      <c r="Q51" s="404"/>
      <c r="R51" s="404"/>
      <c r="S51" s="404"/>
      <c r="T51" s="404"/>
      <c r="U51" s="404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00" t="s">
        <v>382</v>
      </c>
      <c r="C52" s="187" t="s">
        <v>391</v>
      </c>
      <c r="D52" s="108">
        <v>5.03</v>
      </c>
      <c r="E52" s="108"/>
      <c r="F52" s="127"/>
      <c r="G52" s="128"/>
      <c r="H52" s="401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404"/>
      <c r="P52" s="404"/>
      <c r="Q52" s="404"/>
      <c r="R52" s="404"/>
      <c r="S52" s="404"/>
      <c r="T52" s="404"/>
      <c r="U52" s="404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00" t="s">
        <v>418</v>
      </c>
      <c r="C53" s="187" t="s">
        <v>364</v>
      </c>
      <c r="D53" s="108">
        <v>5.03</v>
      </c>
      <c r="E53" s="108"/>
      <c r="F53" s="127"/>
      <c r="G53" s="128"/>
      <c r="H53" s="401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404"/>
      <c r="P53" s="404"/>
      <c r="Q53" s="404"/>
      <c r="R53" s="404"/>
      <c r="S53" s="404"/>
      <c r="T53" s="404"/>
      <c r="U53" s="404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00" t="s">
        <v>418</v>
      </c>
      <c r="C54" s="187" t="s">
        <v>365</v>
      </c>
      <c r="D54" s="108">
        <v>5.03</v>
      </c>
      <c r="E54" s="108"/>
      <c r="F54" s="127"/>
      <c r="G54" s="128"/>
      <c r="H54" s="401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404"/>
      <c r="P54" s="404"/>
      <c r="Q54" s="404"/>
      <c r="R54" s="404"/>
      <c r="S54" s="404"/>
      <c r="T54" s="404"/>
      <c r="U54" s="404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00" t="s">
        <v>418</v>
      </c>
      <c r="C55" s="187" t="s">
        <v>366</v>
      </c>
      <c r="D55" s="108">
        <v>5.03</v>
      </c>
      <c r="E55" s="108"/>
      <c r="F55" s="127"/>
      <c r="G55" s="128"/>
      <c r="H55" s="401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404"/>
      <c r="P55" s="404"/>
      <c r="Q55" s="404"/>
      <c r="R55" s="404"/>
      <c r="S55" s="404"/>
      <c r="T55" s="404"/>
      <c r="U55" s="404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00" t="s">
        <v>418</v>
      </c>
      <c r="C56" s="187" t="s">
        <v>367</v>
      </c>
      <c r="D56" s="108">
        <v>5.03</v>
      </c>
      <c r="E56" s="108"/>
      <c r="F56" s="127"/>
      <c r="G56" s="128"/>
      <c r="H56" s="401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404"/>
      <c r="P56" s="404"/>
      <c r="Q56" s="404"/>
      <c r="R56" s="404"/>
      <c r="S56" s="404"/>
      <c r="T56" s="404"/>
      <c r="U56" s="404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01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409"/>
      <c r="P57" s="409"/>
      <c r="Q57" s="409"/>
      <c r="R57" s="409"/>
      <c r="S57" s="409"/>
      <c r="T57" s="409"/>
      <c r="U57" s="40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01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409"/>
      <c r="P58" s="409"/>
      <c r="Q58" s="409"/>
      <c r="R58" s="409"/>
      <c r="S58" s="409"/>
      <c r="T58" s="409"/>
      <c r="U58" s="40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01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409"/>
      <c r="P59" s="409"/>
      <c r="Q59" s="409"/>
      <c r="R59" s="409"/>
      <c r="S59" s="409"/>
      <c r="T59" s="409"/>
      <c r="U59" s="40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01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409"/>
      <c r="P60" s="409"/>
      <c r="Q60" s="409"/>
      <c r="R60" s="409"/>
      <c r="S60" s="409"/>
      <c r="T60" s="409"/>
      <c r="U60" s="40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01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409"/>
      <c r="P61" s="409"/>
      <c r="Q61" s="409"/>
      <c r="R61" s="409"/>
      <c r="S61" s="409"/>
      <c r="T61" s="409"/>
      <c r="U61" s="40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01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409"/>
      <c r="P62" s="409"/>
      <c r="Q62" s="409"/>
      <c r="R62" s="409"/>
      <c r="S62" s="409"/>
      <c r="T62" s="409"/>
      <c r="U62" s="40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01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409"/>
      <c r="P63" s="409"/>
      <c r="Q63" s="409"/>
      <c r="R63" s="409"/>
      <c r="S63" s="409"/>
      <c r="T63" s="409"/>
      <c r="U63" s="40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01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409"/>
      <c r="P64" s="409"/>
      <c r="Q64" s="409"/>
      <c r="R64" s="409"/>
      <c r="S64" s="409"/>
      <c r="T64" s="409"/>
      <c r="U64" s="40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01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409"/>
      <c r="P65" s="409"/>
      <c r="Q65" s="409"/>
      <c r="R65" s="409"/>
      <c r="S65" s="409"/>
      <c r="T65" s="409"/>
      <c r="U65" s="40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01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409"/>
      <c r="P66" s="409"/>
      <c r="Q66" s="409"/>
      <c r="R66" s="409"/>
      <c r="S66" s="409"/>
      <c r="T66" s="409"/>
      <c r="U66" s="40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01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09"/>
      <c r="P67" s="409"/>
      <c r="Q67" s="409"/>
      <c r="R67" s="409"/>
      <c r="S67" s="409"/>
      <c r="T67" s="409"/>
      <c r="U67" s="40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01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09"/>
      <c r="P68" s="409"/>
      <c r="Q68" s="409"/>
      <c r="R68" s="409"/>
      <c r="S68" s="409"/>
      <c r="T68" s="409"/>
      <c r="U68" s="40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01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409"/>
      <c r="P69" s="409"/>
      <c r="Q69" s="409"/>
      <c r="R69" s="409"/>
      <c r="S69" s="409"/>
      <c r="T69" s="409"/>
      <c r="U69" s="40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01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409"/>
      <c r="P70" s="409"/>
      <c r="Q70" s="409"/>
      <c r="R70" s="409"/>
      <c r="S70" s="409"/>
      <c r="T70" s="409"/>
      <c r="U70" s="40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01">
        <f t="shared" si="11"/>
        <v>0</v>
      </c>
      <c r="I71" s="129"/>
      <c r="J71" s="130"/>
      <c r="K71" s="131"/>
      <c r="L71" s="129"/>
      <c r="M71" s="109"/>
      <c r="N71" s="130"/>
      <c r="O71" s="409"/>
      <c r="P71" s="409"/>
      <c r="Q71" s="409"/>
      <c r="R71" s="409"/>
      <c r="S71" s="409"/>
      <c r="T71" s="409"/>
      <c r="U71" s="40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01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409"/>
      <c r="P72" s="409"/>
      <c r="Q72" s="409"/>
      <c r="R72" s="409"/>
      <c r="S72" s="409"/>
      <c r="T72" s="409"/>
      <c r="U72" s="40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01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409"/>
      <c r="P73" s="409"/>
      <c r="Q73" s="409"/>
      <c r="R73" s="409"/>
      <c r="S73" s="409"/>
      <c r="T73" s="409"/>
      <c r="U73" s="40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01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409"/>
      <c r="P74" s="409"/>
      <c r="Q74" s="409"/>
      <c r="R74" s="409"/>
      <c r="S74" s="409"/>
      <c r="T74" s="409"/>
      <c r="U74" s="40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01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409"/>
      <c r="P75" s="409"/>
      <c r="Q75" s="409"/>
      <c r="R75" s="409"/>
      <c r="S75" s="409"/>
      <c r="T75" s="409"/>
      <c r="U75" s="40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01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409"/>
      <c r="P76" s="409"/>
      <c r="Q76" s="409"/>
      <c r="R76" s="409"/>
      <c r="S76" s="409"/>
      <c r="T76" s="409"/>
      <c r="U76" s="40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01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409"/>
      <c r="P77" s="409"/>
      <c r="Q77" s="409"/>
      <c r="R77" s="409"/>
      <c r="S77" s="409"/>
      <c r="T77" s="409"/>
      <c r="U77" s="40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01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409"/>
      <c r="P78" s="409"/>
      <c r="Q78" s="409"/>
      <c r="R78" s="409"/>
      <c r="S78" s="409"/>
      <c r="T78" s="409"/>
      <c r="U78" s="40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01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409"/>
      <c r="P79" s="409"/>
      <c r="Q79" s="409"/>
      <c r="R79" s="409"/>
      <c r="S79" s="409"/>
      <c r="T79" s="409"/>
      <c r="U79" s="40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01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09"/>
      <c r="P80" s="409"/>
      <c r="Q80" s="409"/>
      <c r="R80" s="409"/>
      <c r="S80" s="409"/>
      <c r="T80" s="409"/>
      <c r="U80" s="40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01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09"/>
      <c r="P81" s="409"/>
      <c r="Q81" s="409"/>
      <c r="R81" s="409"/>
      <c r="S81" s="409"/>
      <c r="T81" s="409"/>
      <c r="U81" s="40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01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09"/>
      <c r="P82" s="409"/>
      <c r="Q82" s="409"/>
      <c r="R82" s="409"/>
      <c r="S82" s="409"/>
      <c r="T82" s="409"/>
      <c r="U82" s="40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01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09"/>
      <c r="P83" s="409"/>
      <c r="Q83" s="409"/>
      <c r="R83" s="409"/>
      <c r="S83" s="409"/>
      <c r="T83" s="409"/>
      <c r="U83" s="40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01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09"/>
      <c r="P84" s="409"/>
      <c r="Q84" s="409"/>
      <c r="R84" s="409"/>
      <c r="S84" s="409"/>
      <c r="T84" s="409"/>
      <c r="U84" s="40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01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09"/>
      <c r="P85" s="409"/>
      <c r="Q85" s="409"/>
      <c r="R85" s="409"/>
      <c r="S85" s="409"/>
      <c r="T85" s="409"/>
      <c r="U85" s="409"/>
      <c r="V85" s="132"/>
      <c r="W85" s="133"/>
      <c r="X85" s="132"/>
      <c r="Y85" s="132"/>
      <c r="Z85" s="132"/>
      <c r="AA85" s="132"/>
    </row>
    <row r="86" spans="1:27" ht="20.100000000000001" hidden="1" customHeight="1">
      <c r="A86" s="470" t="s">
        <v>216</v>
      </c>
      <c r="B86" s="470"/>
      <c r="C86" s="410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4">SUM(M29:M85)</f>
        <v>0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 t="str">
        <f t="shared" ref="W86:W93" si="35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400" t="s">
        <v>217</v>
      </c>
      <c r="C87" s="126" t="s">
        <v>179</v>
      </c>
      <c r="D87" s="108">
        <v>5.03</v>
      </c>
      <c r="E87" s="108"/>
      <c r="F87" s="127"/>
      <c r="G87" s="128"/>
      <c r="H87" s="401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7">IF(ISERROR(I87-K87),"",I87-K87)</f>
        <v>0</v>
      </c>
      <c r="N87" s="130">
        <f t="shared" ref="N87:N93" si="38">SUM(O87:U87)</f>
        <v>0</v>
      </c>
      <c r="O87" s="409"/>
      <c r="P87" s="409"/>
      <c r="Q87" s="409"/>
      <c r="R87" s="409"/>
      <c r="S87" s="409"/>
      <c r="T87" s="409"/>
      <c r="U87" s="40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00" t="s">
        <v>217</v>
      </c>
      <c r="C88" s="126" t="s">
        <v>186</v>
      </c>
      <c r="D88" s="108">
        <v>5.03</v>
      </c>
      <c r="E88" s="108"/>
      <c r="F88" s="127"/>
      <c r="G88" s="128"/>
      <c r="H88" s="401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409"/>
      <c r="P88" s="409"/>
      <c r="Q88" s="409"/>
      <c r="R88" s="409"/>
      <c r="S88" s="409"/>
      <c r="T88" s="409"/>
      <c r="U88" s="40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00" t="s">
        <v>217</v>
      </c>
      <c r="C89" s="126" t="s">
        <v>204</v>
      </c>
      <c r="D89" s="108">
        <v>5.03</v>
      </c>
      <c r="E89" s="108"/>
      <c r="F89" s="127"/>
      <c r="G89" s="128"/>
      <c r="H89" s="401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409"/>
      <c r="P89" s="409"/>
      <c r="Q89" s="409"/>
      <c r="R89" s="409"/>
      <c r="S89" s="409"/>
      <c r="T89" s="409"/>
      <c r="U89" s="40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01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409"/>
      <c r="P90" s="409"/>
      <c r="Q90" s="409"/>
      <c r="R90" s="409"/>
      <c r="S90" s="409"/>
      <c r="T90" s="409"/>
      <c r="U90" s="40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01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409"/>
      <c r="P91" s="409"/>
      <c r="Q91" s="409"/>
      <c r="R91" s="409"/>
      <c r="S91" s="409"/>
      <c r="T91" s="409"/>
      <c r="U91" s="40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01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409"/>
      <c r="P92" s="409"/>
      <c r="Q92" s="409"/>
      <c r="R92" s="409"/>
      <c r="S92" s="409"/>
      <c r="T92" s="409"/>
      <c r="U92" s="40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01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409"/>
      <c r="P93" s="409"/>
      <c r="Q93" s="409"/>
      <c r="R93" s="409"/>
      <c r="S93" s="409"/>
      <c r="T93" s="409"/>
      <c r="U93" s="40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401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409"/>
      <c r="P94" s="409"/>
      <c r="Q94" s="409"/>
      <c r="R94" s="409"/>
      <c r="S94" s="409"/>
      <c r="T94" s="409"/>
      <c r="U94" s="40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01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409"/>
      <c r="P95" s="409"/>
      <c r="Q95" s="409"/>
      <c r="R95" s="409"/>
      <c r="S95" s="409"/>
      <c r="T95" s="409"/>
      <c r="U95" s="40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01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409"/>
      <c r="P96" s="409"/>
      <c r="Q96" s="409"/>
      <c r="R96" s="409"/>
      <c r="S96" s="409"/>
      <c r="T96" s="409"/>
      <c r="U96" s="40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01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409"/>
      <c r="P97" s="409"/>
      <c r="Q97" s="409"/>
      <c r="R97" s="409"/>
      <c r="S97" s="409"/>
      <c r="T97" s="409"/>
      <c r="U97" s="40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01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409"/>
      <c r="P98" s="409"/>
      <c r="Q98" s="409"/>
      <c r="R98" s="409"/>
      <c r="S98" s="409"/>
      <c r="T98" s="409"/>
      <c r="U98" s="40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01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409"/>
      <c r="P99" s="409"/>
      <c r="Q99" s="409"/>
      <c r="R99" s="409"/>
      <c r="S99" s="409"/>
      <c r="T99" s="409"/>
      <c r="U99" s="40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01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409"/>
      <c r="P100" s="409"/>
      <c r="Q100" s="409"/>
      <c r="R100" s="409"/>
      <c r="S100" s="409"/>
      <c r="T100" s="409"/>
      <c r="U100" s="40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01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409"/>
      <c r="P101" s="409"/>
      <c r="Q101" s="409"/>
      <c r="R101" s="409"/>
      <c r="S101" s="409"/>
      <c r="T101" s="409"/>
      <c r="U101" s="40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01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409"/>
      <c r="P102" s="409"/>
      <c r="Q102" s="409"/>
      <c r="R102" s="409"/>
      <c r="S102" s="409"/>
      <c r="T102" s="409"/>
      <c r="U102" s="40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0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01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409"/>
      <c r="P103" s="409"/>
      <c r="Q103" s="409"/>
      <c r="R103" s="409"/>
      <c r="S103" s="409"/>
      <c r="T103" s="409"/>
      <c r="U103" s="40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0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01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409"/>
      <c r="P104" s="409"/>
      <c r="Q104" s="409"/>
      <c r="R104" s="409"/>
      <c r="S104" s="409"/>
      <c r="T104" s="409"/>
      <c r="U104" s="40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0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01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409"/>
      <c r="P105" s="409"/>
      <c r="Q105" s="409"/>
      <c r="R105" s="409"/>
      <c r="S105" s="409"/>
      <c r="T105" s="409"/>
      <c r="U105" s="40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0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01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409"/>
      <c r="P106" s="409"/>
      <c r="Q106" s="409"/>
      <c r="R106" s="409"/>
      <c r="S106" s="409"/>
      <c r="T106" s="409"/>
      <c r="U106" s="40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00" t="s">
        <v>393</v>
      </c>
      <c r="C107" s="187" t="s">
        <v>395</v>
      </c>
      <c r="D107" s="108">
        <v>5</v>
      </c>
      <c r="E107" s="108"/>
      <c r="F107" s="127"/>
      <c r="G107" s="128"/>
      <c r="H107" s="401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409"/>
      <c r="P107" s="409"/>
      <c r="Q107" s="409"/>
      <c r="R107" s="409"/>
      <c r="S107" s="409"/>
      <c r="T107" s="409"/>
      <c r="U107" s="40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400" t="s">
        <v>393</v>
      </c>
      <c r="C108" s="187" t="s">
        <v>402</v>
      </c>
      <c r="D108" s="108">
        <v>5</v>
      </c>
      <c r="E108" s="108"/>
      <c r="F108" s="127"/>
      <c r="G108" s="128"/>
      <c r="H108" s="401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409"/>
      <c r="P108" s="409"/>
      <c r="Q108" s="409"/>
      <c r="R108" s="409"/>
      <c r="S108" s="409"/>
      <c r="T108" s="409"/>
      <c r="U108" s="40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00" t="s">
        <v>404</v>
      </c>
      <c r="C109" s="187" t="s">
        <v>405</v>
      </c>
      <c r="D109" s="108">
        <v>5</v>
      </c>
      <c r="E109" s="108"/>
      <c r="F109" s="127"/>
      <c r="G109" s="128"/>
      <c r="H109" s="401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409"/>
      <c r="P109" s="409"/>
      <c r="Q109" s="409"/>
      <c r="R109" s="409"/>
      <c r="S109" s="409"/>
      <c r="T109" s="409"/>
      <c r="U109" s="40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00" t="s">
        <v>492</v>
      </c>
      <c r="C110" s="187" t="s">
        <v>372</v>
      </c>
      <c r="D110" s="108">
        <v>5</v>
      </c>
      <c r="E110" s="108"/>
      <c r="F110" s="127"/>
      <c r="G110" s="128"/>
      <c r="H110" s="401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409"/>
      <c r="P110" s="409"/>
      <c r="Q110" s="409"/>
      <c r="R110" s="409"/>
      <c r="S110" s="409"/>
      <c r="T110" s="409"/>
      <c r="U110" s="40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00" t="s">
        <v>343</v>
      </c>
      <c r="C111" s="126" t="s">
        <v>345</v>
      </c>
      <c r="D111" s="108">
        <v>5</v>
      </c>
      <c r="E111" s="108"/>
      <c r="F111" s="127"/>
      <c r="G111" s="128"/>
      <c r="H111" s="401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409"/>
      <c r="P111" s="409"/>
      <c r="Q111" s="409"/>
      <c r="R111" s="409"/>
      <c r="S111" s="409"/>
      <c r="T111" s="409"/>
      <c r="U111" s="40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00" t="s">
        <v>343</v>
      </c>
      <c r="C112" s="126" t="s">
        <v>347</v>
      </c>
      <c r="D112" s="108">
        <v>5</v>
      </c>
      <c r="E112" s="108"/>
      <c r="F112" s="127"/>
      <c r="G112" s="128"/>
      <c r="H112" s="401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409"/>
      <c r="P112" s="409"/>
      <c r="Q112" s="409"/>
      <c r="R112" s="409"/>
      <c r="S112" s="409"/>
      <c r="T112" s="409"/>
      <c r="U112" s="40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01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409"/>
      <c r="P113" s="409"/>
      <c r="Q113" s="409"/>
      <c r="R113" s="409"/>
      <c r="S113" s="409"/>
      <c r="T113" s="409"/>
      <c r="U113" s="40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01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409"/>
      <c r="P114" s="409"/>
      <c r="Q114" s="409"/>
      <c r="R114" s="409"/>
      <c r="S114" s="409"/>
      <c r="T114" s="409"/>
      <c r="U114" s="40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hidden="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/>
      <c r="G115" s="128"/>
      <c r="H115" s="401">
        <f t="shared" si="36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409"/>
      <c r="P115" s="409"/>
      <c r="Q115" s="409"/>
      <c r="R115" s="409"/>
      <c r="S115" s="409"/>
      <c r="T115" s="409"/>
      <c r="U115" s="40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01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409"/>
      <c r="P116" s="409"/>
      <c r="Q116" s="409"/>
      <c r="R116" s="409"/>
      <c r="S116" s="409"/>
      <c r="T116" s="409"/>
      <c r="U116" s="40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401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409"/>
      <c r="P117" s="409"/>
      <c r="Q117" s="409"/>
      <c r="R117" s="409"/>
      <c r="S117" s="409"/>
      <c r="T117" s="409"/>
      <c r="U117" s="40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01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409"/>
      <c r="P118" s="409"/>
      <c r="Q118" s="409"/>
      <c r="R118" s="409"/>
      <c r="S118" s="409"/>
      <c r="T118" s="409"/>
      <c r="U118" s="40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01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409"/>
      <c r="P119" s="409"/>
      <c r="Q119" s="409"/>
      <c r="R119" s="409"/>
      <c r="S119" s="409"/>
      <c r="T119" s="409"/>
      <c r="U119" s="40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01">
        <f t="shared" si="36"/>
        <v>0</v>
      </c>
      <c r="I120" s="129"/>
      <c r="J120" s="130" t="str">
        <f t="array" ref="J120">IF(ISERROR(G120/I120),"",G120/I120)</f>
        <v/>
      </c>
      <c r="K120" s="401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409"/>
      <c r="P120" s="409"/>
      <c r="Q120" s="409"/>
      <c r="R120" s="409"/>
      <c r="S120" s="409"/>
      <c r="T120" s="409"/>
      <c r="U120" s="40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hidden="1" customHeight="1">
      <c r="A121" s="462" t="s">
        <v>224</v>
      </c>
      <c r="B121" s="463"/>
      <c r="C121" s="410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50">SUM(M87:M120)</f>
        <v>0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 t="str">
        <f t="shared" si="49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01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409"/>
      <c r="P122" s="409"/>
      <c r="Q122" s="409"/>
      <c r="R122" s="409"/>
      <c r="S122" s="409"/>
      <c r="T122" s="409"/>
      <c r="U122" s="40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01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409"/>
      <c r="P123" s="409"/>
      <c r="Q123" s="409"/>
      <c r="R123" s="409"/>
      <c r="S123" s="409"/>
      <c r="T123" s="409"/>
      <c r="U123" s="40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401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409"/>
      <c r="P124" s="409"/>
      <c r="Q124" s="409"/>
      <c r="R124" s="409"/>
      <c r="S124" s="409"/>
      <c r="T124" s="409"/>
      <c r="U124" s="40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01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409"/>
      <c r="P125" s="409"/>
      <c r="Q125" s="409"/>
      <c r="R125" s="409"/>
      <c r="S125" s="409"/>
      <c r="T125" s="409"/>
      <c r="U125" s="40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08" t="s">
        <v>203</v>
      </c>
      <c r="D126" s="108">
        <v>5.03</v>
      </c>
      <c r="E126" s="108"/>
      <c r="F126" s="127"/>
      <c r="G126" s="128"/>
      <c r="H126" s="401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409"/>
      <c r="P126" s="409"/>
      <c r="Q126" s="409"/>
      <c r="R126" s="409"/>
      <c r="S126" s="409"/>
      <c r="T126" s="409"/>
      <c r="U126" s="40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01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409"/>
      <c r="P127" s="409"/>
      <c r="Q127" s="409"/>
      <c r="R127" s="409"/>
      <c r="S127" s="409"/>
      <c r="T127" s="409"/>
      <c r="U127" s="40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01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409"/>
      <c r="P128" s="409"/>
      <c r="Q128" s="409"/>
      <c r="R128" s="409"/>
      <c r="S128" s="409"/>
      <c r="T128" s="409"/>
      <c r="U128" s="40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08" t="s">
        <v>228</v>
      </c>
      <c r="D129" s="108">
        <v>5.03</v>
      </c>
      <c r="E129" s="108"/>
      <c r="F129" s="127"/>
      <c r="G129" s="128"/>
      <c r="H129" s="401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409"/>
      <c r="P129" s="409"/>
      <c r="Q129" s="409"/>
      <c r="R129" s="409"/>
      <c r="S129" s="409"/>
      <c r="T129" s="409"/>
      <c r="U129" s="40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08" t="s">
        <v>212</v>
      </c>
      <c r="D130" s="108">
        <v>5.03</v>
      </c>
      <c r="E130" s="108"/>
      <c r="F130" s="127"/>
      <c r="G130" s="128"/>
      <c r="H130" s="401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409"/>
      <c r="P130" s="409"/>
      <c r="Q130" s="409"/>
      <c r="R130" s="409"/>
      <c r="S130" s="409"/>
      <c r="T130" s="409"/>
      <c r="U130" s="40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08" t="s">
        <v>203</v>
      </c>
      <c r="D131" s="108">
        <v>5.03</v>
      </c>
      <c r="E131" s="108"/>
      <c r="F131" s="127"/>
      <c r="G131" s="128"/>
      <c r="H131" s="401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409"/>
      <c r="P131" s="409"/>
      <c r="Q131" s="409"/>
      <c r="R131" s="409"/>
      <c r="S131" s="409"/>
      <c r="T131" s="409"/>
      <c r="U131" s="40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08" t="s">
        <v>186</v>
      </c>
      <c r="D132" s="108">
        <v>5.03</v>
      </c>
      <c r="E132" s="108"/>
      <c r="F132" s="127"/>
      <c r="G132" s="128"/>
      <c r="H132" s="401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409"/>
      <c r="P132" s="409"/>
      <c r="Q132" s="409"/>
      <c r="R132" s="409"/>
      <c r="S132" s="409"/>
      <c r="T132" s="409"/>
      <c r="U132" s="40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08" t="s">
        <v>228</v>
      </c>
      <c r="D133" s="108">
        <v>5.03</v>
      </c>
      <c r="E133" s="108"/>
      <c r="F133" s="127"/>
      <c r="G133" s="128"/>
      <c r="H133" s="401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409"/>
      <c r="P133" s="409"/>
      <c r="Q133" s="409"/>
      <c r="R133" s="409"/>
      <c r="S133" s="409"/>
      <c r="T133" s="409"/>
      <c r="U133" s="40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08" t="s">
        <v>199</v>
      </c>
      <c r="D134" s="108">
        <v>5.03</v>
      </c>
      <c r="E134" s="108"/>
      <c r="F134" s="127"/>
      <c r="G134" s="128"/>
      <c r="H134" s="401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409"/>
      <c r="P134" s="409"/>
      <c r="Q134" s="409"/>
      <c r="R134" s="409"/>
      <c r="S134" s="409"/>
      <c r="T134" s="409"/>
      <c r="U134" s="40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01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409"/>
      <c r="P135" s="409"/>
      <c r="Q135" s="409"/>
      <c r="R135" s="409"/>
      <c r="S135" s="409"/>
      <c r="T135" s="409"/>
      <c r="U135" s="40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01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409"/>
      <c r="P136" s="409"/>
      <c r="Q136" s="409"/>
      <c r="R136" s="409"/>
      <c r="S136" s="409"/>
      <c r="T136" s="409"/>
      <c r="U136" s="40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hidden="1" customHeight="1">
      <c r="A137" s="462" t="s">
        <v>231</v>
      </c>
      <c r="B137" s="463"/>
      <c r="C137" s="410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49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01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409"/>
      <c r="P138" s="409"/>
      <c r="Q138" s="409"/>
      <c r="R138" s="409"/>
      <c r="S138" s="409"/>
      <c r="T138" s="409"/>
      <c r="U138" s="40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01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409"/>
      <c r="P139" s="409"/>
      <c r="Q139" s="409"/>
      <c r="R139" s="409"/>
      <c r="S139" s="409"/>
      <c r="T139" s="409"/>
      <c r="U139" s="40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01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409"/>
      <c r="P140" s="409"/>
      <c r="Q140" s="409"/>
      <c r="R140" s="409"/>
      <c r="S140" s="409"/>
      <c r="T140" s="409"/>
      <c r="U140" s="40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01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409"/>
      <c r="P141" s="409"/>
      <c r="Q141" s="409"/>
      <c r="R141" s="409"/>
      <c r="S141" s="409"/>
      <c r="T141" s="409"/>
      <c r="U141" s="40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01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409"/>
      <c r="P142" s="409"/>
      <c r="Q142" s="409"/>
      <c r="R142" s="409"/>
      <c r="S142" s="409"/>
      <c r="T142" s="409"/>
      <c r="U142" s="40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01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09"/>
      <c r="P143" s="409"/>
      <c r="Q143" s="409"/>
      <c r="R143" s="409"/>
      <c r="S143" s="409"/>
      <c r="T143" s="409"/>
      <c r="U143" s="40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01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09"/>
      <c r="P144" s="409"/>
      <c r="Q144" s="409"/>
      <c r="R144" s="409"/>
      <c r="S144" s="409"/>
      <c r="T144" s="409"/>
      <c r="U144" s="40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401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409"/>
      <c r="P145" s="409"/>
      <c r="Q145" s="409"/>
      <c r="R145" s="409"/>
      <c r="S145" s="409"/>
      <c r="T145" s="409"/>
      <c r="U145" s="409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01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409"/>
      <c r="P146" s="409"/>
      <c r="Q146" s="409"/>
      <c r="R146" s="409"/>
      <c r="S146" s="409"/>
      <c r="T146" s="409"/>
      <c r="U146" s="40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462" t="s">
        <v>234</v>
      </c>
      <c r="B147" s="463"/>
      <c r="C147" s="410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06"/>
      <c r="D148" s="108">
        <v>3.65</v>
      </c>
      <c r="E148" s="108"/>
      <c r="F148" s="153"/>
      <c r="G148" s="128"/>
      <c r="H148" s="401">
        <f t="shared" ref="H148:H161" si="63">D148*G148</f>
        <v>0</v>
      </c>
      <c r="I148" s="129"/>
      <c r="J148" s="130" t="str">
        <f t="array" ref="J148">IF(ISERROR(G148/I148),"",G148/I148)</f>
        <v/>
      </c>
      <c r="K148" s="401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409"/>
      <c r="P148" s="409"/>
      <c r="Q148" s="409"/>
      <c r="R148" s="409"/>
      <c r="S148" s="409"/>
      <c r="T148" s="409"/>
      <c r="U148" s="40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06"/>
      <c r="D149" s="108">
        <v>6.58</v>
      </c>
      <c r="E149" s="108"/>
      <c r="F149" s="127"/>
      <c r="G149" s="128"/>
      <c r="H149" s="401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409"/>
      <c r="P149" s="409"/>
      <c r="Q149" s="409"/>
      <c r="R149" s="409"/>
      <c r="S149" s="409"/>
      <c r="T149" s="409"/>
      <c r="U149" s="40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06"/>
      <c r="D150" s="108">
        <v>7.8</v>
      </c>
      <c r="E150" s="108"/>
      <c r="F150" s="127"/>
      <c r="G150" s="128"/>
      <c r="H150" s="401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409"/>
      <c r="P150" s="409"/>
      <c r="Q150" s="409"/>
      <c r="R150" s="409"/>
      <c r="S150" s="409"/>
      <c r="T150" s="409"/>
      <c r="U150" s="40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06"/>
      <c r="D151" s="108">
        <v>4.4000000000000004</v>
      </c>
      <c r="E151" s="108"/>
      <c r="F151" s="127"/>
      <c r="G151" s="128"/>
      <c r="H151" s="401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409"/>
      <c r="P151" s="409"/>
      <c r="Q151" s="409"/>
      <c r="R151" s="409"/>
      <c r="S151" s="409"/>
      <c r="T151" s="409"/>
      <c r="U151" s="40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01">
        <f t="shared" si="63"/>
        <v>0</v>
      </c>
      <c r="I152" s="129"/>
      <c r="J152" s="130"/>
      <c r="K152" s="131"/>
      <c r="L152" s="129">
        <v>6</v>
      </c>
      <c r="M152" s="109"/>
      <c r="N152" s="130"/>
      <c r="O152" s="409"/>
      <c r="P152" s="409"/>
      <c r="Q152" s="409"/>
      <c r="R152" s="409"/>
      <c r="S152" s="409"/>
      <c r="T152" s="409"/>
      <c r="U152" s="40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06" t="s">
        <v>239</v>
      </c>
      <c r="C153" s="406" t="s">
        <v>179</v>
      </c>
      <c r="D153" s="108">
        <v>6.04</v>
      </c>
      <c r="E153" s="108"/>
      <c r="F153" s="127"/>
      <c r="G153" s="128"/>
      <c r="H153" s="401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409"/>
      <c r="P153" s="409"/>
      <c r="Q153" s="409"/>
      <c r="R153" s="409"/>
      <c r="S153" s="409"/>
      <c r="T153" s="409"/>
      <c r="U153" s="40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06" t="s">
        <v>239</v>
      </c>
      <c r="C154" s="406" t="s">
        <v>186</v>
      </c>
      <c r="D154" s="108">
        <v>6.04</v>
      </c>
      <c r="E154" s="108"/>
      <c r="F154" s="127"/>
      <c r="G154" s="128"/>
      <c r="H154" s="401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409"/>
      <c r="P154" s="409"/>
      <c r="Q154" s="409"/>
      <c r="R154" s="409"/>
      <c r="S154" s="409"/>
      <c r="T154" s="409"/>
      <c r="U154" s="40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06" t="s">
        <v>443</v>
      </c>
      <c r="C155" s="406" t="s">
        <v>179</v>
      </c>
      <c r="D155" s="108">
        <v>6</v>
      </c>
      <c r="E155" s="108"/>
      <c r="F155" s="127"/>
      <c r="G155" s="128"/>
      <c r="H155" s="401">
        <f t="shared" si="63"/>
        <v>0</v>
      </c>
      <c r="I155" s="129"/>
      <c r="J155" s="130"/>
      <c r="K155" s="131"/>
      <c r="L155" s="129"/>
      <c r="M155" s="109"/>
      <c r="N155" s="130"/>
      <c r="O155" s="409"/>
      <c r="P155" s="409"/>
      <c r="Q155" s="409"/>
      <c r="R155" s="409"/>
      <c r="S155" s="409"/>
      <c r="T155" s="409"/>
      <c r="U155" s="409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06" t="s">
        <v>443</v>
      </c>
      <c r="C156" s="406" t="s">
        <v>60</v>
      </c>
      <c r="D156" s="108">
        <v>6</v>
      </c>
      <c r="E156" s="108"/>
      <c r="F156" s="127"/>
      <c r="G156" s="128"/>
      <c r="H156" s="401">
        <f t="shared" si="63"/>
        <v>0</v>
      </c>
      <c r="I156" s="129"/>
      <c r="J156" s="130"/>
      <c r="K156" s="131"/>
      <c r="L156" s="129">
        <v>6</v>
      </c>
      <c r="M156" s="109"/>
      <c r="N156" s="130"/>
      <c r="O156" s="409"/>
      <c r="P156" s="409"/>
      <c r="Q156" s="409"/>
      <c r="R156" s="409"/>
      <c r="S156" s="409"/>
      <c r="T156" s="409"/>
      <c r="U156" s="40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00" t="s">
        <v>240</v>
      </c>
      <c r="C157" s="126"/>
      <c r="D157" s="108">
        <v>7.3</v>
      </c>
      <c r="E157" s="108"/>
      <c r="F157" s="127"/>
      <c r="G157" s="128"/>
      <c r="H157" s="401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409"/>
      <c r="P157" s="409"/>
      <c r="Q157" s="409"/>
      <c r="R157" s="409"/>
      <c r="S157" s="409"/>
      <c r="T157" s="409"/>
      <c r="U157" s="40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00" t="s">
        <v>241</v>
      </c>
      <c r="C158" s="126"/>
      <c r="D158" s="108">
        <f>78*120/1000</f>
        <v>9.36</v>
      </c>
      <c r="E158" s="108"/>
      <c r="F158" s="127"/>
      <c r="G158" s="128"/>
      <c r="H158" s="401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409"/>
      <c r="P158" s="409"/>
      <c r="Q158" s="409"/>
      <c r="R158" s="409"/>
      <c r="S158" s="409"/>
      <c r="T158" s="409"/>
      <c r="U158" s="40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00" t="s">
        <v>242</v>
      </c>
      <c r="C159" s="126"/>
      <c r="D159" s="108">
        <v>4.5</v>
      </c>
      <c r="E159" s="108"/>
      <c r="F159" s="127"/>
      <c r="G159" s="128"/>
      <c r="H159" s="401">
        <f t="shared" si="63"/>
        <v>0</v>
      </c>
      <c r="I159" s="129"/>
      <c r="J159" s="130"/>
      <c r="K159" s="131"/>
      <c r="L159" s="129"/>
      <c r="M159" s="109"/>
      <c r="N159" s="130"/>
      <c r="O159" s="409"/>
      <c r="P159" s="409"/>
      <c r="Q159" s="409"/>
      <c r="R159" s="409"/>
      <c r="S159" s="409"/>
      <c r="T159" s="409"/>
      <c r="U159" s="40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00" t="s">
        <v>243</v>
      </c>
      <c r="C160" s="126"/>
      <c r="D160" s="108">
        <v>4.5</v>
      </c>
      <c r="E160" s="108"/>
      <c r="F160" s="127"/>
      <c r="G160" s="128"/>
      <c r="H160" s="401">
        <f t="shared" si="63"/>
        <v>0</v>
      </c>
      <c r="I160" s="129"/>
      <c r="J160" s="130"/>
      <c r="K160" s="131"/>
      <c r="L160" s="129"/>
      <c r="M160" s="109"/>
      <c r="N160" s="130"/>
      <c r="O160" s="409"/>
      <c r="P160" s="409"/>
      <c r="Q160" s="409"/>
      <c r="R160" s="409"/>
      <c r="S160" s="409"/>
      <c r="T160" s="409"/>
      <c r="U160" s="40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01">
        <f t="shared" si="63"/>
        <v>0</v>
      </c>
      <c r="I161" s="129"/>
      <c r="J161" s="130"/>
      <c r="K161" s="131"/>
      <c r="L161" s="129"/>
      <c r="M161" s="109"/>
      <c r="N161" s="130"/>
      <c r="O161" s="409"/>
      <c r="P161" s="409"/>
      <c r="Q161" s="409"/>
      <c r="R161" s="409"/>
      <c r="S161" s="409"/>
      <c r="T161" s="409"/>
      <c r="U161" s="40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462" t="s">
        <v>244</v>
      </c>
      <c r="B162" s="463"/>
      <c r="C162" s="410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464" t="s">
        <v>246</v>
      </c>
      <c r="B163" s="465"/>
      <c r="C163" s="465"/>
      <c r="D163" s="465"/>
      <c r="E163" s="465"/>
      <c r="F163" s="466"/>
      <c r="G163" s="154">
        <f>SUM(G28,G86,G121,G137,G147,G162)</f>
        <v>0</v>
      </c>
      <c r="H163" s="154">
        <f>SUM(H28,H86,H121,H137,H147,H162)</f>
        <v>0</v>
      </c>
      <c r="I163" s="154">
        <f>SUM(I28,I86,I121,I137,I147,I162)</f>
        <v>0</v>
      </c>
      <c r="J163" s="155" t="str">
        <f t="array" ref="J163">IF(ISERROR(G163/I163),"",G163/I163)</f>
        <v/>
      </c>
      <c r="K163" s="154">
        <f>SUM(K28,K86,K121,K137,K147,K162)</f>
        <v>0</v>
      </c>
      <c r="L163" s="155" t="str">
        <f>IF(ISERROR(G163/K163),"",G163/K163)</f>
        <v/>
      </c>
      <c r="M163" s="154">
        <f t="shared" ref="M163:AA163" si="76">SUM(M28,M86,M121,M137,M147,M162)</f>
        <v>0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467" t="s">
        <v>476</v>
      </c>
      <c r="B164" s="403" t="s">
        <v>247</v>
      </c>
      <c r="C164" s="450" t="s">
        <v>248</v>
      </c>
      <c r="D164" s="451"/>
      <c r="E164" s="458" t="s">
        <v>249</v>
      </c>
      <c r="F164" s="458"/>
      <c r="G164" s="428" t="s">
        <v>250</v>
      </c>
      <c r="H164" s="428"/>
      <c r="I164" s="458" t="s">
        <v>251</v>
      </c>
      <c r="J164" s="458"/>
      <c r="K164" s="458" t="s">
        <v>252</v>
      </c>
      <c r="L164" s="458"/>
      <c r="M164" s="458" t="s">
        <v>253</v>
      </c>
      <c r="N164" s="458"/>
      <c r="O164" s="458" t="s">
        <v>254</v>
      </c>
      <c r="P164" s="428" t="s">
        <v>255</v>
      </c>
      <c r="Q164" s="428"/>
      <c r="R164" s="428" t="s">
        <v>252</v>
      </c>
      <c r="S164" s="428"/>
      <c r="T164" s="428" t="s">
        <v>256</v>
      </c>
      <c r="U164" s="428"/>
      <c r="V164" s="428" t="s">
        <v>257</v>
      </c>
      <c r="W164" s="428"/>
      <c r="X164" s="428" t="s">
        <v>252</v>
      </c>
      <c r="Y164" s="428"/>
      <c r="Z164" s="428" t="s">
        <v>256</v>
      </c>
      <c r="AA164" s="428"/>
    </row>
    <row r="165" spans="1:27" ht="20.100000000000001" customHeight="1">
      <c r="A165" s="468"/>
      <c r="B165" s="403" t="s">
        <v>258</v>
      </c>
      <c r="C165" s="450">
        <v>1</v>
      </c>
      <c r="D165" s="451"/>
      <c r="E165" s="461">
        <f>C165*11</f>
        <v>11</v>
      </c>
      <c r="F165" s="461"/>
      <c r="G165" s="428">
        <v>1</v>
      </c>
      <c r="H165" s="428"/>
      <c r="I165" s="461">
        <f>G165*11</f>
        <v>11</v>
      </c>
      <c r="J165" s="461"/>
      <c r="K165" s="461">
        <f>E165-I165</f>
        <v>0</v>
      </c>
      <c r="L165" s="461"/>
      <c r="M165" s="459">
        <f>IF(ISERROR(K165/E165),"",K165/E165)</f>
        <v>0</v>
      </c>
      <c r="N165" s="459"/>
      <c r="O165" s="458"/>
      <c r="P165" s="428" t="s">
        <v>201</v>
      </c>
      <c r="Q165" s="428"/>
      <c r="R165" s="457">
        <f>SUM(O28:U28)</f>
        <v>0</v>
      </c>
      <c r="S165" s="457"/>
      <c r="T165" s="452" t="str">
        <f t="array" ref="T165">IF(ISERROR(R165/R172),"",R165/R172)</f>
        <v/>
      </c>
      <c r="U165" s="452"/>
      <c r="V165" s="428" t="s">
        <v>259</v>
      </c>
      <c r="W165" s="428"/>
      <c r="X165" s="455">
        <f>SUM(P27,P85,P120,P136,P146,P160)</f>
        <v>0</v>
      </c>
      <c r="Y165" s="455"/>
      <c r="Z165" s="452" t="str">
        <f t="array" ref="Z165">IF(ISERROR(X165/X172),"",X165/X172)</f>
        <v/>
      </c>
      <c r="AA165" s="452"/>
    </row>
    <row r="166" spans="1:27" ht="20.100000000000001" customHeight="1">
      <c r="A166" s="468"/>
      <c r="B166" s="403" t="s">
        <v>260</v>
      </c>
      <c r="C166" s="450">
        <v>1</v>
      </c>
      <c r="D166" s="451"/>
      <c r="E166" s="461">
        <f>C166*11</f>
        <v>11</v>
      </c>
      <c r="F166" s="461"/>
      <c r="G166" s="428">
        <v>1</v>
      </c>
      <c r="H166" s="428"/>
      <c r="I166" s="461">
        <f>G166*11</f>
        <v>11</v>
      </c>
      <c r="J166" s="461"/>
      <c r="K166" s="461">
        <f>E166-I166</f>
        <v>0</v>
      </c>
      <c r="L166" s="461"/>
      <c r="M166" s="459">
        <f>IF(ISERROR(K166/E166),"",K166/E166)</f>
        <v>0</v>
      </c>
      <c r="N166" s="459"/>
      <c r="O166" s="458"/>
      <c r="P166" s="428" t="s">
        <v>216</v>
      </c>
      <c r="Q166" s="428"/>
      <c r="R166" s="457">
        <f>SUM(O86:U86)</f>
        <v>0</v>
      </c>
      <c r="S166" s="457"/>
      <c r="T166" s="452" t="str">
        <f>IF(ISERROR(R166/R172),"",R166/R172)</f>
        <v/>
      </c>
      <c r="U166" s="452"/>
      <c r="V166" s="428" t="s">
        <v>261</v>
      </c>
      <c r="W166" s="428"/>
      <c r="X166" s="455">
        <f>SUM(P28,P86,P121,P137,P147,P162)</f>
        <v>0</v>
      </c>
      <c r="Y166" s="455"/>
      <c r="Z166" s="452" t="str">
        <f>IF(ISERROR(X166/X172),"",X166/X172)</f>
        <v/>
      </c>
      <c r="AA166" s="452"/>
    </row>
    <row r="167" spans="1:27" ht="20.100000000000001" customHeight="1">
      <c r="A167" s="468"/>
      <c r="B167" s="403" t="s">
        <v>262</v>
      </c>
      <c r="C167" s="450">
        <v>1</v>
      </c>
      <c r="D167" s="451"/>
      <c r="E167" s="461">
        <f>C167*8</f>
        <v>8</v>
      </c>
      <c r="F167" s="461"/>
      <c r="G167" s="428">
        <v>1</v>
      </c>
      <c r="H167" s="428"/>
      <c r="I167" s="461">
        <f>G167*8</f>
        <v>8</v>
      </c>
      <c r="J167" s="461"/>
      <c r="K167" s="461">
        <f>E167-I167</f>
        <v>0</v>
      </c>
      <c r="L167" s="461"/>
      <c r="M167" s="459">
        <f>IF(ISERROR(K167/E167),"",K167/E167)</f>
        <v>0</v>
      </c>
      <c r="N167" s="459"/>
      <c r="O167" s="458"/>
      <c r="P167" s="428" t="s">
        <v>224</v>
      </c>
      <c r="Q167" s="428"/>
      <c r="R167" s="457">
        <f>SUM(O121:U121)</f>
        <v>0</v>
      </c>
      <c r="S167" s="457"/>
      <c r="T167" s="452" t="str">
        <f>IF(ISERROR(R167/R172),"",R167/R172)</f>
        <v/>
      </c>
      <c r="U167" s="452"/>
      <c r="V167" s="428" t="s">
        <v>263</v>
      </c>
      <c r="W167" s="428"/>
      <c r="X167" s="455">
        <f>SUM(P29,P87,P122,P138,P148,P163)</f>
        <v>0</v>
      </c>
      <c r="Y167" s="455"/>
      <c r="Z167" s="452" t="str">
        <f>IF(ISERROR(X167/X172),"",X167/X172)</f>
        <v/>
      </c>
      <c r="AA167" s="452"/>
    </row>
    <row r="168" spans="1:27" ht="20.100000000000001" customHeight="1">
      <c r="A168" s="468"/>
      <c r="B168" s="403" t="s">
        <v>264</v>
      </c>
      <c r="C168" s="450">
        <v>1</v>
      </c>
      <c r="D168" s="451"/>
      <c r="E168" s="461">
        <f>C168*11</f>
        <v>11</v>
      </c>
      <c r="F168" s="461"/>
      <c r="G168" s="428">
        <v>1</v>
      </c>
      <c r="H168" s="428"/>
      <c r="I168" s="461">
        <f>G168*11</f>
        <v>11</v>
      </c>
      <c r="J168" s="461"/>
      <c r="K168" s="461">
        <f>E168-I168</f>
        <v>0</v>
      </c>
      <c r="L168" s="461"/>
      <c r="M168" s="459">
        <f>IF(ISERROR(K168/E168),"",K168/E168)</f>
        <v>0</v>
      </c>
      <c r="N168" s="459"/>
      <c r="O168" s="458"/>
      <c r="P168" s="428" t="s">
        <v>231</v>
      </c>
      <c r="Q168" s="428"/>
      <c r="R168" s="457">
        <f>SUM(O137:U137)</f>
        <v>0</v>
      </c>
      <c r="S168" s="457"/>
      <c r="T168" s="452" t="str">
        <f>IF(ISERROR(R168/R172),"",R168/R172)</f>
        <v/>
      </c>
      <c r="U168" s="452"/>
      <c r="V168" s="428" t="s">
        <v>265</v>
      </c>
      <c r="W168" s="428"/>
      <c r="X168" s="455">
        <f>SUM(P31,P88,P123,P139,P149,P164)</f>
        <v>0</v>
      </c>
      <c r="Y168" s="455"/>
      <c r="Z168" s="452" t="str">
        <f>IF(ISERROR(X168/X172),"",X168/X172)</f>
        <v/>
      </c>
      <c r="AA168" s="452"/>
    </row>
    <row r="169" spans="1:27" ht="20.100000000000001" customHeight="1">
      <c r="A169" s="469"/>
      <c r="B169" s="403" t="s">
        <v>266</v>
      </c>
      <c r="C169" s="460">
        <f>SUM(C165:D168)</f>
        <v>4</v>
      </c>
      <c r="D169" s="434"/>
      <c r="E169" s="461">
        <f>SUM(E165:F168)</f>
        <v>41</v>
      </c>
      <c r="F169" s="461"/>
      <c r="G169" s="428">
        <f>SUM(G165:H168)</f>
        <v>4</v>
      </c>
      <c r="H169" s="428"/>
      <c r="I169" s="461">
        <f>SUM(I165:J168)</f>
        <v>41</v>
      </c>
      <c r="J169" s="461"/>
      <c r="K169" s="461">
        <f>SUM(K165:L168)</f>
        <v>0</v>
      </c>
      <c r="L169" s="461"/>
      <c r="M169" s="459">
        <f>IF(ISERROR(K169/E169),"",K169/E169)</f>
        <v>0</v>
      </c>
      <c r="N169" s="459"/>
      <c r="O169" s="458"/>
      <c r="P169" s="428" t="s">
        <v>234</v>
      </c>
      <c r="Q169" s="428"/>
      <c r="R169" s="457">
        <f>SUM(O147:U147)</f>
        <v>0</v>
      </c>
      <c r="S169" s="457"/>
      <c r="T169" s="452" t="str">
        <f>IF(ISERROR(R169/R172),"",R169/R172)</f>
        <v/>
      </c>
      <c r="U169" s="452"/>
      <c r="V169" s="428" t="s">
        <v>267</v>
      </c>
      <c r="W169" s="428"/>
      <c r="X169" s="455">
        <f>SUM(P32,P89,P124,P140,P150,P165)</f>
        <v>0</v>
      </c>
      <c r="Y169" s="455"/>
      <c r="Z169" s="452" t="str">
        <f>IF(ISERROR(X169/X172),"",X169/X172)</f>
        <v/>
      </c>
      <c r="AA169" s="452"/>
    </row>
    <row r="170" spans="1:27" ht="20.100000000000001" customHeight="1">
      <c r="A170" s="307" t="s">
        <v>477</v>
      </c>
      <c r="B170" s="403">
        <f>G163</f>
        <v>0</v>
      </c>
      <c r="C170" s="438" t="s">
        <v>269</v>
      </c>
      <c r="D170" s="437"/>
      <c r="E170" s="428">
        <f>H163</f>
        <v>0</v>
      </c>
      <c r="F170" s="428"/>
      <c r="G170" s="428" t="s">
        <v>270</v>
      </c>
      <c r="H170" s="428"/>
      <c r="I170" s="456" t="str">
        <f>L163</f>
        <v/>
      </c>
      <c r="J170" s="456"/>
      <c r="K170" s="458" t="s">
        <v>271</v>
      </c>
      <c r="L170" s="458"/>
      <c r="M170" s="456" t="str">
        <f>J163</f>
        <v/>
      </c>
      <c r="N170" s="456"/>
      <c r="O170" s="458"/>
      <c r="P170" s="428" t="s">
        <v>244</v>
      </c>
      <c r="Q170" s="428"/>
      <c r="R170" s="457">
        <f>SUM(O162:U162)</f>
        <v>0</v>
      </c>
      <c r="S170" s="457"/>
      <c r="T170" s="452" t="str">
        <f>IF(ISERROR(R170/R172),"",R170/R172)</f>
        <v/>
      </c>
      <c r="U170" s="452"/>
      <c r="V170" s="428" t="s">
        <v>272</v>
      </c>
      <c r="W170" s="428"/>
      <c r="X170" s="455">
        <f>SUM(P33,P90,P125,P141,P151,P166)</f>
        <v>0</v>
      </c>
      <c r="Y170" s="455"/>
      <c r="Z170" s="452" t="str">
        <f>IF(ISERROR(X170/X172),"",X170/X172)</f>
        <v/>
      </c>
      <c r="AA170" s="452"/>
    </row>
    <row r="171" spans="1:27" ht="20.100000000000001" customHeight="1">
      <c r="A171" s="308" t="s">
        <v>478</v>
      </c>
      <c r="B171" s="403">
        <f>I163+C169</f>
        <v>4</v>
      </c>
      <c r="C171" s="435" t="s">
        <v>251</v>
      </c>
      <c r="D171" s="436"/>
      <c r="E171" s="453">
        <f>K163+I169</f>
        <v>41</v>
      </c>
      <c r="F171" s="453"/>
      <c r="G171" s="428" t="s">
        <v>274</v>
      </c>
      <c r="H171" s="428"/>
      <c r="I171" s="456">
        <f>B171-E171</f>
        <v>-37</v>
      </c>
      <c r="J171" s="456"/>
      <c r="K171" s="458" t="s">
        <v>275</v>
      </c>
      <c r="L171" s="458"/>
      <c r="M171" s="459">
        <f>IF(ISERROR(I171/E171),"",I171/E171)</f>
        <v>-0.90243902439024393</v>
      </c>
      <c r="N171" s="459"/>
      <c r="O171" s="458"/>
      <c r="P171" s="428" t="s">
        <v>245</v>
      </c>
      <c r="Q171" s="428"/>
      <c r="R171" s="457"/>
      <c r="S171" s="457"/>
      <c r="T171" s="452" t="str">
        <f>IF(ISERROR(R171/R172),"",R171/R172)</f>
        <v/>
      </c>
      <c r="U171" s="452"/>
      <c r="V171" s="428" t="s">
        <v>264</v>
      </c>
      <c r="W171" s="428"/>
      <c r="X171" s="455"/>
      <c r="Y171" s="455"/>
      <c r="Z171" s="452" t="str">
        <f>IF(ISERROR(X171/X172),"",X171/X172)</f>
        <v/>
      </c>
      <c r="AA171" s="452"/>
    </row>
    <row r="172" spans="1:27" ht="20.100000000000001" customHeight="1">
      <c r="A172" s="308" t="s">
        <v>479</v>
      </c>
      <c r="B172" s="403">
        <f>N163</f>
        <v>0</v>
      </c>
      <c r="C172" s="435" t="s">
        <v>277</v>
      </c>
      <c r="D172" s="436"/>
      <c r="E172" s="452">
        <f>IF(ISERROR(B172/B171),"",B172/B171)</f>
        <v>0</v>
      </c>
      <c r="F172" s="452"/>
      <c r="G172" s="428" t="s">
        <v>278</v>
      </c>
      <c r="H172" s="428"/>
      <c r="I172" s="458">
        <f>V163</f>
        <v>0</v>
      </c>
      <c r="J172" s="458"/>
      <c r="K172" s="458" t="s">
        <v>279</v>
      </c>
      <c r="L172" s="458"/>
      <c r="M172" s="459" t="str">
        <f t="array" ref="M172">IF(ISERROR(I172/B170),"",I172/B170)</f>
        <v/>
      </c>
      <c r="N172" s="459"/>
      <c r="O172" s="458"/>
      <c r="P172" s="428" t="s">
        <v>266</v>
      </c>
      <c r="Q172" s="428"/>
      <c r="R172" s="457">
        <f>SUM(R165:S171)</f>
        <v>0</v>
      </c>
      <c r="S172" s="457"/>
      <c r="T172" s="452"/>
      <c r="U172" s="452"/>
      <c r="V172" s="428" t="s">
        <v>266</v>
      </c>
      <c r="W172" s="428"/>
      <c r="X172" s="455">
        <f>SUM(X165:Y171)</f>
        <v>0</v>
      </c>
      <c r="Y172" s="455"/>
      <c r="Z172" s="452"/>
      <c r="AA172" s="45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478" t="s">
        <v>480</v>
      </c>
      <c r="B174" s="481" t="s">
        <v>280</v>
      </c>
      <c r="C174" s="481" t="s">
        <v>281</v>
      </c>
      <c r="D174" s="481" t="s">
        <v>282</v>
      </c>
      <c r="E174" s="484" t="s">
        <v>283</v>
      </c>
      <c r="F174" s="475" t="s">
        <v>284</v>
      </c>
      <c r="G174" s="458" t="s">
        <v>285</v>
      </c>
      <c r="H174" s="458"/>
      <c r="I174" s="481" t="s">
        <v>286</v>
      </c>
      <c r="J174" s="487" t="s">
        <v>271</v>
      </c>
      <c r="K174" s="490" t="s">
        <v>287</v>
      </c>
      <c r="L174" s="481" t="s">
        <v>270</v>
      </c>
      <c r="M174" s="471" t="s">
        <v>288</v>
      </c>
      <c r="N174" s="473" t="s">
        <v>252</v>
      </c>
      <c r="O174" s="458" t="s">
        <v>289</v>
      </c>
      <c r="P174" s="458"/>
      <c r="Q174" s="458"/>
      <c r="R174" s="458"/>
      <c r="S174" s="458"/>
      <c r="T174" s="458"/>
      <c r="U174" s="458"/>
      <c r="V174" s="458" t="s">
        <v>290</v>
      </c>
      <c r="W174" s="473" t="s">
        <v>291</v>
      </c>
      <c r="X174" s="458" t="s">
        <v>292</v>
      </c>
      <c r="Y174" s="458"/>
      <c r="Z174" s="458"/>
      <c r="AA174" s="458"/>
    </row>
    <row r="175" spans="1:27" ht="21.95" customHeight="1">
      <c r="A175" s="479"/>
      <c r="B175" s="482"/>
      <c r="C175" s="482"/>
      <c r="D175" s="482"/>
      <c r="E175" s="485"/>
      <c r="F175" s="476"/>
      <c r="G175" s="458"/>
      <c r="H175" s="458"/>
      <c r="I175" s="482"/>
      <c r="J175" s="488"/>
      <c r="K175" s="491"/>
      <c r="L175" s="482"/>
      <c r="M175" s="472"/>
      <c r="N175" s="473"/>
      <c r="O175" s="458" t="s">
        <v>259</v>
      </c>
      <c r="P175" s="458" t="s">
        <v>261</v>
      </c>
      <c r="Q175" s="458" t="s">
        <v>263</v>
      </c>
      <c r="R175" s="474" t="s">
        <v>265</v>
      </c>
      <c r="S175" s="428" t="s">
        <v>267</v>
      </c>
      <c r="T175" s="458" t="s">
        <v>272</v>
      </c>
      <c r="U175" s="458" t="s">
        <v>264</v>
      </c>
      <c r="V175" s="458"/>
      <c r="W175" s="473"/>
      <c r="X175" s="458" t="s">
        <v>293</v>
      </c>
      <c r="Y175" s="458" t="s">
        <v>294</v>
      </c>
      <c r="Z175" s="458" t="s">
        <v>295</v>
      </c>
      <c r="AA175" s="458" t="s">
        <v>264</v>
      </c>
    </row>
    <row r="176" spans="1:27" ht="21.95" customHeight="1">
      <c r="A176" s="480"/>
      <c r="B176" s="483"/>
      <c r="C176" s="483"/>
      <c r="D176" s="483"/>
      <c r="E176" s="486"/>
      <c r="F176" s="477"/>
      <c r="G176" s="348" t="s">
        <v>538</v>
      </c>
      <c r="H176" s="406" t="s">
        <v>297</v>
      </c>
      <c r="I176" s="483"/>
      <c r="J176" s="489"/>
      <c r="K176" s="492"/>
      <c r="L176" s="483"/>
      <c r="M176" s="472"/>
      <c r="N176" s="473"/>
      <c r="O176" s="458"/>
      <c r="P176" s="458"/>
      <c r="Q176" s="458"/>
      <c r="R176" s="474"/>
      <c r="S176" s="428"/>
      <c r="T176" s="458"/>
      <c r="U176" s="458"/>
      <c r="V176" s="458"/>
      <c r="W176" s="473"/>
      <c r="X176" s="458"/>
      <c r="Y176" s="458"/>
      <c r="Z176" s="458"/>
      <c r="AA176" s="458"/>
    </row>
    <row r="177" spans="1:27" ht="20.100000000000001" hidden="1" customHeight="1">
      <c r="A177" s="299">
        <v>30100030</v>
      </c>
      <c r="B177" s="400" t="s">
        <v>178</v>
      </c>
      <c r="C177" s="126" t="s">
        <v>179</v>
      </c>
      <c r="D177" s="108">
        <v>5.03</v>
      </c>
      <c r="E177" s="108"/>
      <c r="F177" s="127"/>
      <c r="G177" s="128"/>
      <c r="H177" s="401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409"/>
      <c r="P177" s="409"/>
      <c r="Q177" s="409"/>
      <c r="R177" s="409"/>
      <c r="S177" s="409"/>
      <c r="T177" s="409"/>
      <c r="U177" s="40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01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409"/>
      <c r="P178" s="409"/>
      <c r="Q178" s="409"/>
      <c r="R178" s="409"/>
      <c r="S178" s="409"/>
      <c r="T178" s="409"/>
      <c r="U178" s="40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01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409"/>
      <c r="P179" s="409"/>
      <c r="Q179" s="409"/>
      <c r="R179" s="409"/>
      <c r="S179" s="409"/>
      <c r="T179" s="409"/>
      <c r="U179" s="40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01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409"/>
      <c r="P180" s="409"/>
      <c r="Q180" s="409"/>
      <c r="R180" s="409"/>
      <c r="S180" s="409"/>
      <c r="T180" s="409"/>
      <c r="U180" s="40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hidden="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401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409"/>
      <c r="P181" s="409"/>
      <c r="Q181" s="409"/>
      <c r="R181" s="409"/>
      <c r="S181" s="409"/>
      <c r="T181" s="409"/>
      <c r="U181" s="40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401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409"/>
      <c r="P182" s="409"/>
      <c r="Q182" s="409"/>
      <c r="R182" s="409"/>
      <c r="S182" s="409"/>
      <c r="T182" s="409"/>
      <c r="U182" s="40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01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409"/>
      <c r="P183" s="409"/>
      <c r="Q183" s="409"/>
      <c r="R183" s="409"/>
      <c r="S183" s="409"/>
      <c r="T183" s="409"/>
      <c r="U183" s="40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01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409"/>
      <c r="P184" s="409"/>
      <c r="Q184" s="409"/>
      <c r="R184" s="409"/>
      <c r="S184" s="409"/>
      <c r="T184" s="409"/>
      <c r="U184" s="40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01">
        <f t="shared" si="77"/>
        <v>0</v>
      </c>
      <c r="I185" s="401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409"/>
      <c r="P185" s="409"/>
      <c r="Q185" s="409"/>
      <c r="R185" s="409"/>
      <c r="S185" s="409"/>
      <c r="T185" s="409"/>
      <c r="U185" s="40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01">
        <f t="shared" si="77"/>
        <v>0</v>
      </c>
      <c r="I186" s="401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409"/>
      <c r="P186" s="409"/>
      <c r="Q186" s="409"/>
      <c r="R186" s="409"/>
      <c r="S186" s="409"/>
      <c r="T186" s="409"/>
      <c r="U186" s="40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01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09"/>
      <c r="P187" s="409"/>
      <c r="Q187" s="409"/>
      <c r="R187" s="409"/>
      <c r="S187" s="409"/>
      <c r="T187" s="409"/>
      <c r="U187" s="40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01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09"/>
      <c r="P188" s="409"/>
      <c r="Q188" s="409"/>
      <c r="R188" s="409"/>
      <c r="S188" s="409"/>
      <c r="T188" s="409"/>
      <c r="U188" s="40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42736</v>
      </c>
      <c r="G189" s="128">
        <f>90*3+59+90</f>
        <v>419</v>
      </c>
      <c r="H189" s="401">
        <f t="shared" ref="H189:H197" si="82">D189*G189</f>
        <v>2120.14</v>
      </c>
      <c r="I189" s="129">
        <f>7*5</f>
        <v>35</v>
      </c>
      <c r="J189" s="130">
        <f t="array" ref="J189">IF(ISERROR(G189/I189),"",G189/I189)</f>
        <v>11.971428571428572</v>
      </c>
      <c r="K189" s="131">
        <f t="array" ref="K189">IF(ISERROR(G189/L189),"",G189/L189)</f>
        <v>22.05263157894737</v>
      </c>
      <c r="L189" s="129">
        <v>19</v>
      </c>
      <c r="M189" s="109">
        <f t="shared" ref="M189:M197" si="83">IF(ISERROR(I189-K189),"",I189-K189)</f>
        <v>12.94736842105263</v>
      </c>
      <c r="N189" s="130">
        <f t="shared" ref="N189:N191" si="84">SUM(O189:U189)</f>
        <v>0</v>
      </c>
      <c r="O189" s="409"/>
      <c r="P189" s="409"/>
      <c r="Q189" s="409"/>
      <c r="R189" s="409"/>
      <c r="S189" s="409"/>
      <c r="T189" s="409"/>
      <c r="U189" s="409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401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409"/>
      <c r="P190" s="409"/>
      <c r="Q190" s="409"/>
      <c r="R190" s="409"/>
      <c r="S190" s="409"/>
      <c r="T190" s="409"/>
      <c r="U190" s="40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01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409"/>
      <c r="P191" s="409"/>
      <c r="Q191" s="409"/>
      <c r="R191" s="409"/>
      <c r="S191" s="409"/>
      <c r="T191" s="409"/>
      <c r="U191" s="40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06" t="s">
        <v>190</v>
      </c>
      <c r="D192" s="108">
        <v>4.8</v>
      </c>
      <c r="E192" s="108"/>
      <c r="F192" s="127"/>
      <c r="G192" s="128"/>
      <c r="H192" s="401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409"/>
      <c r="P192" s="409"/>
      <c r="Q192" s="409"/>
      <c r="R192" s="409"/>
      <c r="S192" s="409"/>
      <c r="T192" s="409"/>
      <c r="U192" s="40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06" t="s">
        <v>187</v>
      </c>
      <c r="D193" s="108">
        <v>4.8</v>
      </c>
      <c r="E193" s="108"/>
      <c r="F193" s="127"/>
      <c r="G193" s="128"/>
      <c r="H193" s="401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409"/>
      <c r="P193" s="409"/>
      <c r="Q193" s="409"/>
      <c r="R193" s="409"/>
      <c r="S193" s="409"/>
      <c r="T193" s="409"/>
      <c r="U193" s="40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06" t="s">
        <v>179</v>
      </c>
      <c r="D194" s="108">
        <v>4.8</v>
      </c>
      <c r="E194" s="108"/>
      <c r="F194" s="127"/>
      <c r="G194" s="128"/>
      <c r="H194" s="401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409"/>
      <c r="P194" s="409"/>
      <c r="Q194" s="409"/>
      <c r="R194" s="409"/>
      <c r="S194" s="409"/>
      <c r="T194" s="409"/>
      <c r="U194" s="40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06" t="s">
        <v>199</v>
      </c>
      <c r="D195" s="108">
        <v>4.8</v>
      </c>
      <c r="E195" s="108"/>
      <c r="F195" s="127"/>
      <c r="G195" s="128"/>
      <c r="H195" s="401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409"/>
      <c r="P195" s="409"/>
      <c r="Q195" s="409"/>
      <c r="R195" s="409"/>
      <c r="S195" s="409"/>
      <c r="T195" s="409"/>
      <c r="U195" s="40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>
        <v>42736</v>
      </c>
      <c r="G196" s="128">
        <f>100*7</f>
        <v>700</v>
      </c>
      <c r="H196" s="401">
        <f t="shared" si="82"/>
        <v>3493</v>
      </c>
      <c r="I196" s="129">
        <f>8*5</f>
        <v>40</v>
      </c>
      <c r="J196" s="130">
        <f t="array" ref="J196">IF(ISERROR(G196/I196),"",G196/I196)</f>
        <v>17.5</v>
      </c>
      <c r="K196" s="131">
        <f t="array" ref="K196">IF(ISERROR(G196/L196),"",G196/L196)</f>
        <v>29.787234042553191</v>
      </c>
      <c r="L196" s="129">
        <v>23.5</v>
      </c>
      <c r="M196" s="109">
        <f t="shared" si="83"/>
        <v>10.212765957446809</v>
      </c>
      <c r="N196" s="130">
        <f t="shared" ref="N196:N197" si="87">SUM(O196:U196)</f>
        <v>0</v>
      </c>
      <c r="O196" s="409"/>
      <c r="P196" s="409"/>
      <c r="Q196" s="409"/>
      <c r="R196" s="409"/>
      <c r="S196" s="409"/>
      <c r="T196" s="409"/>
      <c r="U196" s="409"/>
      <c r="V196" s="132">
        <f t="shared" ref="V196:V197" si="88">SUM(X196:AA196)</f>
        <v>0</v>
      </c>
      <c r="W196" s="133">
        <f t="shared" ref="W196:W197" si="89">IF(ISERROR(V196/G196),"",V196/G196)</f>
        <v>0</v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27"/>
      <c r="G197" s="128"/>
      <c r="H197" s="401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409"/>
      <c r="P197" s="409"/>
      <c r="Q197" s="409"/>
      <c r="R197" s="409"/>
      <c r="S197" s="409"/>
      <c r="T197" s="409"/>
      <c r="U197" s="40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462" t="s">
        <v>201</v>
      </c>
      <c r="B198" s="463"/>
      <c r="C198" s="410" t="s">
        <v>202</v>
      </c>
      <c r="D198" s="143"/>
      <c r="E198" s="143"/>
      <c r="F198" s="144"/>
      <c r="G198" s="145">
        <f>SUM(G177:G197)</f>
        <v>1119</v>
      </c>
      <c r="H198" s="146">
        <f>SUM(H177:H197)</f>
        <v>5613.1399999999994</v>
      </c>
      <c r="I198" s="146">
        <f>SUM(I177:I197)</f>
        <v>75</v>
      </c>
      <c r="J198" s="130">
        <f t="array" ref="J198">IF(ISERROR(G198/I198),"",G198/I198)</f>
        <v>14.92</v>
      </c>
      <c r="K198" s="146">
        <f>SUM(K177:K197)</f>
        <v>51.839865621500564</v>
      </c>
      <c r="L198" s="147"/>
      <c r="M198" s="150">
        <f t="shared" ref="M198:AA198" si="90">SUM(M177:M197)</f>
        <v>23.160134378499439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400" t="s">
        <v>206</v>
      </c>
      <c r="C199" s="126" t="s">
        <v>199</v>
      </c>
      <c r="D199" s="108">
        <v>5.03</v>
      </c>
      <c r="E199" s="108"/>
      <c r="F199" s="127"/>
      <c r="G199" s="128"/>
      <c r="H199" s="401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404"/>
      <c r="P199" s="404"/>
      <c r="Q199" s="404"/>
      <c r="R199" s="404"/>
      <c r="S199" s="404"/>
      <c r="T199" s="404"/>
      <c r="U199" s="404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400" t="s">
        <v>425</v>
      </c>
      <c r="C200" s="187" t="s">
        <v>427</v>
      </c>
      <c r="D200" s="108">
        <v>5.03</v>
      </c>
      <c r="E200" s="108"/>
      <c r="F200" s="127"/>
      <c r="G200" s="128"/>
      <c r="H200" s="401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404"/>
      <c r="P200" s="404"/>
      <c r="Q200" s="404"/>
      <c r="R200" s="404"/>
      <c r="S200" s="404"/>
      <c r="T200" s="404"/>
      <c r="U200" s="404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00" t="s">
        <v>206</v>
      </c>
      <c r="C201" s="126" t="s">
        <v>186</v>
      </c>
      <c r="D201" s="108">
        <v>5.03</v>
      </c>
      <c r="E201" s="108"/>
      <c r="F201" s="127"/>
      <c r="G201" s="128"/>
      <c r="H201" s="401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404"/>
      <c r="P201" s="404"/>
      <c r="Q201" s="404"/>
      <c r="R201" s="404"/>
      <c r="S201" s="404"/>
      <c r="T201" s="404"/>
      <c r="U201" s="404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00" t="s">
        <v>206</v>
      </c>
      <c r="C202" s="126" t="s">
        <v>203</v>
      </c>
      <c r="D202" s="108">
        <v>5.03</v>
      </c>
      <c r="E202" s="108"/>
      <c r="F202" s="127"/>
      <c r="G202" s="128"/>
      <c r="H202" s="401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404"/>
      <c r="P202" s="404"/>
      <c r="Q202" s="404"/>
      <c r="R202" s="404"/>
      <c r="S202" s="404"/>
      <c r="T202" s="404"/>
      <c r="U202" s="404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00" t="s">
        <v>206</v>
      </c>
      <c r="C203" s="126" t="s">
        <v>207</v>
      </c>
      <c r="D203" s="108">
        <v>5.03</v>
      </c>
      <c r="E203" s="108"/>
      <c r="F203" s="127"/>
      <c r="G203" s="128"/>
      <c r="H203" s="401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404"/>
      <c r="P203" s="404"/>
      <c r="Q203" s="404"/>
      <c r="R203" s="404"/>
      <c r="S203" s="404"/>
      <c r="T203" s="404"/>
      <c r="U203" s="404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00" t="s">
        <v>414</v>
      </c>
      <c r="C204" s="187" t="s">
        <v>415</v>
      </c>
      <c r="D204" s="108">
        <v>5.03</v>
      </c>
      <c r="E204" s="108"/>
      <c r="F204" s="127"/>
      <c r="G204" s="128"/>
      <c r="H204" s="401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404"/>
      <c r="P204" s="404"/>
      <c r="Q204" s="404"/>
      <c r="R204" s="404"/>
      <c r="S204" s="404"/>
      <c r="T204" s="404"/>
      <c r="U204" s="404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00" t="s">
        <v>414</v>
      </c>
      <c r="C205" s="187" t="s">
        <v>416</v>
      </c>
      <c r="D205" s="108">
        <v>5.03</v>
      </c>
      <c r="E205" s="108"/>
      <c r="F205" s="127"/>
      <c r="G205" s="128"/>
      <c r="H205" s="401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404"/>
      <c r="P205" s="404"/>
      <c r="Q205" s="404"/>
      <c r="R205" s="404"/>
      <c r="S205" s="404"/>
      <c r="T205" s="404"/>
      <c r="U205" s="404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400" t="s">
        <v>414</v>
      </c>
      <c r="C206" s="187" t="s">
        <v>61</v>
      </c>
      <c r="D206" s="108">
        <v>5.03</v>
      </c>
      <c r="E206" s="108"/>
      <c r="F206" s="127"/>
      <c r="G206" s="128"/>
      <c r="H206" s="401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404"/>
      <c r="P206" s="404"/>
      <c r="Q206" s="404"/>
      <c r="R206" s="404"/>
      <c r="S206" s="404"/>
      <c r="T206" s="404"/>
      <c r="U206" s="404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30100027</v>
      </c>
      <c r="B207" s="400" t="s">
        <v>208</v>
      </c>
      <c r="C207" s="126" t="s">
        <v>179</v>
      </c>
      <c r="D207" s="108">
        <v>5.08</v>
      </c>
      <c r="E207" s="108"/>
      <c r="F207" s="127">
        <v>42736</v>
      </c>
      <c r="G207" s="128">
        <f>108*2+86</f>
        <v>302</v>
      </c>
      <c r="H207" s="401">
        <f t="shared" si="91"/>
        <v>1534.16</v>
      </c>
      <c r="I207" s="129">
        <f>8.5*3</f>
        <v>25.5</v>
      </c>
      <c r="J207" s="130">
        <f t="array" ref="J207">IF(ISERROR(G207/I207),"",G207/I207)</f>
        <v>11.843137254901961</v>
      </c>
      <c r="K207" s="131">
        <f t="array" ref="K207">IF(ISERROR(G207/L207),"",G207/L207)</f>
        <v>14.380952380952381</v>
      </c>
      <c r="L207" s="129">
        <v>21</v>
      </c>
      <c r="M207" s="109">
        <f t="shared" ref="M207:M236" si="101">IF(ISERROR(I207-K207),"",I207-K207)</f>
        <v>11.119047619047619</v>
      </c>
      <c r="N207" s="130">
        <f t="shared" ref="N207:N236" si="102">SUM(O207:U207)</f>
        <v>0</v>
      </c>
      <c r="O207" s="404"/>
      <c r="P207" s="404"/>
      <c r="Q207" s="404"/>
      <c r="R207" s="404"/>
      <c r="S207" s="404"/>
      <c r="T207" s="404"/>
      <c r="U207" s="404"/>
      <c r="V207" s="132">
        <f t="shared" ref="V207:V218" si="103">SUM(X207:AA207)</f>
        <v>0</v>
      </c>
      <c r="W207" s="133">
        <f t="shared" ref="W207:W218" si="104">IF(ISERROR(V207/G207),"",V207/G207)</f>
        <v>0</v>
      </c>
      <c r="X207" s="132"/>
      <c r="Y207" s="132"/>
      <c r="Z207" s="132"/>
      <c r="AA207" s="132"/>
    </row>
    <row r="208" spans="1:27" ht="20.100000000000001" hidden="1" customHeight="1">
      <c r="A208" s="300">
        <v>30100023</v>
      </c>
      <c r="B208" s="400" t="s">
        <v>208</v>
      </c>
      <c r="C208" s="126" t="s">
        <v>204</v>
      </c>
      <c r="D208" s="108">
        <v>5.08</v>
      </c>
      <c r="E208" s="108"/>
      <c r="F208" s="127"/>
      <c r="G208" s="128"/>
      <c r="H208" s="401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101"/>
        <v>0</v>
      </c>
      <c r="N208" s="130">
        <f t="shared" si="102"/>
        <v>0</v>
      </c>
      <c r="O208" s="404"/>
      <c r="P208" s="404"/>
      <c r="Q208" s="404"/>
      <c r="R208" s="404"/>
      <c r="S208" s="404"/>
      <c r="T208" s="404"/>
      <c r="U208" s="404"/>
      <c r="V208" s="132">
        <f t="shared" si="103"/>
        <v>0</v>
      </c>
      <c r="W208" s="133" t="str">
        <f t="shared" si="104"/>
        <v/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00" t="s">
        <v>208</v>
      </c>
      <c r="C209" s="126" t="s">
        <v>205</v>
      </c>
      <c r="D209" s="108">
        <v>5.08</v>
      </c>
      <c r="E209" s="108"/>
      <c r="F209" s="127"/>
      <c r="G209" s="128"/>
      <c r="H209" s="401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04"/>
      <c r="P209" s="404"/>
      <c r="Q209" s="404"/>
      <c r="R209" s="404"/>
      <c r="S209" s="404"/>
      <c r="T209" s="404"/>
      <c r="U209" s="404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00" t="s">
        <v>208</v>
      </c>
      <c r="C210" s="126" t="s">
        <v>186</v>
      </c>
      <c r="D210" s="108">
        <v>5.08</v>
      </c>
      <c r="E210" s="108"/>
      <c r="F210" s="127"/>
      <c r="G210" s="128"/>
      <c r="H210" s="401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04"/>
      <c r="P210" s="404"/>
      <c r="Q210" s="404"/>
      <c r="R210" s="404"/>
      <c r="S210" s="404"/>
      <c r="T210" s="404"/>
      <c r="U210" s="404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00" t="s">
        <v>208</v>
      </c>
      <c r="C211" s="126" t="s">
        <v>203</v>
      </c>
      <c r="D211" s="108">
        <v>5.08</v>
      </c>
      <c r="E211" s="108"/>
      <c r="F211" s="127"/>
      <c r="G211" s="128"/>
      <c r="H211" s="401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04"/>
      <c r="P211" s="404"/>
      <c r="Q211" s="404"/>
      <c r="R211" s="404"/>
      <c r="S211" s="404"/>
      <c r="T211" s="404"/>
      <c r="U211" s="404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400" t="s">
        <v>208</v>
      </c>
      <c r="C212" s="126" t="s">
        <v>199</v>
      </c>
      <c r="D212" s="108">
        <v>5.08</v>
      </c>
      <c r="E212" s="108"/>
      <c r="F212" s="127"/>
      <c r="G212" s="128"/>
      <c r="H212" s="401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409"/>
      <c r="P212" s="409"/>
      <c r="Q212" s="409"/>
      <c r="R212" s="409"/>
      <c r="S212" s="409"/>
      <c r="T212" s="409"/>
      <c r="U212" s="409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00" t="s">
        <v>208</v>
      </c>
      <c r="C213" s="126" t="s">
        <v>187</v>
      </c>
      <c r="D213" s="108">
        <v>5.08</v>
      </c>
      <c r="E213" s="108"/>
      <c r="F213" s="127"/>
      <c r="G213" s="128"/>
      <c r="H213" s="401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04"/>
      <c r="P213" s="404"/>
      <c r="Q213" s="404"/>
      <c r="R213" s="404"/>
      <c r="S213" s="404"/>
      <c r="T213" s="404"/>
      <c r="U213" s="404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400" t="s">
        <v>208</v>
      </c>
      <c r="C214" s="126" t="s">
        <v>207</v>
      </c>
      <c r="D214" s="108">
        <v>5.08</v>
      </c>
      <c r="E214" s="108"/>
      <c r="F214" s="127"/>
      <c r="G214" s="128"/>
      <c r="H214" s="401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409"/>
      <c r="P214" s="409"/>
      <c r="Q214" s="409"/>
      <c r="R214" s="409"/>
      <c r="S214" s="409"/>
      <c r="T214" s="409"/>
      <c r="U214" s="40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400" t="s">
        <v>209</v>
      </c>
      <c r="C215" s="126" t="s">
        <v>194</v>
      </c>
      <c r="D215" s="108">
        <v>5.03</v>
      </c>
      <c r="E215" s="108"/>
      <c r="F215" s="127"/>
      <c r="G215" s="128"/>
      <c r="H215" s="401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404"/>
      <c r="P215" s="404"/>
      <c r="Q215" s="404"/>
      <c r="R215" s="404"/>
      <c r="S215" s="404"/>
      <c r="T215" s="404"/>
      <c r="U215" s="404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hidden="1" customHeight="1">
      <c r="A216" s="300">
        <v>30100033</v>
      </c>
      <c r="B216" s="400" t="s">
        <v>209</v>
      </c>
      <c r="C216" s="126" t="s">
        <v>179</v>
      </c>
      <c r="D216" s="108">
        <v>5.03</v>
      </c>
      <c r="E216" s="108"/>
      <c r="F216" s="127"/>
      <c r="G216" s="128"/>
      <c r="H216" s="401">
        <f t="shared" si="91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101"/>
        <v>0</v>
      </c>
      <c r="N216" s="130">
        <f t="shared" si="102"/>
        <v>0</v>
      </c>
      <c r="O216" s="404"/>
      <c r="P216" s="404"/>
      <c r="Q216" s="404"/>
      <c r="R216" s="404"/>
      <c r="S216" s="404"/>
      <c r="T216" s="404"/>
      <c r="U216" s="404"/>
      <c r="V216" s="132">
        <f t="shared" si="103"/>
        <v>0</v>
      </c>
      <c r="W216" s="133" t="str">
        <f t="shared" si="104"/>
        <v/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400" t="s">
        <v>209</v>
      </c>
      <c r="C217" s="126" t="s">
        <v>195</v>
      </c>
      <c r="D217" s="108">
        <v>5.03</v>
      </c>
      <c r="E217" s="108"/>
      <c r="F217" s="127"/>
      <c r="G217" s="128"/>
      <c r="H217" s="401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404"/>
      <c r="P217" s="404"/>
      <c r="Q217" s="404"/>
      <c r="R217" s="404"/>
      <c r="S217" s="404"/>
      <c r="T217" s="404"/>
      <c r="U217" s="404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customHeight="1">
      <c r="A218" s="300">
        <v>30100031</v>
      </c>
      <c r="B218" s="400" t="s">
        <v>209</v>
      </c>
      <c r="C218" s="126" t="s">
        <v>204</v>
      </c>
      <c r="D218" s="108">
        <v>5.03</v>
      </c>
      <c r="E218" s="108"/>
      <c r="F218" s="127">
        <v>42736</v>
      </c>
      <c r="G218" s="128">
        <f>108*9+63</f>
        <v>1035</v>
      </c>
      <c r="H218" s="401">
        <f t="shared" si="91"/>
        <v>5206.05</v>
      </c>
      <c r="I218" s="129">
        <v>20</v>
      </c>
      <c r="J218" s="130">
        <f t="array" ref="J218">IF(ISERROR(G218/I218),"",G218/I218)</f>
        <v>51.75</v>
      </c>
      <c r="K218" s="131">
        <f t="array" ref="K218">IF(ISERROR(G218/L218),"",G218/L218)</f>
        <v>18.482142857142858</v>
      </c>
      <c r="L218" s="129">
        <v>56</v>
      </c>
      <c r="M218" s="109">
        <f t="shared" si="101"/>
        <v>1.5178571428571423</v>
      </c>
      <c r="N218" s="130">
        <f t="shared" si="102"/>
        <v>0</v>
      </c>
      <c r="O218" s="404"/>
      <c r="P218" s="404"/>
      <c r="Q218" s="404"/>
      <c r="R218" s="404"/>
      <c r="S218" s="404"/>
      <c r="T218" s="404"/>
      <c r="U218" s="404"/>
      <c r="V218" s="132">
        <f t="shared" si="103"/>
        <v>0</v>
      </c>
      <c r="W218" s="133">
        <f t="shared" si="104"/>
        <v>0</v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00" t="s">
        <v>382</v>
      </c>
      <c r="C219" s="187" t="s">
        <v>383</v>
      </c>
      <c r="D219" s="108">
        <v>5.03</v>
      </c>
      <c r="E219" s="108"/>
      <c r="F219" s="127"/>
      <c r="G219" s="128"/>
      <c r="H219" s="401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04"/>
      <c r="P219" s="404"/>
      <c r="Q219" s="404"/>
      <c r="R219" s="404"/>
      <c r="S219" s="404"/>
      <c r="T219" s="404"/>
      <c r="U219" s="404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00" t="s">
        <v>382</v>
      </c>
      <c r="C220" s="187" t="s">
        <v>384</v>
      </c>
      <c r="D220" s="108">
        <v>5.03</v>
      </c>
      <c r="E220" s="108"/>
      <c r="F220" s="127"/>
      <c r="G220" s="128"/>
      <c r="H220" s="401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04"/>
      <c r="P220" s="404"/>
      <c r="Q220" s="404"/>
      <c r="R220" s="404"/>
      <c r="S220" s="404"/>
      <c r="T220" s="404"/>
      <c r="U220" s="404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00" t="s">
        <v>382</v>
      </c>
      <c r="C221" s="187" t="s">
        <v>389</v>
      </c>
      <c r="D221" s="108">
        <v>5.03</v>
      </c>
      <c r="E221" s="108"/>
      <c r="F221" s="127"/>
      <c r="G221" s="128"/>
      <c r="H221" s="401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04"/>
      <c r="P221" s="404"/>
      <c r="Q221" s="404"/>
      <c r="R221" s="404"/>
      <c r="S221" s="404"/>
      <c r="T221" s="404"/>
      <c r="U221" s="404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400" t="s">
        <v>382</v>
      </c>
      <c r="C222" s="187" t="s">
        <v>391</v>
      </c>
      <c r="D222" s="108">
        <v>5.03</v>
      </c>
      <c r="E222" s="108"/>
      <c r="F222" s="127"/>
      <c r="G222" s="128"/>
      <c r="H222" s="401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404"/>
      <c r="P222" s="404"/>
      <c r="Q222" s="404"/>
      <c r="R222" s="404"/>
      <c r="S222" s="404"/>
      <c r="T222" s="404"/>
      <c r="U222" s="404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00" t="s">
        <v>418</v>
      </c>
      <c r="C223" s="187" t="s">
        <v>364</v>
      </c>
      <c r="D223" s="108">
        <v>5.03</v>
      </c>
      <c r="E223" s="108"/>
      <c r="F223" s="127"/>
      <c r="G223" s="128"/>
      <c r="H223" s="401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04"/>
      <c r="P223" s="404"/>
      <c r="Q223" s="404"/>
      <c r="R223" s="404"/>
      <c r="S223" s="404"/>
      <c r="T223" s="404"/>
      <c r="U223" s="404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00" t="s">
        <v>418</v>
      </c>
      <c r="C224" s="187" t="s">
        <v>365</v>
      </c>
      <c r="D224" s="108">
        <v>5.03</v>
      </c>
      <c r="E224" s="108"/>
      <c r="F224" s="127"/>
      <c r="G224" s="128"/>
      <c r="H224" s="401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04"/>
      <c r="P224" s="404"/>
      <c r="Q224" s="404"/>
      <c r="R224" s="404"/>
      <c r="S224" s="404"/>
      <c r="T224" s="404"/>
      <c r="U224" s="404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00" t="s">
        <v>418</v>
      </c>
      <c r="C225" s="187" t="s">
        <v>366</v>
      </c>
      <c r="D225" s="108">
        <v>5.03</v>
      </c>
      <c r="E225" s="108"/>
      <c r="F225" s="127"/>
      <c r="G225" s="128"/>
      <c r="H225" s="401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04"/>
      <c r="P225" s="404"/>
      <c r="Q225" s="404"/>
      <c r="R225" s="404"/>
      <c r="S225" s="404"/>
      <c r="T225" s="404"/>
      <c r="U225" s="404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00" t="s">
        <v>418</v>
      </c>
      <c r="C226" s="187" t="s">
        <v>367</v>
      </c>
      <c r="D226" s="108">
        <v>5.03</v>
      </c>
      <c r="E226" s="108"/>
      <c r="F226" s="127"/>
      <c r="G226" s="128"/>
      <c r="H226" s="401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04"/>
      <c r="P226" s="404"/>
      <c r="Q226" s="404"/>
      <c r="R226" s="404"/>
      <c r="S226" s="404"/>
      <c r="T226" s="404"/>
      <c r="U226" s="404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01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09"/>
      <c r="P227" s="409"/>
      <c r="Q227" s="409"/>
      <c r="R227" s="409"/>
      <c r="S227" s="409"/>
      <c r="T227" s="409"/>
      <c r="U227" s="40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01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09"/>
      <c r="P228" s="409"/>
      <c r="Q228" s="409"/>
      <c r="R228" s="409"/>
      <c r="S228" s="409"/>
      <c r="T228" s="409"/>
      <c r="U228" s="40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01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09"/>
      <c r="P229" s="409"/>
      <c r="Q229" s="409"/>
      <c r="R229" s="409"/>
      <c r="S229" s="409"/>
      <c r="T229" s="409"/>
      <c r="U229" s="40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01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09"/>
      <c r="P230" s="409"/>
      <c r="Q230" s="409"/>
      <c r="R230" s="409"/>
      <c r="S230" s="409"/>
      <c r="T230" s="409"/>
      <c r="U230" s="40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01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09"/>
      <c r="P231" s="409"/>
      <c r="Q231" s="409"/>
      <c r="R231" s="409"/>
      <c r="S231" s="409"/>
      <c r="T231" s="409"/>
      <c r="U231" s="40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01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09"/>
      <c r="P232" s="409"/>
      <c r="Q232" s="409"/>
      <c r="R232" s="409"/>
      <c r="S232" s="409"/>
      <c r="T232" s="409"/>
      <c r="U232" s="40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01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09"/>
      <c r="P233" s="409"/>
      <c r="Q233" s="409"/>
      <c r="R233" s="409"/>
      <c r="S233" s="409"/>
      <c r="T233" s="409"/>
      <c r="U233" s="40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01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09"/>
      <c r="P234" s="409"/>
      <c r="Q234" s="409"/>
      <c r="R234" s="409"/>
      <c r="S234" s="409"/>
      <c r="T234" s="409"/>
      <c r="U234" s="40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01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09"/>
      <c r="P235" s="409"/>
      <c r="Q235" s="409"/>
      <c r="R235" s="409"/>
      <c r="S235" s="409"/>
      <c r="T235" s="409"/>
      <c r="U235" s="40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01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09"/>
      <c r="P236" s="409"/>
      <c r="Q236" s="409"/>
      <c r="R236" s="409"/>
      <c r="S236" s="409"/>
      <c r="T236" s="409"/>
      <c r="U236" s="40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01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409"/>
      <c r="P237" s="409"/>
      <c r="Q237" s="409"/>
      <c r="R237" s="409"/>
      <c r="S237" s="409"/>
      <c r="T237" s="409"/>
      <c r="U237" s="409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>
        <v>42736</v>
      </c>
      <c r="G238" s="128">
        <f>108*4+64</f>
        <v>496</v>
      </c>
      <c r="H238" s="401">
        <f t="shared" si="91"/>
        <v>2480</v>
      </c>
      <c r="I238" s="129">
        <f>8.5*2</f>
        <v>17</v>
      </c>
      <c r="J238" s="130">
        <f t="array" ref="J238">IF(ISERROR(G238/I238),"",G238/I238)</f>
        <v>29.176470588235293</v>
      </c>
      <c r="K238" s="131">
        <f t="array" ref="K238">IF(ISERROR(G238/L238),"",G238/L238)</f>
        <v>9.92</v>
      </c>
      <c r="L238" s="129">
        <v>50</v>
      </c>
      <c r="M238" s="109">
        <f t="shared" ref="M238:M249" si="107">IF(ISERROR(I238-K238),"",I238-K238)</f>
        <v>7.08</v>
      </c>
      <c r="N238" s="130"/>
      <c r="O238" s="409"/>
      <c r="P238" s="409"/>
      <c r="Q238" s="409"/>
      <c r="R238" s="409"/>
      <c r="S238" s="409"/>
      <c r="T238" s="409"/>
      <c r="U238" s="40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01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09"/>
      <c r="P239" s="409"/>
      <c r="Q239" s="409"/>
      <c r="R239" s="409"/>
      <c r="S239" s="409"/>
      <c r="T239" s="409"/>
      <c r="U239" s="409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01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09"/>
      <c r="P240" s="409"/>
      <c r="Q240" s="409"/>
      <c r="R240" s="409"/>
      <c r="S240" s="409"/>
      <c r="T240" s="409"/>
      <c r="U240" s="40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01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09"/>
      <c r="P241" s="409"/>
      <c r="Q241" s="409"/>
      <c r="R241" s="409"/>
      <c r="S241" s="409"/>
      <c r="T241" s="409"/>
      <c r="U241" s="40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01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09"/>
      <c r="P242" s="409"/>
      <c r="Q242" s="409"/>
      <c r="R242" s="409"/>
      <c r="S242" s="409"/>
      <c r="T242" s="409"/>
      <c r="U242" s="40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01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09"/>
      <c r="P243" s="409"/>
      <c r="Q243" s="409"/>
      <c r="R243" s="409"/>
      <c r="S243" s="409"/>
      <c r="T243" s="409"/>
      <c r="U243" s="40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01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09"/>
      <c r="P244" s="409"/>
      <c r="Q244" s="409"/>
      <c r="R244" s="409"/>
      <c r="S244" s="409"/>
      <c r="T244" s="409"/>
      <c r="U244" s="40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01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09"/>
      <c r="P245" s="409"/>
      <c r="Q245" s="409"/>
      <c r="R245" s="409"/>
      <c r="S245" s="409"/>
      <c r="T245" s="409"/>
      <c r="U245" s="40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01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09"/>
      <c r="P246" s="409"/>
      <c r="Q246" s="409"/>
      <c r="R246" s="409"/>
      <c r="S246" s="409"/>
      <c r="T246" s="409"/>
      <c r="U246" s="40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01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09"/>
      <c r="P247" s="409"/>
      <c r="Q247" s="409"/>
      <c r="R247" s="409"/>
      <c r="S247" s="409"/>
      <c r="T247" s="409"/>
      <c r="U247" s="40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01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09"/>
      <c r="P248" s="409"/>
      <c r="Q248" s="409"/>
      <c r="R248" s="409"/>
      <c r="S248" s="409"/>
      <c r="T248" s="409"/>
      <c r="U248" s="40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01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09"/>
      <c r="P249" s="409"/>
      <c r="Q249" s="409"/>
      <c r="R249" s="409"/>
      <c r="S249" s="409"/>
      <c r="T249" s="409"/>
      <c r="U249" s="40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01">
        <f t="shared" si="91"/>
        <v>0</v>
      </c>
      <c r="I250" s="129"/>
      <c r="J250" s="130"/>
      <c r="K250" s="131"/>
      <c r="L250" s="129">
        <v>4</v>
      </c>
      <c r="M250" s="109"/>
      <c r="N250" s="130"/>
      <c r="O250" s="409"/>
      <c r="P250" s="409"/>
      <c r="Q250" s="409"/>
      <c r="R250" s="409"/>
      <c r="S250" s="409"/>
      <c r="T250" s="409"/>
      <c r="U250" s="40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01">
        <f t="shared" si="91"/>
        <v>0</v>
      </c>
      <c r="I251" s="129"/>
      <c r="J251" s="130"/>
      <c r="K251" s="131"/>
      <c r="L251" s="129">
        <v>4</v>
      </c>
      <c r="M251" s="109"/>
      <c r="N251" s="130"/>
      <c r="O251" s="409"/>
      <c r="P251" s="409"/>
      <c r="Q251" s="409"/>
      <c r="R251" s="409"/>
      <c r="S251" s="409"/>
      <c r="T251" s="409"/>
      <c r="U251" s="40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01">
        <f t="shared" si="91"/>
        <v>0</v>
      </c>
      <c r="I252" s="129"/>
      <c r="J252" s="130"/>
      <c r="K252" s="131"/>
      <c r="L252" s="129">
        <v>4</v>
      </c>
      <c r="M252" s="109"/>
      <c r="N252" s="130"/>
      <c r="O252" s="409"/>
      <c r="P252" s="409"/>
      <c r="Q252" s="409"/>
      <c r="R252" s="409"/>
      <c r="S252" s="409"/>
      <c r="T252" s="409"/>
      <c r="U252" s="40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01">
        <f t="shared" si="91"/>
        <v>0</v>
      </c>
      <c r="I253" s="129"/>
      <c r="J253" s="130"/>
      <c r="K253" s="131"/>
      <c r="L253" s="129">
        <v>4</v>
      </c>
      <c r="M253" s="109"/>
      <c r="N253" s="130"/>
      <c r="O253" s="409"/>
      <c r="P253" s="409"/>
      <c r="Q253" s="409"/>
      <c r="R253" s="409"/>
      <c r="S253" s="409"/>
      <c r="T253" s="409"/>
      <c r="U253" s="40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01">
        <f t="shared" si="91"/>
        <v>0</v>
      </c>
      <c r="I254" s="129"/>
      <c r="J254" s="130"/>
      <c r="K254" s="131"/>
      <c r="L254" s="129">
        <v>4</v>
      </c>
      <c r="M254" s="109"/>
      <c r="N254" s="130"/>
      <c r="O254" s="409"/>
      <c r="P254" s="409"/>
      <c r="Q254" s="409"/>
      <c r="R254" s="409"/>
      <c r="S254" s="409"/>
      <c r="T254" s="409"/>
      <c r="U254" s="40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01">
        <f t="shared" si="91"/>
        <v>0</v>
      </c>
      <c r="I255" s="129"/>
      <c r="J255" s="130"/>
      <c r="K255" s="131"/>
      <c r="L255" s="129">
        <v>4</v>
      </c>
      <c r="M255" s="109"/>
      <c r="N255" s="130"/>
      <c r="O255" s="409"/>
      <c r="P255" s="409"/>
      <c r="Q255" s="409"/>
      <c r="R255" s="409"/>
      <c r="S255" s="409"/>
      <c r="T255" s="409"/>
      <c r="U255" s="409"/>
      <c r="V255" s="132"/>
      <c r="W255" s="133"/>
      <c r="X255" s="132"/>
      <c r="Y255" s="132"/>
      <c r="Z255" s="132"/>
      <c r="AA255" s="132"/>
    </row>
    <row r="256" spans="1:27" ht="20.100000000000001" customHeight="1">
      <c r="A256" s="470" t="s">
        <v>216</v>
      </c>
      <c r="B256" s="470"/>
      <c r="C256" s="410" t="s">
        <v>202</v>
      </c>
      <c r="D256" s="143"/>
      <c r="E256" s="143"/>
      <c r="F256" s="144"/>
      <c r="G256" s="145">
        <f>SUM(G199:G255)</f>
        <v>1833</v>
      </c>
      <c r="H256" s="146">
        <f>SUM(H199:H255)</f>
        <v>9220.2099999999991</v>
      </c>
      <c r="I256" s="146">
        <f>SUM(I199:I255)</f>
        <v>62.5</v>
      </c>
      <c r="J256" s="130">
        <f t="array" ref="J256">IF(ISERROR(G256/I256),"",G256/I256)</f>
        <v>29.327999999999999</v>
      </c>
      <c r="K256" s="146">
        <f>SUM(K199:K255)</f>
        <v>42.783095238095243</v>
      </c>
      <c r="L256" s="147"/>
      <c r="M256" s="150">
        <f t="shared" ref="M256:V256" si="114">SUM(M199:M255)</f>
        <v>19.716904761904761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00" t="s">
        <v>217</v>
      </c>
      <c r="C257" s="126" t="s">
        <v>179</v>
      </c>
      <c r="D257" s="108">
        <v>5.03</v>
      </c>
      <c r="E257" s="108"/>
      <c r="F257" s="127"/>
      <c r="G257" s="128"/>
      <c r="H257" s="401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09"/>
      <c r="P257" s="409"/>
      <c r="Q257" s="409"/>
      <c r="R257" s="409"/>
      <c r="S257" s="409"/>
      <c r="T257" s="409"/>
      <c r="U257" s="40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00" t="s">
        <v>217</v>
      </c>
      <c r="C258" s="126" t="s">
        <v>186</v>
      </c>
      <c r="D258" s="108">
        <v>5.03</v>
      </c>
      <c r="E258" s="108"/>
      <c r="F258" s="127"/>
      <c r="G258" s="128"/>
      <c r="H258" s="401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09"/>
      <c r="P258" s="409"/>
      <c r="Q258" s="409"/>
      <c r="R258" s="409"/>
      <c r="S258" s="409"/>
      <c r="T258" s="409"/>
      <c r="U258" s="40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00" t="s">
        <v>217</v>
      </c>
      <c r="C259" s="126" t="s">
        <v>204</v>
      </c>
      <c r="D259" s="108">
        <v>5.03</v>
      </c>
      <c r="E259" s="108"/>
      <c r="F259" s="127"/>
      <c r="G259" s="128"/>
      <c r="H259" s="401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09"/>
      <c r="P259" s="409"/>
      <c r="Q259" s="409"/>
      <c r="R259" s="409"/>
      <c r="S259" s="409"/>
      <c r="T259" s="409"/>
      <c r="U259" s="40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01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09"/>
      <c r="P260" s="409"/>
      <c r="Q260" s="409"/>
      <c r="R260" s="409"/>
      <c r="S260" s="409"/>
      <c r="T260" s="409"/>
      <c r="U260" s="40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>
        <v>42736</v>
      </c>
      <c r="G261" s="128">
        <v>78</v>
      </c>
      <c r="H261" s="401">
        <f t="shared" si="116"/>
        <v>392.34000000000003</v>
      </c>
      <c r="I261" s="129">
        <v>8.5</v>
      </c>
      <c r="J261" s="130">
        <f t="array" ref="J261">IF(ISERROR(G261/I261),"",G261/I261)</f>
        <v>9.1764705882352935</v>
      </c>
      <c r="K261" s="131">
        <f t="array" ref="K261">IF(ISERROR(G261/L261),"",G261/L261)</f>
        <v>8.387096774193548</v>
      </c>
      <c r="L261" s="129">
        <v>9.3000000000000007</v>
      </c>
      <c r="M261" s="109">
        <f t="shared" si="117"/>
        <v>0.11290322580645196</v>
      </c>
      <c r="N261" s="130">
        <f t="shared" si="118"/>
        <v>0</v>
      </c>
      <c r="O261" s="409"/>
      <c r="P261" s="409"/>
      <c r="Q261" s="409"/>
      <c r="R261" s="409"/>
      <c r="S261" s="409"/>
      <c r="T261" s="409"/>
      <c r="U261" s="409"/>
      <c r="V261" s="132">
        <f t="shared" si="119"/>
        <v>0</v>
      </c>
      <c r="W261" s="133">
        <f t="shared" si="115"/>
        <v>0</v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01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09"/>
      <c r="P262" s="409"/>
      <c r="Q262" s="409"/>
      <c r="R262" s="409"/>
      <c r="S262" s="409"/>
      <c r="T262" s="409"/>
      <c r="U262" s="409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01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09"/>
      <c r="P263" s="409"/>
      <c r="Q263" s="409"/>
      <c r="R263" s="409"/>
      <c r="S263" s="409"/>
      <c r="T263" s="409"/>
      <c r="U263" s="40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01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09"/>
      <c r="P264" s="409"/>
      <c r="Q264" s="409"/>
      <c r="R264" s="409"/>
      <c r="S264" s="409"/>
      <c r="T264" s="409"/>
      <c r="U264" s="40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01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09"/>
      <c r="P265" s="409"/>
      <c r="Q265" s="409"/>
      <c r="R265" s="409"/>
      <c r="S265" s="409"/>
      <c r="T265" s="409"/>
      <c r="U265" s="40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01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09"/>
      <c r="P266" s="409"/>
      <c r="Q266" s="409"/>
      <c r="R266" s="409"/>
      <c r="S266" s="409"/>
      <c r="T266" s="409"/>
      <c r="U266" s="40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01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09"/>
      <c r="P267" s="409"/>
      <c r="Q267" s="409"/>
      <c r="R267" s="409"/>
      <c r="S267" s="409"/>
      <c r="T267" s="409"/>
      <c r="U267" s="40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01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09"/>
      <c r="P268" s="409"/>
      <c r="Q268" s="409"/>
      <c r="R268" s="409"/>
      <c r="S268" s="409"/>
      <c r="T268" s="409"/>
      <c r="U268" s="40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01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5" si="120">IF(ISERROR(I269-K269),"",I269-K269)</f>
        <v>0</v>
      </c>
      <c r="N269" s="130">
        <f t="shared" ref="N269:N284" si="121">SUM(O269:U269)</f>
        <v>0</v>
      </c>
      <c r="O269" s="409"/>
      <c r="P269" s="409"/>
      <c r="Q269" s="409"/>
      <c r="R269" s="409"/>
      <c r="S269" s="409"/>
      <c r="T269" s="409"/>
      <c r="U269" s="40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01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09"/>
      <c r="P270" s="409"/>
      <c r="Q270" s="409"/>
      <c r="R270" s="409"/>
      <c r="S270" s="409"/>
      <c r="T270" s="409"/>
      <c r="U270" s="40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01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09"/>
      <c r="P271" s="409"/>
      <c r="Q271" s="409"/>
      <c r="R271" s="409"/>
      <c r="S271" s="409"/>
      <c r="T271" s="409"/>
      <c r="U271" s="40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01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09"/>
      <c r="P272" s="409"/>
      <c r="Q272" s="409"/>
      <c r="R272" s="409"/>
      <c r="S272" s="409"/>
      <c r="T272" s="409"/>
      <c r="U272" s="40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00" t="s">
        <v>222</v>
      </c>
      <c r="C273" s="126" t="s">
        <v>181</v>
      </c>
      <c r="D273" s="108">
        <v>9.36</v>
      </c>
      <c r="E273" s="108"/>
      <c r="F273" s="127"/>
      <c r="G273" s="128"/>
      <c r="H273" s="401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09"/>
      <c r="P273" s="409"/>
      <c r="Q273" s="409"/>
      <c r="R273" s="409"/>
      <c r="S273" s="409"/>
      <c r="T273" s="409"/>
      <c r="U273" s="40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00" t="s">
        <v>222</v>
      </c>
      <c r="C274" s="126" t="s">
        <v>179</v>
      </c>
      <c r="D274" s="108">
        <v>9.36</v>
      </c>
      <c r="E274" s="108"/>
      <c r="F274" s="127"/>
      <c r="G274" s="128"/>
      <c r="H274" s="401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09"/>
      <c r="P274" s="409"/>
      <c r="Q274" s="409"/>
      <c r="R274" s="409"/>
      <c r="S274" s="409"/>
      <c r="T274" s="409"/>
      <c r="U274" s="40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00" t="s">
        <v>222</v>
      </c>
      <c r="C275" s="126" t="s">
        <v>221</v>
      </c>
      <c r="D275" s="108">
        <v>9.36</v>
      </c>
      <c r="E275" s="108"/>
      <c r="F275" s="127"/>
      <c r="G275" s="128"/>
      <c r="H275" s="401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09"/>
      <c r="P275" s="409"/>
      <c r="Q275" s="409"/>
      <c r="R275" s="409"/>
      <c r="S275" s="409"/>
      <c r="T275" s="409"/>
      <c r="U275" s="40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00" t="s">
        <v>222</v>
      </c>
      <c r="C276" s="126" t="s">
        <v>186</v>
      </c>
      <c r="D276" s="108">
        <v>9.36</v>
      </c>
      <c r="E276" s="108"/>
      <c r="F276" s="127"/>
      <c r="G276" s="128"/>
      <c r="H276" s="401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09"/>
      <c r="P276" s="409"/>
      <c r="Q276" s="409"/>
      <c r="R276" s="409"/>
      <c r="S276" s="409"/>
      <c r="T276" s="409"/>
      <c r="U276" s="40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00" t="s">
        <v>393</v>
      </c>
      <c r="C277" s="187" t="s">
        <v>395</v>
      </c>
      <c r="D277" s="108">
        <v>5</v>
      </c>
      <c r="E277" s="108"/>
      <c r="F277" s="127"/>
      <c r="G277" s="128"/>
      <c r="H277" s="401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09"/>
      <c r="P277" s="409"/>
      <c r="Q277" s="409"/>
      <c r="R277" s="409"/>
      <c r="S277" s="409"/>
      <c r="T277" s="409"/>
      <c r="U277" s="40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400" t="s">
        <v>393</v>
      </c>
      <c r="C278" s="187" t="s">
        <v>402</v>
      </c>
      <c r="D278" s="108">
        <v>5</v>
      </c>
      <c r="E278" s="108"/>
      <c r="F278" s="127"/>
      <c r="G278" s="128"/>
      <c r="H278" s="401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409"/>
      <c r="P278" s="409"/>
      <c r="Q278" s="409"/>
      <c r="R278" s="409"/>
      <c r="S278" s="409"/>
      <c r="T278" s="409"/>
      <c r="U278" s="40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00" t="s">
        <v>404</v>
      </c>
      <c r="C279" s="187" t="s">
        <v>405</v>
      </c>
      <c r="D279" s="108">
        <v>5</v>
      </c>
      <c r="E279" s="108"/>
      <c r="F279" s="127"/>
      <c r="G279" s="128"/>
      <c r="H279" s="401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09"/>
      <c r="P279" s="409"/>
      <c r="Q279" s="409"/>
      <c r="R279" s="409"/>
      <c r="S279" s="409"/>
      <c r="T279" s="409"/>
      <c r="U279" s="40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00" t="s">
        <v>342</v>
      </c>
      <c r="C280" s="187" t="s">
        <v>372</v>
      </c>
      <c r="D280" s="108">
        <v>5</v>
      </c>
      <c r="E280" s="108"/>
      <c r="F280" s="127"/>
      <c r="G280" s="128"/>
      <c r="H280" s="401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09"/>
      <c r="P280" s="409"/>
      <c r="Q280" s="409"/>
      <c r="R280" s="409"/>
      <c r="S280" s="409"/>
      <c r="T280" s="409"/>
      <c r="U280" s="40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00" t="s">
        <v>343</v>
      </c>
      <c r="C281" s="126" t="s">
        <v>345</v>
      </c>
      <c r="D281" s="108">
        <v>5</v>
      </c>
      <c r="E281" s="108"/>
      <c r="F281" s="127"/>
      <c r="G281" s="128"/>
      <c r="H281" s="401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09"/>
      <c r="P281" s="409"/>
      <c r="Q281" s="409"/>
      <c r="R281" s="409"/>
      <c r="S281" s="409"/>
      <c r="T281" s="409"/>
      <c r="U281" s="40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00" t="s">
        <v>343</v>
      </c>
      <c r="C282" s="126" t="s">
        <v>347</v>
      </c>
      <c r="D282" s="108">
        <v>5</v>
      </c>
      <c r="E282" s="108"/>
      <c r="F282" s="127"/>
      <c r="G282" s="128"/>
      <c r="H282" s="401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09"/>
      <c r="P282" s="409"/>
      <c r="Q282" s="409"/>
      <c r="R282" s="409"/>
      <c r="S282" s="409"/>
      <c r="T282" s="409"/>
      <c r="U282" s="40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01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09"/>
      <c r="P283" s="409"/>
      <c r="Q283" s="409"/>
      <c r="R283" s="409"/>
      <c r="S283" s="409"/>
      <c r="T283" s="409"/>
      <c r="U283" s="40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01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09"/>
      <c r="P284" s="409"/>
      <c r="Q284" s="409"/>
      <c r="R284" s="409"/>
      <c r="S284" s="409"/>
      <c r="T284" s="409"/>
      <c r="U284" s="40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>
        <v>42736</v>
      </c>
      <c r="G285" s="128">
        <f>90+90</f>
        <v>180</v>
      </c>
      <c r="H285" s="401">
        <f t="shared" si="116"/>
        <v>905.40000000000009</v>
      </c>
      <c r="I285" s="129">
        <f>6*8</f>
        <v>48</v>
      </c>
      <c r="J285" s="130">
        <f t="array" ref="J285">IF(ISERROR(G285/I285),"",G285/I285)</f>
        <v>3.75</v>
      </c>
      <c r="K285" s="131">
        <f t="array" ref="K285">IF(ISERROR(G285/L285),"",G285/L285)</f>
        <v>7.5</v>
      </c>
      <c r="L285" s="129">
        <v>24</v>
      </c>
      <c r="M285" s="109">
        <f t="shared" si="120"/>
        <v>40.5</v>
      </c>
      <c r="N285" s="130"/>
      <c r="O285" s="409"/>
      <c r="P285" s="409"/>
      <c r="Q285" s="409"/>
      <c r="R285" s="409"/>
      <c r="S285" s="409"/>
      <c r="T285" s="409"/>
      <c r="U285" s="40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01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09"/>
      <c r="P286" s="409"/>
      <c r="Q286" s="409"/>
      <c r="R286" s="409"/>
      <c r="S286" s="409"/>
      <c r="T286" s="409"/>
      <c r="U286" s="40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01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09"/>
      <c r="P287" s="409"/>
      <c r="Q287" s="409"/>
      <c r="R287" s="409"/>
      <c r="S287" s="409"/>
      <c r="T287" s="409"/>
      <c r="U287" s="40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01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09"/>
      <c r="P288" s="409"/>
      <c r="Q288" s="409"/>
      <c r="R288" s="409"/>
      <c r="S288" s="409"/>
      <c r="T288" s="409"/>
      <c r="U288" s="409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01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09"/>
      <c r="P289" s="409"/>
      <c r="Q289" s="409"/>
      <c r="R289" s="409"/>
      <c r="S289" s="409"/>
      <c r="T289" s="409"/>
      <c r="U289" s="40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01">
        <f t="shared" si="116"/>
        <v>0</v>
      </c>
      <c r="I290" s="129"/>
      <c r="J290" s="130" t="str">
        <f t="array" ref="J290">IF(ISERROR(G290/I290),"",G290/I290)</f>
        <v/>
      </c>
      <c r="K290" s="401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09"/>
      <c r="P290" s="409"/>
      <c r="Q290" s="409"/>
      <c r="R290" s="409"/>
      <c r="S290" s="409"/>
      <c r="T290" s="409"/>
      <c r="U290" s="40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462" t="s">
        <v>224</v>
      </c>
      <c r="B291" s="463"/>
      <c r="C291" s="410" t="s">
        <v>202</v>
      </c>
      <c r="D291" s="143"/>
      <c r="E291" s="143"/>
      <c r="F291" s="144"/>
      <c r="G291" s="145">
        <f>SUM(G257:G290)</f>
        <v>258</v>
      </c>
      <c r="H291" s="146">
        <f>SUM(H257:H290)</f>
        <v>1297.7400000000002</v>
      </c>
      <c r="I291" s="146">
        <f>SUM(I257:I290)</f>
        <v>56.5</v>
      </c>
      <c r="J291" s="130">
        <f t="array" ref="J291">IF(ISERROR(G291/I291),"",G291/I291)</f>
        <v>4.5663716814159292</v>
      </c>
      <c r="K291" s="146">
        <f>SUM(K257:K290)</f>
        <v>15.887096774193548</v>
      </c>
      <c r="L291" s="147"/>
      <c r="M291" s="150">
        <f t="shared" ref="M291:V291" si="131">SUM(M257:M290)</f>
        <v>40.612903225806448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01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09"/>
      <c r="P292" s="409"/>
      <c r="Q292" s="409"/>
      <c r="R292" s="409"/>
      <c r="S292" s="409"/>
      <c r="T292" s="409"/>
      <c r="U292" s="409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01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09"/>
      <c r="P293" s="409"/>
      <c r="Q293" s="409"/>
      <c r="R293" s="409"/>
      <c r="S293" s="409"/>
      <c r="T293" s="409"/>
      <c r="U293" s="40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401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409"/>
      <c r="P294" s="409"/>
      <c r="Q294" s="409"/>
      <c r="R294" s="409"/>
      <c r="S294" s="409"/>
      <c r="T294" s="409"/>
      <c r="U294" s="40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01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09"/>
      <c r="P295" s="409"/>
      <c r="Q295" s="409"/>
      <c r="R295" s="409"/>
      <c r="S295" s="409"/>
      <c r="T295" s="409"/>
      <c r="U295" s="40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08" t="s">
        <v>203</v>
      </c>
      <c r="D296" s="108">
        <v>5.03</v>
      </c>
      <c r="E296" s="108"/>
      <c r="F296" s="127"/>
      <c r="G296" s="128"/>
      <c r="H296" s="401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09"/>
      <c r="P296" s="409"/>
      <c r="Q296" s="409"/>
      <c r="R296" s="409"/>
      <c r="S296" s="409"/>
      <c r="T296" s="409"/>
      <c r="U296" s="40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01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09"/>
      <c r="P297" s="409"/>
      <c r="Q297" s="409"/>
      <c r="R297" s="409"/>
      <c r="S297" s="409"/>
      <c r="T297" s="409"/>
      <c r="U297" s="40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01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09"/>
      <c r="P298" s="409"/>
      <c r="Q298" s="409"/>
      <c r="R298" s="409"/>
      <c r="S298" s="409"/>
      <c r="T298" s="409"/>
      <c r="U298" s="40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08" t="s">
        <v>228</v>
      </c>
      <c r="D299" s="108">
        <v>5.03</v>
      </c>
      <c r="E299" s="108"/>
      <c r="F299" s="127"/>
      <c r="G299" s="128"/>
      <c r="H299" s="401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09"/>
      <c r="P299" s="409"/>
      <c r="Q299" s="409"/>
      <c r="R299" s="409"/>
      <c r="S299" s="409"/>
      <c r="T299" s="409"/>
      <c r="U299" s="40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08" t="s">
        <v>212</v>
      </c>
      <c r="D300" s="108">
        <v>5.03</v>
      </c>
      <c r="E300" s="108"/>
      <c r="F300" s="127"/>
      <c r="G300" s="128"/>
      <c r="H300" s="401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09"/>
      <c r="P300" s="409"/>
      <c r="Q300" s="409"/>
      <c r="R300" s="409"/>
      <c r="S300" s="409"/>
      <c r="T300" s="409"/>
      <c r="U300" s="40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08" t="s">
        <v>203</v>
      </c>
      <c r="D301" s="108">
        <v>5.03</v>
      </c>
      <c r="E301" s="108"/>
      <c r="F301" s="127"/>
      <c r="G301" s="128"/>
      <c r="H301" s="401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09"/>
      <c r="P301" s="409"/>
      <c r="Q301" s="409"/>
      <c r="R301" s="409"/>
      <c r="S301" s="409"/>
      <c r="T301" s="409"/>
      <c r="U301" s="40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08" t="s">
        <v>186</v>
      </c>
      <c r="D302" s="108">
        <v>5.03</v>
      </c>
      <c r="E302" s="108"/>
      <c r="F302" s="127"/>
      <c r="G302" s="128"/>
      <c r="H302" s="401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09"/>
      <c r="P302" s="409"/>
      <c r="Q302" s="409"/>
      <c r="R302" s="409"/>
      <c r="S302" s="409"/>
      <c r="T302" s="409"/>
      <c r="U302" s="40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08" t="s">
        <v>228</v>
      </c>
      <c r="D303" s="108">
        <v>5.03</v>
      </c>
      <c r="E303" s="108"/>
      <c r="F303" s="127"/>
      <c r="G303" s="128"/>
      <c r="H303" s="401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09"/>
      <c r="P303" s="409"/>
      <c r="Q303" s="409"/>
      <c r="R303" s="409"/>
      <c r="S303" s="409"/>
      <c r="T303" s="409"/>
      <c r="U303" s="40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08" t="s">
        <v>199</v>
      </c>
      <c r="D304" s="108">
        <v>5.03</v>
      </c>
      <c r="E304" s="108"/>
      <c r="F304" s="127"/>
      <c r="G304" s="128"/>
      <c r="H304" s="401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09"/>
      <c r="P304" s="409"/>
      <c r="Q304" s="409"/>
      <c r="R304" s="409"/>
      <c r="S304" s="409"/>
      <c r="T304" s="409"/>
      <c r="U304" s="40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42736</v>
      </c>
      <c r="G305" s="128">
        <f>90*4</f>
        <v>360</v>
      </c>
      <c r="H305" s="401">
        <f t="shared" si="132"/>
        <v>1821.6</v>
      </c>
      <c r="I305" s="129">
        <v>15</v>
      </c>
      <c r="J305" s="130">
        <f t="array" ref="J305">IF(ISERROR(G305/I305),"",G305/I305)</f>
        <v>24</v>
      </c>
      <c r="K305" s="131">
        <f t="array" ref="K305">IF(ISERROR(G305/L305),"",G305/L305)</f>
        <v>14.4</v>
      </c>
      <c r="L305" s="129">
        <v>25</v>
      </c>
      <c r="M305" s="109">
        <f t="shared" si="133"/>
        <v>0.59999999999999964</v>
      </c>
      <c r="N305" s="130">
        <f t="shared" si="134"/>
        <v>0</v>
      </c>
      <c r="O305" s="409"/>
      <c r="P305" s="409"/>
      <c r="Q305" s="409"/>
      <c r="R305" s="409"/>
      <c r="S305" s="409"/>
      <c r="T305" s="409"/>
      <c r="U305" s="409"/>
      <c r="V305" s="132">
        <f t="shared" si="135"/>
        <v>0</v>
      </c>
      <c r="W305" s="133">
        <f t="shared" si="130"/>
        <v>0</v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01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09"/>
      <c r="P306" s="409"/>
      <c r="Q306" s="409"/>
      <c r="R306" s="409"/>
      <c r="S306" s="409"/>
      <c r="T306" s="409"/>
      <c r="U306" s="40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462" t="s">
        <v>231</v>
      </c>
      <c r="B307" s="463"/>
      <c r="C307" s="410" t="s">
        <v>202</v>
      </c>
      <c r="D307" s="143"/>
      <c r="E307" s="143"/>
      <c r="F307" s="144"/>
      <c r="G307" s="145">
        <f>SUM(G292:G306)</f>
        <v>360</v>
      </c>
      <c r="H307" s="146">
        <f>SUM(H292:H306)</f>
        <v>1821.6</v>
      </c>
      <c r="I307" s="146">
        <f>SUM(I292:I306)</f>
        <v>15</v>
      </c>
      <c r="J307" s="130">
        <f t="array" ref="J307">IF(ISERROR(G307/I307),"",G307/I307)</f>
        <v>24</v>
      </c>
      <c r="K307" s="146">
        <f>SUM(K292:K306)</f>
        <v>14.4</v>
      </c>
      <c r="L307" s="146"/>
      <c r="M307" s="150">
        <f>SUM(M292:M306)</f>
        <v>0.59999999999999964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01">
        <f t="shared" ref="H308:H316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09"/>
      <c r="P308" s="409"/>
      <c r="Q308" s="409"/>
      <c r="R308" s="409"/>
      <c r="S308" s="409"/>
      <c r="T308" s="409"/>
      <c r="U308" s="409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01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09"/>
      <c r="P309" s="409"/>
      <c r="Q309" s="409"/>
      <c r="R309" s="409"/>
      <c r="S309" s="409"/>
      <c r="T309" s="409"/>
      <c r="U309" s="40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01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09"/>
      <c r="P310" s="409"/>
      <c r="Q310" s="409"/>
      <c r="R310" s="409"/>
      <c r="S310" s="409"/>
      <c r="T310" s="409"/>
      <c r="U310" s="40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01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09"/>
      <c r="P311" s="409"/>
      <c r="Q311" s="409"/>
      <c r="R311" s="409"/>
      <c r="S311" s="409"/>
      <c r="T311" s="409"/>
      <c r="U311" s="40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01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09"/>
      <c r="P312" s="409"/>
      <c r="Q312" s="409"/>
      <c r="R312" s="409"/>
      <c r="S312" s="409"/>
      <c r="T312" s="409"/>
      <c r="U312" s="40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01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09"/>
      <c r="P313" s="409"/>
      <c r="Q313" s="409"/>
      <c r="R313" s="409"/>
      <c r="S313" s="409"/>
      <c r="T313" s="409"/>
      <c r="U313" s="409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401">
        <f t="shared" si="136"/>
        <v>0</v>
      </c>
      <c r="I314" s="129"/>
      <c r="J314" s="130"/>
      <c r="K314" s="131"/>
      <c r="L314" s="129">
        <v>13.5</v>
      </c>
      <c r="M314" s="109"/>
      <c r="N314" s="130"/>
      <c r="O314" s="409"/>
      <c r="P314" s="409"/>
      <c r="Q314" s="409"/>
      <c r="R314" s="409"/>
      <c r="S314" s="409"/>
      <c r="T314" s="409"/>
      <c r="U314" s="409"/>
      <c r="V314" s="132"/>
      <c r="W314" s="133"/>
      <c r="X314" s="132"/>
      <c r="Y314" s="132"/>
      <c r="Z314" s="132"/>
      <c r="AA314" s="132"/>
    </row>
    <row r="315" spans="1:27" ht="20.100000000000001" hidden="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/>
      <c r="G315" s="128"/>
      <c r="H315" s="401">
        <f t="shared" si="136"/>
        <v>0</v>
      </c>
      <c r="I315" s="129"/>
      <c r="J315" s="130"/>
      <c r="K315" s="131"/>
      <c r="L315" s="129">
        <v>13.5</v>
      </c>
      <c r="M315" s="109"/>
      <c r="N315" s="130"/>
      <c r="O315" s="409"/>
      <c r="P315" s="409"/>
      <c r="Q315" s="409"/>
      <c r="R315" s="409"/>
      <c r="S315" s="409"/>
      <c r="T315" s="409"/>
      <c r="U315" s="409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01">
        <f t="shared" si="13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0">IF(ISERROR(I316-K316),"",I316-K316)</f>
        <v>0</v>
      </c>
      <c r="N316" s="130">
        <f t="shared" ref="N316" si="141">SUM(O316:U316)</f>
        <v>0</v>
      </c>
      <c r="O316" s="409"/>
      <c r="P316" s="409"/>
      <c r="Q316" s="409"/>
      <c r="R316" s="409"/>
      <c r="S316" s="409"/>
      <c r="T316" s="409"/>
      <c r="U316" s="409"/>
      <c r="V316" s="132">
        <f t="shared" ref="V316" si="142">SUM(X316:AA316)</f>
        <v>0</v>
      </c>
      <c r="W316" s="133" t="str">
        <f t="shared" ref="W316:W321" si="143">IF(ISERROR(V316/G316),"",V316/G316)</f>
        <v/>
      </c>
      <c r="X316" s="132"/>
      <c r="Y316" s="132"/>
      <c r="Z316" s="132"/>
      <c r="AA316" s="132"/>
    </row>
    <row r="317" spans="1:27" ht="20.100000000000001" hidden="1" customHeight="1">
      <c r="A317" s="462" t="s">
        <v>234</v>
      </c>
      <c r="B317" s="463"/>
      <c r="C317" s="410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3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06"/>
      <c r="D318" s="108">
        <v>3.65</v>
      </c>
      <c r="E318" s="108"/>
      <c r="F318" s="153"/>
      <c r="G318" s="128"/>
      <c r="H318" s="401">
        <f t="shared" ref="H318:H331" si="144">D318*G318</f>
        <v>0</v>
      </c>
      <c r="I318" s="129"/>
      <c r="J318" s="130" t="str">
        <f t="array" ref="J318">IF(ISERROR(G318/I318),"",G318/I318)</f>
        <v/>
      </c>
      <c r="K318" s="401">
        <f t="array" ref="K318">IF(ISERROR(G318/L318),"",G318/L318)</f>
        <v>0</v>
      </c>
      <c r="L318" s="129">
        <v>5</v>
      </c>
      <c r="M318" s="109">
        <f t="shared" ref="M318:M321" si="145">IF(ISERROR(I318-K318),"",I318-K318)</f>
        <v>0</v>
      </c>
      <c r="N318" s="130">
        <f t="shared" ref="N318:N321" si="146">SUM(O318:U318)</f>
        <v>0</v>
      </c>
      <c r="O318" s="409"/>
      <c r="P318" s="409"/>
      <c r="Q318" s="409"/>
      <c r="R318" s="409"/>
      <c r="S318" s="409"/>
      <c r="T318" s="409"/>
      <c r="U318" s="409"/>
      <c r="V318" s="132">
        <f t="shared" ref="V318:V321" si="147">SUM(X318:AA318)</f>
        <v>0</v>
      </c>
      <c r="W318" s="133" t="str">
        <f t="shared" si="143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06"/>
      <c r="D319" s="108">
        <v>6.58</v>
      </c>
      <c r="E319" s="108"/>
      <c r="F319" s="127"/>
      <c r="G319" s="128"/>
      <c r="H319" s="401">
        <f t="shared" si="144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5"/>
        <v>0</v>
      </c>
      <c r="N319" s="130">
        <f t="shared" si="146"/>
        <v>0</v>
      </c>
      <c r="O319" s="409"/>
      <c r="P319" s="409"/>
      <c r="Q319" s="409"/>
      <c r="R319" s="409"/>
      <c r="S319" s="409"/>
      <c r="T319" s="409"/>
      <c r="U319" s="409"/>
      <c r="V319" s="132">
        <f t="shared" si="147"/>
        <v>0</v>
      </c>
      <c r="W319" s="133" t="str">
        <f t="shared" si="143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06"/>
      <c r="D320" s="108">
        <v>7.8</v>
      </c>
      <c r="E320" s="108"/>
      <c r="F320" s="127"/>
      <c r="G320" s="128"/>
      <c r="H320" s="401">
        <f t="shared" si="144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5"/>
        <v>0</v>
      </c>
      <c r="N320" s="130">
        <f t="shared" si="146"/>
        <v>0</v>
      </c>
      <c r="O320" s="409"/>
      <c r="P320" s="409"/>
      <c r="Q320" s="409"/>
      <c r="R320" s="409"/>
      <c r="S320" s="409"/>
      <c r="T320" s="409"/>
      <c r="U320" s="409"/>
      <c r="V320" s="132">
        <f t="shared" si="147"/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06"/>
      <c r="D321" s="108">
        <v>4.4000000000000004</v>
      </c>
      <c r="E321" s="108"/>
      <c r="F321" s="127"/>
      <c r="G321" s="128"/>
      <c r="H321" s="401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5"/>
        <v>0</v>
      </c>
      <c r="N321" s="130">
        <f t="shared" si="146"/>
        <v>0</v>
      </c>
      <c r="O321" s="409"/>
      <c r="P321" s="409"/>
      <c r="Q321" s="409"/>
      <c r="R321" s="409"/>
      <c r="S321" s="409"/>
      <c r="T321" s="409"/>
      <c r="U321" s="40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06"/>
      <c r="D322" s="108"/>
      <c r="E322" s="108"/>
      <c r="F322" s="127"/>
      <c r="G322" s="128"/>
      <c r="H322" s="401">
        <f t="shared" si="144"/>
        <v>0</v>
      </c>
      <c r="I322" s="129"/>
      <c r="J322" s="130"/>
      <c r="K322" s="131"/>
      <c r="L322" s="129">
        <v>6</v>
      </c>
      <c r="M322" s="109"/>
      <c r="N322" s="130"/>
      <c r="O322" s="409"/>
      <c r="P322" s="409"/>
      <c r="Q322" s="409"/>
      <c r="R322" s="409"/>
      <c r="S322" s="409"/>
      <c r="T322" s="409"/>
      <c r="U322" s="40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06" t="s">
        <v>239</v>
      </c>
      <c r="C323" s="406" t="s">
        <v>179</v>
      </c>
      <c r="D323" s="108">
        <v>6.04</v>
      </c>
      <c r="E323" s="108"/>
      <c r="F323" s="127"/>
      <c r="G323" s="128"/>
      <c r="H323" s="401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8">IF(ISERROR(I323-K323),"",I323-K323)</f>
        <v>0</v>
      </c>
      <c r="N323" s="130">
        <f t="shared" ref="N323:N324" si="149">SUM(O323:U323)</f>
        <v>0</v>
      </c>
      <c r="O323" s="409"/>
      <c r="P323" s="409"/>
      <c r="Q323" s="409"/>
      <c r="R323" s="409"/>
      <c r="S323" s="409"/>
      <c r="T323" s="409"/>
      <c r="U323" s="409"/>
      <c r="V323" s="132">
        <f t="shared" ref="V323:V324" si="150">SUM(X323:AA323)</f>
        <v>0</v>
      </c>
      <c r="W323" s="133" t="str">
        <f t="shared" ref="W323:W324" si="151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06" t="s">
        <v>239</v>
      </c>
      <c r="C324" s="406" t="s">
        <v>186</v>
      </c>
      <c r="D324" s="108">
        <v>6.04</v>
      </c>
      <c r="E324" s="108"/>
      <c r="F324" s="127"/>
      <c r="G324" s="128"/>
      <c r="H324" s="401">
        <f t="shared" si="144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8"/>
        <v>0</v>
      </c>
      <c r="N324" s="130">
        <f t="shared" si="149"/>
        <v>0</v>
      </c>
      <c r="O324" s="409"/>
      <c r="P324" s="409"/>
      <c r="Q324" s="409"/>
      <c r="R324" s="409"/>
      <c r="S324" s="409"/>
      <c r="T324" s="409"/>
      <c r="U324" s="409"/>
      <c r="V324" s="132">
        <f t="shared" si="150"/>
        <v>0</v>
      </c>
      <c r="W324" s="133" t="str">
        <f t="shared" si="151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06" t="s">
        <v>443</v>
      </c>
      <c r="C325" s="406" t="s">
        <v>179</v>
      </c>
      <c r="D325" s="108">
        <v>6</v>
      </c>
      <c r="E325" s="108"/>
      <c r="F325" s="127"/>
      <c r="G325" s="128"/>
      <c r="H325" s="401">
        <f t="shared" si="144"/>
        <v>0</v>
      </c>
      <c r="I325" s="129"/>
      <c r="J325" s="130"/>
      <c r="K325" s="131"/>
      <c r="L325" s="129"/>
      <c r="M325" s="109"/>
      <c r="N325" s="130"/>
      <c r="O325" s="409"/>
      <c r="P325" s="409"/>
      <c r="Q325" s="409"/>
      <c r="R325" s="409"/>
      <c r="S325" s="409"/>
      <c r="T325" s="409"/>
      <c r="U325" s="40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06" t="s">
        <v>443</v>
      </c>
      <c r="C326" s="406" t="s">
        <v>60</v>
      </c>
      <c r="D326" s="108">
        <v>6</v>
      </c>
      <c r="E326" s="108"/>
      <c r="F326" s="127"/>
      <c r="G326" s="128"/>
      <c r="H326" s="401">
        <f t="shared" si="144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09"/>
      <c r="P326" s="409"/>
      <c r="Q326" s="409"/>
      <c r="R326" s="409"/>
      <c r="S326" s="409"/>
      <c r="T326" s="409"/>
      <c r="U326" s="40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00" t="s">
        <v>240</v>
      </c>
      <c r="C327" s="126"/>
      <c r="D327" s="108">
        <v>7.3</v>
      </c>
      <c r="E327" s="108"/>
      <c r="F327" s="127"/>
      <c r="G327" s="128"/>
      <c r="H327" s="401">
        <f t="shared" si="144"/>
        <v>0</v>
      </c>
      <c r="I327" s="129"/>
      <c r="J327" s="130"/>
      <c r="K327" s="131"/>
      <c r="L327" s="129"/>
      <c r="M327" s="109"/>
      <c r="N327" s="130"/>
      <c r="O327" s="409"/>
      <c r="P327" s="409"/>
      <c r="Q327" s="409"/>
      <c r="R327" s="409"/>
      <c r="S327" s="409"/>
      <c r="T327" s="409"/>
      <c r="U327" s="40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00" t="s">
        <v>241</v>
      </c>
      <c r="C328" s="126"/>
      <c r="D328" s="108">
        <f>78*120/1000</f>
        <v>9.36</v>
      </c>
      <c r="E328" s="108"/>
      <c r="F328" s="127"/>
      <c r="G328" s="128"/>
      <c r="H328" s="401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2">SUM(O328:U328)</f>
        <v>0</v>
      </c>
      <c r="O328" s="409"/>
      <c r="P328" s="409"/>
      <c r="Q328" s="409"/>
      <c r="R328" s="409"/>
      <c r="S328" s="409"/>
      <c r="T328" s="409"/>
      <c r="U328" s="409"/>
      <c r="V328" s="132">
        <f t="shared" ref="V328" si="153">SUM(X328:AA328)</f>
        <v>0</v>
      </c>
      <c r="W328" s="133" t="str">
        <f t="shared" ref="W328" si="154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00" t="s">
        <v>242</v>
      </c>
      <c r="C329" s="126"/>
      <c r="D329" s="108">
        <v>4.5</v>
      </c>
      <c r="E329" s="108"/>
      <c r="F329" s="127"/>
      <c r="G329" s="128"/>
      <c r="H329" s="401">
        <f t="shared" si="144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09"/>
      <c r="P329" s="409"/>
      <c r="Q329" s="409"/>
      <c r="R329" s="409"/>
      <c r="S329" s="409"/>
      <c r="T329" s="409"/>
      <c r="U329" s="40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00" t="s">
        <v>243</v>
      </c>
      <c r="C330" s="126"/>
      <c r="D330" s="108">
        <v>4.5</v>
      </c>
      <c r="E330" s="108"/>
      <c r="F330" s="127"/>
      <c r="G330" s="128"/>
      <c r="H330" s="401">
        <f t="shared" si="144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09"/>
      <c r="P330" s="409"/>
      <c r="Q330" s="409"/>
      <c r="R330" s="409"/>
      <c r="S330" s="409"/>
      <c r="T330" s="409"/>
      <c r="U330" s="40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01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09"/>
      <c r="P331" s="409"/>
      <c r="Q331" s="409"/>
      <c r="R331" s="409"/>
      <c r="S331" s="409"/>
      <c r="T331" s="409"/>
      <c r="U331" s="40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462" t="s">
        <v>244</v>
      </c>
      <c r="B332" s="463"/>
      <c r="C332" s="410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5">SUM(M318:M328)</f>
        <v>0</v>
      </c>
      <c r="N332" s="146">
        <f t="shared" si="155"/>
        <v>0</v>
      </c>
      <c r="O332" s="148">
        <f t="shared" si="155"/>
        <v>0</v>
      </c>
      <c r="P332" s="148">
        <f t="shared" si="155"/>
        <v>0</v>
      </c>
      <c r="Q332" s="148">
        <f t="shared" si="155"/>
        <v>0</v>
      </c>
      <c r="R332" s="148">
        <f t="shared" si="155"/>
        <v>0</v>
      </c>
      <c r="S332" s="148">
        <f t="shared" si="155"/>
        <v>0</v>
      </c>
      <c r="T332" s="148">
        <f t="shared" si="155"/>
        <v>0</v>
      </c>
      <c r="U332" s="148">
        <f t="shared" si="155"/>
        <v>0</v>
      </c>
      <c r="V332" s="149">
        <f t="shared" si="155"/>
        <v>0</v>
      </c>
      <c r="W332" s="133">
        <f t="shared" si="155"/>
        <v>0</v>
      </c>
      <c r="X332" s="149">
        <f t="shared" si="155"/>
        <v>0</v>
      </c>
      <c r="Y332" s="149">
        <f t="shared" si="155"/>
        <v>0</v>
      </c>
      <c r="Z332" s="149">
        <f t="shared" si="155"/>
        <v>0</v>
      </c>
      <c r="AA332" s="149">
        <f t="shared" si="155"/>
        <v>0</v>
      </c>
    </row>
    <row r="333" spans="1:27" ht="20.100000000000001" customHeight="1">
      <c r="A333" s="464" t="s">
        <v>246</v>
      </c>
      <c r="B333" s="465"/>
      <c r="C333" s="465"/>
      <c r="D333" s="465"/>
      <c r="E333" s="465"/>
      <c r="F333" s="466"/>
      <c r="G333" s="154">
        <f>SUM(G198,G256,G291,G307,G317,G332)</f>
        <v>3570</v>
      </c>
      <c r="H333" s="154">
        <f>SUM(H198,H256,H291,H307,H317,H332)</f>
        <v>17952.689999999999</v>
      </c>
      <c r="I333" s="154">
        <f>SUM(I198,I256,I291,I307,I317,I332)</f>
        <v>209</v>
      </c>
      <c r="J333" s="155">
        <f t="array" ref="J333">IF(ISERROR(G333/I333),"",G333/I333)</f>
        <v>17.081339712918659</v>
      </c>
      <c r="K333" s="154">
        <f>SUM(K198,K256,K291,K307,K317,K332)</f>
        <v>124.91005763378936</v>
      </c>
      <c r="L333" s="155">
        <f>IF(ISERROR(G333/K333),"",G333/K333)</f>
        <v>28.580564829026873</v>
      </c>
      <c r="M333" s="154">
        <f t="shared" ref="M333:AA333" si="156">SUM(M198,M256,M291,M307,M317,M332)</f>
        <v>84.089942366210636</v>
      </c>
      <c r="N333" s="154">
        <f t="shared" si="156"/>
        <v>0</v>
      </c>
      <c r="O333" s="154">
        <f t="shared" si="156"/>
        <v>0</v>
      </c>
      <c r="P333" s="154">
        <f t="shared" si="156"/>
        <v>0</v>
      </c>
      <c r="Q333" s="154">
        <f t="shared" si="156"/>
        <v>0</v>
      </c>
      <c r="R333" s="154">
        <f t="shared" si="156"/>
        <v>0</v>
      </c>
      <c r="S333" s="154">
        <f t="shared" si="156"/>
        <v>0</v>
      </c>
      <c r="T333" s="154">
        <f t="shared" si="156"/>
        <v>0</v>
      </c>
      <c r="U333" s="154">
        <f t="shared" si="156"/>
        <v>0</v>
      </c>
      <c r="V333" s="154">
        <f t="shared" si="156"/>
        <v>0</v>
      </c>
      <c r="W333" s="154">
        <f t="shared" si="156"/>
        <v>0</v>
      </c>
      <c r="X333" s="154">
        <f t="shared" si="156"/>
        <v>0</v>
      </c>
      <c r="Y333" s="154">
        <f t="shared" si="156"/>
        <v>0</v>
      </c>
      <c r="Z333" s="154">
        <f t="shared" si="156"/>
        <v>0</v>
      </c>
      <c r="AA333" s="154">
        <f t="shared" si="156"/>
        <v>0</v>
      </c>
    </row>
    <row r="334" spans="1:27" ht="20.100000000000001" customHeight="1">
      <c r="A334" s="467" t="s">
        <v>476</v>
      </c>
      <c r="B334" s="403" t="s">
        <v>247</v>
      </c>
      <c r="C334" s="450" t="s">
        <v>248</v>
      </c>
      <c r="D334" s="451"/>
      <c r="E334" s="458" t="s">
        <v>249</v>
      </c>
      <c r="F334" s="458"/>
      <c r="G334" s="428" t="s">
        <v>250</v>
      </c>
      <c r="H334" s="428"/>
      <c r="I334" s="458" t="s">
        <v>251</v>
      </c>
      <c r="J334" s="458"/>
      <c r="K334" s="458" t="s">
        <v>252</v>
      </c>
      <c r="L334" s="458"/>
      <c r="M334" s="458" t="s">
        <v>253</v>
      </c>
      <c r="N334" s="458"/>
      <c r="O334" s="458" t="s">
        <v>254</v>
      </c>
      <c r="P334" s="428" t="s">
        <v>255</v>
      </c>
      <c r="Q334" s="428"/>
      <c r="R334" s="428" t="s">
        <v>252</v>
      </c>
      <c r="S334" s="428"/>
      <c r="T334" s="428" t="s">
        <v>256</v>
      </c>
      <c r="U334" s="428"/>
      <c r="V334" s="428" t="s">
        <v>257</v>
      </c>
      <c r="W334" s="428"/>
      <c r="X334" s="428" t="s">
        <v>252</v>
      </c>
      <c r="Y334" s="428"/>
      <c r="Z334" s="428" t="s">
        <v>256</v>
      </c>
      <c r="AA334" s="428"/>
    </row>
    <row r="335" spans="1:27" ht="20.100000000000001" customHeight="1">
      <c r="A335" s="468"/>
      <c r="B335" s="403" t="s">
        <v>258</v>
      </c>
      <c r="C335" s="493">
        <v>1</v>
      </c>
      <c r="D335" s="494"/>
      <c r="E335" s="461">
        <f>C335*11</f>
        <v>11</v>
      </c>
      <c r="F335" s="461"/>
      <c r="G335" s="428">
        <v>1</v>
      </c>
      <c r="H335" s="428"/>
      <c r="I335" s="461">
        <f>G335*11</f>
        <v>11</v>
      </c>
      <c r="J335" s="461"/>
      <c r="K335" s="461">
        <f>E335-I335</f>
        <v>0</v>
      </c>
      <c r="L335" s="461"/>
      <c r="M335" s="459">
        <f>IF(ISERROR(K335/E335),"",K335/E335)</f>
        <v>0</v>
      </c>
      <c r="N335" s="459"/>
      <c r="O335" s="458"/>
      <c r="P335" s="428" t="s">
        <v>201</v>
      </c>
      <c r="Q335" s="428"/>
      <c r="R335" s="457">
        <f>SUM(O198:U198)</f>
        <v>0</v>
      </c>
      <c r="S335" s="457"/>
      <c r="T335" s="452" t="str">
        <f t="array" ref="T335">IF(ISERROR(R335/R342),"",R335/R342)</f>
        <v/>
      </c>
      <c r="U335" s="452"/>
      <c r="V335" s="428" t="s">
        <v>259</v>
      </c>
      <c r="W335" s="428"/>
      <c r="X335" s="429">
        <f>SUM(P197,P255,P290,P306,P316,P331)</f>
        <v>0</v>
      </c>
      <c r="Y335" s="430"/>
      <c r="Z335" s="452" t="str">
        <f t="array" ref="Z335">IF(ISERROR(X335/X342),"",X335/X342)</f>
        <v/>
      </c>
      <c r="AA335" s="452"/>
    </row>
    <row r="336" spans="1:27" ht="20.100000000000001" customHeight="1">
      <c r="A336" s="468"/>
      <c r="B336" s="403" t="s">
        <v>260</v>
      </c>
      <c r="C336" s="450">
        <v>0</v>
      </c>
      <c r="D336" s="451"/>
      <c r="E336" s="461">
        <f>C336*11</f>
        <v>0</v>
      </c>
      <c r="F336" s="461"/>
      <c r="G336" s="428">
        <v>0</v>
      </c>
      <c r="H336" s="428"/>
      <c r="I336" s="461">
        <f>G336*11</f>
        <v>0</v>
      </c>
      <c r="J336" s="461"/>
      <c r="K336" s="461">
        <f>E336-I336</f>
        <v>0</v>
      </c>
      <c r="L336" s="461"/>
      <c r="M336" s="459" t="str">
        <f>IF(ISERROR(K336/E336),"",K336/E336)</f>
        <v/>
      </c>
      <c r="N336" s="459"/>
      <c r="O336" s="458"/>
      <c r="P336" s="428" t="s">
        <v>216</v>
      </c>
      <c r="Q336" s="428"/>
      <c r="R336" s="457">
        <f>SUM(O256:U256)</f>
        <v>0</v>
      </c>
      <c r="S336" s="457"/>
      <c r="T336" s="452" t="str">
        <f>IF(ISERROR(R336/R342),"",R336/R342)</f>
        <v/>
      </c>
      <c r="U336" s="452"/>
      <c r="V336" s="428" t="s">
        <v>261</v>
      </c>
      <c r="W336" s="428"/>
      <c r="X336" s="429">
        <f>SUM(P198,P256,P291,P307,P317,P332)</f>
        <v>0</v>
      </c>
      <c r="Y336" s="430"/>
      <c r="Z336" s="452" t="str">
        <f>IF(ISERROR(X336/X342),"",X336/X342)</f>
        <v/>
      </c>
      <c r="AA336" s="452"/>
    </row>
    <row r="337" spans="1:27" ht="20.100000000000001" customHeight="1">
      <c r="A337" s="468"/>
      <c r="B337" s="403" t="s">
        <v>262</v>
      </c>
      <c r="C337" s="450">
        <v>0</v>
      </c>
      <c r="D337" s="451"/>
      <c r="E337" s="461">
        <f>C337*8</f>
        <v>0</v>
      </c>
      <c r="F337" s="461"/>
      <c r="G337" s="428">
        <v>1</v>
      </c>
      <c r="H337" s="428"/>
      <c r="I337" s="461">
        <f>G337*8</f>
        <v>8</v>
      </c>
      <c r="J337" s="461"/>
      <c r="K337" s="461">
        <f>E337-I337</f>
        <v>-8</v>
      </c>
      <c r="L337" s="461"/>
      <c r="M337" s="459" t="str">
        <f>IF(ISERROR(K337/E337),"",K337/E337)</f>
        <v/>
      </c>
      <c r="N337" s="459"/>
      <c r="O337" s="458"/>
      <c r="P337" s="428" t="s">
        <v>224</v>
      </c>
      <c r="Q337" s="428"/>
      <c r="R337" s="457">
        <f>SUM(O291:U291)</f>
        <v>0</v>
      </c>
      <c r="S337" s="457"/>
      <c r="T337" s="452" t="str">
        <f>IF(ISERROR(R337/R342),"",R337/R342)</f>
        <v/>
      </c>
      <c r="U337" s="452"/>
      <c r="V337" s="428" t="s">
        <v>263</v>
      </c>
      <c r="W337" s="428"/>
      <c r="X337" s="429">
        <f>SUM(P199,P257,P292,P308,P318,P333)</f>
        <v>0</v>
      </c>
      <c r="Y337" s="430"/>
      <c r="Z337" s="452" t="str">
        <f>IF(ISERROR(X337/X342),"",X337/X342)</f>
        <v/>
      </c>
      <c r="AA337" s="452"/>
    </row>
    <row r="338" spans="1:27" ht="20.100000000000001" customHeight="1">
      <c r="A338" s="468"/>
      <c r="B338" s="403" t="s">
        <v>264</v>
      </c>
      <c r="C338" s="450">
        <v>1</v>
      </c>
      <c r="D338" s="451"/>
      <c r="E338" s="461">
        <f>C338*11</f>
        <v>11</v>
      </c>
      <c r="F338" s="461"/>
      <c r="G338" s="428">
        <v>1</v>
      </c>
      <c r="H338" s="428"/>
      <c r="I338" s="461">
        <f>G338*11</f>
        <v>11</v>
      </c>
      <c r="J338" s="461"/>
      <c r="K338" s="461">
        <f>E338-I338</f>
        <v>0</v>
      </c>
      <c r="L338" s="461"/>
      <c r="M338" s="459">
        <f>IF(ISERROR(K338/E338),"",K338/E338)</f>
        <v>0</v>
      </c>
      <c r="N338" s="459"/>
      <c r="O338" s="458"/>
      <c r="P338" s="428" t="s">
        <v>231</v>
      </c>
      <c r="Q338" s="428"/>
      <c r="R338" s="457">
        <f>SUM(O307:U307)</f>
        <v>0</v>
      </c>
      <c r="S338" s="457"/>
      <c r="T338" s="452" t="str">
        <f>IF(ISERROR(R338/R342),"",R338/R342)</f>
        <v/>
      </c>
      <c r="U338" s="452"/>
      <c r="V338" s="428" t="s">
        <v>265</v>
      </c>
      <c r="W338" s="428"/>
      <c r="X338" s="429">
        <f>SUM(P201,P258,P293,P309,P319,P334)</f>
        <v>0</v>
      </c>
      <c r="Y338" s="430"/>
      <c r="Z338" s="452" t="str">
        <f>IF(ISERROR(X338/X342),"",X338/X342)</f>
        <v/>
      </c>
      <c r="AA338" s="452"/>
    </row>
    <row r="339" spans="1:27" ht="20.100000000000001" customHeight="1">
      <c r="A339" s="469"/>
      <c r="B339" s="403" t="s">
        <v>266</v>
      </c>
      <c r="C339" s="460">
        <f>SUM(C335:D338)</f>
        <v>2</v>
      </c>
      <c r="D339" s="434"/>
      <c r="E339" s="461">
        <f>SUM(E335:F338)</f>
        <v>22</v>
      </c>
      <c r="F339" s="461"/>
      <c r="G339" s="428">
        <f>SUM(G335:H338)</f>
        <v>3</v>
      </c>
      <c r="H339" s="428"/>
      <c r="I339" s="461">
        <f>SUM(I335:J338)</f>
        <v>30</v>
      </c>
      <c r="J339" s="461"/>
      <c r="K339" s="461">
        <f>SUM(K335:L338)</f>
        <v>-8</v>
      </c>
      <c r="L339" s="461"/>
      <c r="M339" s="459">
        <f>IF(ISERROR(K339/E339),"",K339/E339)</f>
        <v>-0.36363636363636365</v>
      </c>
      <c r="N339" s="459"/>
      <c r="O339" s="458"/>
      <c r="P339" s="428" t="s">
        <v>234</v>
      </c>
      <c r="Q339" s="428"/>
      <c r="R339" s="457">
        <f>SUM(O317:U317)</f>
        <v>0</v>
      </c>
      <c r="S339" s="457"/>
      <c r="T339" s="452" t="str">
        <f>IF(ISERROR(R339/R342),"",R339/R342)</f>
        <v/>
      </c>
      <c r="U339" s="452"/>
      <c r="V339" s="428" t="s">
        <v>267</v>
      </c>
      <c r="W339" s="428"/>
      <c r="X339" s="429">
        <f>SUM(P202,P259,P294,P310,P320,P335)</f>
        <v>0</v>
      </c>
      <c r="Y339" s="430"/>
      <c r="Z339" s="452" t="str">
        <f>IF(ISERROR(X339/X342),"",X339/X342)</f>
        <v/>
      </c>
      <c r="AA339" s="452"/>
    </row>
    <row r="340" spans="1:27" ht="20.100000000000001" customHeight="1">
      <c r="A340" s="309" t="s">
        <v>477</v>
      </c>
      <c r="B340" s="403">
        <f>G333</f>
        <v>3570</v>
      </c>
      <c r="C340" s="438" t="s">
        <v>269</v>
      </c>
      <c r="D340" s="437"/>
      <c r="E340" s="428">
        <f>H333</f>
        <v>17952.689999999999</v>
      </c>
      <c r="F340" s="428"/>
      <c r="G340" s="428" t="s">
        <v>270</v>
      </c>
      <c r="H340" s="428"/>
      <c r="I340" s="456">
        <f>L333</f>
        <v>28.580564829026873</v>
      </c>
      <c r="J340" s="456"/>
      <c r="K340" s="458" t="s">
        <v>271</v>
      </c>
      <c r="L340" s="458"/>
      <c r="M340" s="456">
        <f>J333</f>
        <v>17.081339712918659</v>
      </c>
      <c r="N340" s="456"/>
      <c r="O340" s="458"/>
      <c r="P340" s="428" t="s">
        <v>244</v>
      </c>
      <c r="Q340" s="428"/>
      <c r="R340" s="457">
        <f>SUM(O332:U332)</f>
        <v>0</v>
      </c>
      <c r="S340" s="457"/>
      <c r="T340" s="452" t="str">
        <f>IF(ISERROR(R340/R342),"",R340/R342)</f>
        <v/>
      </c>
      <c r="U340" s="452"/>
      <c r="V340" s="428" t="s">
        <v>272</v>
      </c>
      <c r="W340" s="428"/>
      <c r="X340" s="429">
        <f>SUM(P203,P260,P295,P311,P321,P336)</f>
        <v>0</v>
      </c>
      <c r="Y340" s="430"/>
      <c r="Z340" s="452" t="str">
        <f>IF(ISERROR(X340/X342),"",X340/X342)</f>
        <v/>
      </c>
      <c r="AA340" s="452"/>
    </row>
    <row r="341" spans="1:27" ht="20.100000000000001" customHeight="1">
      <c r="A341" s="310" t="s">
        <v>478</v>
      </c>
      <c r="B341" s="403">
        <f>I333+C339</f>
        <v>211</v>
      </c>
      <c r="C341" s="435" t="s">
        <v>251</v>
      </c>
      <c r="D341" s="436"/>
      <c r="E341" s="453">
        <f>K333+I339</f>
        <v>154.91005763378936</v>
      </c>
      <c r="F341" s="453"/>
      <c r="G341" s="428" t="s">
        <v>274</v>
      </c>
      <c r="H341" s="428"/>
      <c r="I341" s="456">
        <f>B341-E341</f>
        <v>56.089942366210636</v>
      </c>
      <c r="J341" s="456"/>
      <c r="K341" s="458" t="s">
        <v>275</v>
      </c>
      <c r="L341" s="458"/>
      <c r="M341" s="459">
        <f>IF(ISERROR(I341/E341),"",I341/E341)</f>
        <v>0.36208070168567391</v>
      </c>
      <c r="N341" s="459"/>
      <c r="O341" s="458"/>
      <c r="P341" s="428" t="s">
        <v>245</v>
      </c>
      <c r="Q341" s="428"/>
      <c r="R341" s="457"/>
      <c r="S341" s="457"/>
      <c r="T341" s="452" t="str">
        <f>IF(ISERROR(R341/R342),"",R341/R342)</f>
        <v/>
      </c>
      <c r="U341" s="452"/>
      <c r="V341" s="428" t="s">
        <v>264</v>
      </c>
      <c r="W341" s="428"/>
      <c r="X341" s="429">
        <f>SUM(P204,P261,P296,P312,P322,P337)</f>
        <v>0</v>
      </c>
      <c r="Y341" s="430"/>
      <c r="Z341" s="452" t="str">
        <f>IF(ISERROR(X341/X342),"",X341/X342)</f>
        <v/>
      </c>
      <c r="AA341" s="452"/>
    </row>
    <row r="342" spans="1:27" ht="20.100000000000001" customHeight="1">
      <c r="A342" s="310" t="s">
        <v>479</v>
      </c>
      <c r="B342" s="403">
        <f>N333</f>
        <v>0</v>
      </c>
      <c r="C342" s="435" t="s">
        <v>277</v>
      </c>
      <c r="D342" s="436"/>
      <c r="E342" s="452">
        <f>IF(ISERROR(B342/B341),"",B342/B341)</f>
        <v>0</v>
      </c>
      <c r="F342" s="452"/>
      <c r="G342" s="428" t="s">
        <v>278</v>
      </c>
      <c r="H342" s="428"/>
      <c r="I342" s="458">
        <f>V333</f>
        <v>0</v>
      </c>
      <c r="J342" s="458"/>
      <c r="K342" s="458" t="s">
        <v>279</v>
      </c>
      <c r="L342" s="458"/>
      <c r="M342" s="459">
        <f t="array" ref="M342">IF(ISERROR(I342/B340),"",I342/B340)</f>
        <v>0</v>
      </c>
      <c r="N342" s="459"/>
      <c r="O342" s="458"/>
      <c r="P342" s="428" t="s">
        <v>266</v>
      </c>
      <c r="Q342" s="428"/>
      <c r="R342" s="457">
        <f>SUM(R335:S341)</f>
        <v>0</v>
      </c>
      <c r="S342" s="457"/>
      <c r="T342" s="452"/>
      <c r="U342" s="452"/>
      <c r="V342" s="428" t="s">
        <v>266</v>
      </c>
      <c r="W342" s="428"/>
      <c r="X342" s="455">
        <f>SUM(X335:Y341)</f>
        <v>0</v>
      </c>
      <c r="Y342" s="455"/>
      <c r="Z342" s="452"/>
      <c r="AA342" s="45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478" t="s">
        <v>480</v>
      </c>
      <c r="B344" s="481" t="s">
        <v>280</v>
      </c>
      <c r="C344" s="481" t="s">
        <v>281</v>
      </c>
      <c r="D344" s="481" t="s">
        <v>282</v>
      </c>
      <c r="E344" s="484" t="s">
        <v>283</v>
      </c>
      <c r="F344" s="475" t="s">
        <v>284</v>
      </c>
      <c r="G344" s="458" t="s">
        <v>285</v>
      </c>
      <c r="H344" s="458"/>
      <c r="I344" s="481" t="s">
        <v>286</v>
      </c>
      <c r="J344" s="487" t="s">
        <v>271</v>
      </c>
      <c r="K344" s="490" t="s">
        <v>287</v>
      </c>
      <c r="L344" s="481" t="s">
        <v>270</v>
      </c>
      <c r="M344" s="471" t="s">
        <v>288</v>
      </c>
      <c r="N344" s="473" t="s">
        <v>252</v>
      </c>
      <c r="O344" s="458" t="s">
        <v>289</v>
      </c>
      <c r="P344" s="458"/>
      <c r="Q344" s="458"/>
      <c r="R344" s="458"/>
      <c r="S344" s="458"/>
      <c r="T344" s="458"/>
      <c r="U344" s="458"/>
      <c r="V344" s="458" t="s">
        <v>290</v>
      </c>
      <c r="W344" s="473" t="s">
        <v>291</v>
      </c>
      <c r="X344" s="458" t="s">
        <v>292</v>
      </c>
      <c r="Y344" s="458"/>
      <c r="Z344" s="458"/>
      <c r="AA344" s="458"/>
    </row>
    <row r="345" spans="1:27" ht="21.95" customHeight="1">
      <c r="A345" s="479"/>
      <c r="B345" s="482"/>
      <c r="C345" s="482"/>
      <c r="D345" s="482"/>
      <c r="E345" s="485"/>
      <c r="F345" s="476"/>
      <c r="G345" s="458"/>
      <c r="H345" s="458"/>
      <c r="I345" s="482"/>
      <c r="J345" s="488"/>
      <c r="K345" s="491"/>
      <c r="L345" s="482"/>
      <c r="M345" s="472"/>
      <c r="N345" s="473"/>
      <c r="O345" s="458" t="s">
        <v>259</v>
      </c>
      <c r="P345" s="458" t="s">
        <v>261</v>
      </c>
      <c r="Q345" s="458" t="s">
        <v>263</v>
      </c>
      <c r="R345" s="474" t="s">
        <v>265</v>
      </c>
      <c r="S345" s="428" t="s">
        <v>267</v>
      </c>
      <c r="T345" s="458" t="s">
        <v>272</v>
      </c>
      <c r="U345" s="458" t="s">
        <v>264</v>
      </c>
      <c r="V345" s="458"/>
      <c r="W345" s="473"/>
      <c r="X345" s="458" t="s">
        <v>293</v>
      </c>
      <c r="Y345" s="458" t="s">
        <v>294</v>
      </c>
      <c r="Z345" s="458" t="s">
        <v>295</v>
      </c>
      <c r="AA345" s="458" t="s">
        <v>264</v>
      </c>
    </row>
    <row r="346" spans="1:27" ht="21.95" customHeight="1">
      <c r="A346" s="480"/>
      <c r="B346" s="483"/>
      <c r="C346" s="483"/>
      <c r="D346" s="483"/>
      <c r="E346" s="486"/>
      <c r="F346" s="477"/>
      <c r="G346" s="348" t="s">
        <v>296</v>
      </c>
      <c r="H346" s="406" t="s">
        <v>297</v>
      </c>
      <c r="I346" s="483"/>
      <c r="J346" s="489"/>
      <c r="K346" s="492"/>
      <c r="L346" s="483"/>
      <c r="M346" s="472"/>
      <c r="N346" s="473"/>
      <c r="O346" s="458"/>
      <c r="P346" s="458"/>
      <c r="Q346" s="458"/>
      <c r="R346" s="474"/>
      <c r="S346" s="428"/>
      <c r="T346" s="458"/>
      <c r="U346" s="458"/>
      <c r="V346" s="458"/>
      <c r="W346" s="473"/>
      <c r="X346" s="458"/>
      <c r="Y346" s="458"/>
      <c r="Z346" s="458"/>
      <c r="AA346" s="458"/>
    </row>
    <row r="347" spans="1:27" ht="20.100000000000001" hidden="1" customHeight="1">
      <c r="A347" s="299">
        <v>30100030</v>
      </c>
      <c r="B347" s="400" t="s">
        <v>178</v>
      </c>
      <c r="C347" s="126" t="s">
        <v>179</v>
      </c>
      <c r="D347" s="108">
        <v>5.03</v>
      </c>
      <c r="E347" s="108"/>
      <c r="F347" s="127"/>
      <c r="G347" s="128"/>
      <c r="H347" s="401">
        <f t="shared" ref="H347:H367" si="157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8">IF(ISERROR(I347-K347),"",I347-K347)</f>
        <v>0</v>
      </c>
      <c r="N347" s="130">
        <f t="shared" ref="N347:N352" si="159">SUM(O347:U347)</f>
        <v>0</v>
      </c>
      <c r="O347" s="409"/>
      <c r="P347" s="409"/>
      <c r="Q347" s="409"/>
      <c r="R347" s="409"/>
      <c r="S347" s="409"/>
      <c r="T347" s="409"/>
      <c r="U347" s="409"/>
      <c r="V347" s="132">
        <f t="shared" ref="V347:V352" si="160">SUM(X347:AA347)</f>
        <v>0</v>
      </c>
      <c r="W347" s="133" t="str">
        <f t="shared" ref="W347:W352" si="161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01">
        <f t="shared" si="157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8"/>
        <v>0</v>
      </c>
      <c r="N348" s="130">
        <f t="shared" si="159"/>
        <v>0</v>
      </c>
      <c r="O348" s="409"/>
      <c r="P348" s="409"/>
      <c r="Q348" s="409"/>
      <c r="R348" s="409"/>
      <c r="S348" s="409"/>
      <c r="T348" s="409"/>
      <c r="U348" s="409"/>
      <c r="V348" s="132">
        <f t="shared" si="160"/>
        <v>0</v>
      </c>
      <c r="W348" s="133" t="str">
        <f t="shared" si="161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01">
        <f t="shared" si="157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8"/>
        <v>0</v>
      </c>
      <c r="N349" s="130">
        <f t="shared" si="159"/>
        <v>0</v>
      </c>
      <c r="O349" s="409"/>
      <c r="P349" s="409"/>
      <c r="Q349" s="409"/>
      <c r="R349" s="409"/>
      <c r="S349" s="409"/>
      <c r="T349" s="409"/>
      <c r="U349" s="409"/>
      <c r="V349" s="132">
        <f t="shared" si="160"/>
        <v>0</v>
      </c>
      <c r="W349" s="133" t="str">
        <f t="shared" si="161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01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409"/>
      <c r="P350" s="409"/>
      <c r="Q350" s="409"/>
      <c r="R350" s="409"/>
      <c r="S350" s="409"/>
      <c r="T350" s="409"/>
      <c r="U350" s="40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01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8"/>
        <v>0</v>
      </c>
      <c r="N351" s="130">
        <f t="shared" si="159"/>
        <v>0</v>
      </c>
      <c r="O351" s="409"/>
      <c r="P351" s="409"/>
      <c r="Q351" s="409"/>
      <c r="R351" s="409"/>
      <c r="S351" s="409"/>
      <c r="T351" s="409"/>
      <c r="U351" s="40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01">
        <f t="shared" si="157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409"/>
      <c r="P352" s="409"/>
      <c r="Q352" s="409"/>
      <c r="R352" s="409"/>
      <c r="S352" s="409"/>
      <c r="T352" s="409"/>
      <c r="U352" s="40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01">
        <f t="shared" si="157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8"/>
        <v>0</v>
      </c>
      <c r="N353" s="130"/>
      <c r="O353" s="409"/>
      <c r="P353" s="409"/>
      <c r="Q353" s="409"/>
      <c r="R353" s="409"/>
      <c r="S353" s="409"/>
      <c r="T353" s="409"/>
      <c r="U353" s="40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01">
        <f t="shared" si="157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8"/>
        <v>0</v>
      </c>
      <c r="N354" s="130"/>
      <c r="O354" s="409"/>
      <c r="P354" s="409"/>
      <c r="Q354" s="409"/>
      <c r="R354" s="409"/>
      <c r="S354" s="409"/>
      <c r="T354" s="409"/>
      <c r="U354" s="40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01">
        <f t="shared" si="157"/>
        <v>0</v>
      </c>
      <c r="I355" s="401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8"/>
        <v>0</v>
      </c>
      <c r="N355" s="130">
        <f>SUM(O355:U355)</f>
        <v>0</v>
      </c>
      <c r="O355" s="409"/>
      <c r="P355" s="409"/>
      <c r="Q355" s="409"/>
      <c r="R355" s="409"/>
      <c r="S355" s="409"/>
      <c r="T355" s="409"/>
      <c r="U355" s="40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01">
        <f t="shared" si="157"/>
        <v>0</v>
      </c>
      <c r="I356" s="401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8"/>
        <v>0</v>
      </c>
      <c r="N356" s="130">
        <f>SUM(O356:U356)</f>
        <v>0</v>
      </c>
      <c r="O356" s="409"/>
      <c r="P356" s="409"/>
      <c r="Q356" s="409"/>
      <c r="R356" s="409"/>
      <c r="S356" s="409"/>
      <c r="T356" s="409"/>
      <c r="U356" s="40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01">
        <f t="shared" si="157"/>
        <v>0</v>
      </c>
      <c r="I357" s="401"/>
      <c r="J357" s="130"/>
      <c r="K357" s="131"/>
      <c r="L357" s="129"/>
      <c r="M357" s="109"/>
      <c r="N357" s="130"/>
      <c r="O357" s="409"/>
      <c r="P357" s="409"/>
      <c r="Q357" s="409"/>
      <c r="R357" s="409"/>
      <c r="S357" s="409"/>
      <c r="T357" s="409"/>
      <c r="U357" s="40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01">
        <f t="shared" si="157"/>
        <v>0</v>
      </c>
      <c r="I358" s="401"/>
      <c r="J358" s="130"/>
      <c r="K358" s="131"/>
      <c r="L358" s="129"/>
      <c r="M358" s="109"/>
      <c r="N358" s="130"/>
      <c r="O358" s="409"/>
      <c r="P358" s="409"/>
      <c r="Q358" s="409"/>
      <c r="R358" s="409"/>
      <c r="S358" s="409"/>
      <c r="T358" s="409"/>
      <c r="U358" s="40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01">
        <f t="shared" si="157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2">IF(ISERROR(I359-K359),"",I359-K359)</f>
        <v>0</v>
      </c>
      <c r="N359" s="130">
        <f t="shared" ref="N359:N361" si="163">SUM(O359:U359)</f>
        <v>0</v>
      </c>
      <c r="O359" s="409"/>
      <c r="P359" s="409"/>
      <c r="Q359" s="409"/>
      <c r="R359" s="409"/>
      <c r="S359" s="409"/>
      <c r="T359" s="409"/>
      <c r="U359" s="409"/>
      <c r="V359" s="132">
        <f t="shared" ref="V359:V361" si="164">SUM(X359:AA359)</f>
        <v>0</v>
      </c>
      <c r="W359" s="133" t="str">
        <f t="shared" ref="W359:W361" si="165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01">
        <f t="shared" si="157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2"/>
        <v>0</v>
      </c>
      <c r="N360" s="130">
        <f t="shared" si="163"/>
        <v>0</v>
      </c>
      <c r="O360" s="409"/>
      <c r="P360" s="409"/>
      <c r="Q360" s="409"/>
      <c r="R360" s="409"/>
      <c r="S360" s="409"/>
      <c r="T360" s="409"/>
      <c r="U360" s="409"/>
      <c r="V360" s="132">
        <f t="shared" si="164"/>
        <v>0</v>
      </c>
      <c r="W360" s="133" t="str">
        <f t="shared" si="165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01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2"/>
        <v>0</v>
      </c>
      <c r="N361" s="130">
        <f t="shared" si="163"/>
        <v>0</v>
      </c>
      <c r="O361" s="409"/>
      <c r="P361" s="409"/>
      <c r="Q361" s="409"/>
      <c r="R361" s="409"/>
      <c r="S361" s="409"/>
      <c r="T361" s="409"/>
      <c r="U361" s="409"/>
      <c r="V361" s="132">
        <f t="shared" si="164"/>
        <v>0</v>
      </c>
      <c r="W361" s="133" t="str">
        <f t="shared" si="165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06" t="s">
        <v>190</v>
      </c>
      <c r="D362" s="108">
        <v>4.8</v>
      </c>
      <c r="E362" s="108"/>
      <c r="F362" s="127"/>
      <c r="G362" s="128"/>
      <c r="H362" s="401">
        <f t="shared" si="157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2"/>
        <v>0</v>
      </c>
      <c r="N362" s="130"/>
      <c r="O362" s="409"/>
      <c r="P362" s="409"/>
      <c r="Q362" s="409"/>
      <c r="R362" s="409"/>
      <c r="S362" s="409"/>
      <c r="T362" s="409"/>
      <c r="U362" s="40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06" t="s">
        <v>187</v>
      </c>
      <c r="D363" s="108">
        <v>4.8</v>
      </c>
      <c r="E363" s="108"/>
      <c r="F363" s="127"/>
      <c r="G363" s="128"/>
      <c r="H363" s="401">
        <f t="shared" si="157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2"/>
        <v>0</v>
      </c>
      <c r="N363" s="130"/>
      <c r="O363" s="409"/>
      <c r="P363" s="409"/>
      <c r="Q363" s="409"/>
      <c r="R363" s="409"/>
      <c r="S363" s="409"/>
      <c r="T363" s="409"/>
      <c r="U363" s="40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06" t="s">
        <v>179</v>
      </c>
      <c r="D364" s="108">
        <v>4.8</v>
      </c>
      <c r="E364" s="108"/>
      <c r="F364" s="127"/>
      <c r="G364" s="128"/>
      <c r="H364" s="401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409"/>
      <c r="P364" s="409"/>
      <c r="Q364" s="409"/>
      <c r="R364" s="409"/>
      <c r="S364" s="409"/>
      <c r="T364" s="409"/>
      <c r="U364" s="40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06" t="s">
        <v>199</v>
      </c>
      <c r="D365" s="108">
        <v>4.8</v>
      </c>
      <c r="E365" s="108"/>
      <c r="F365" s="127"/>
      <c r="G365" s="128"/>
      <c r="H365" s="401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409"/>
      <c r="P365" s="409"/>
      <c r="Q365" s="409"/>
      <c r="R365" s="409"/>
      <c r="S365" s="409"/>
      <c r="T365" s="409"/>
      <c r="U365" s="40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01">
        <f t="shared" si="157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2"/>
        <v>0</v>
      </c>
      <c r="N366" s="130">
        <f t="shared" ref="N366:N367" si="166">SUM(O366:U366)</f>
        <v>0</v>
      </c>
      <c r="O366" s="409"/>
      <c r="P366" s="409"/>
      <c r="Q366" s="409"/>
      <c r="R366" s="409"/>
      <c r="S366" s="409"/>
      <c r="T366" s="409"/>
      <c r="U366" s="409"/>
      <c r="V366" s="132">
        <f t="shared" ref="V366:V367" si="167">SUM(X366:AA366)</f>
        <v>0</v>
      </c>
      <c r="W366" s="133" t="str">
        <f t="shared" ref="W366:W367" si="168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01">
        <f t="shared" si="157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2"/>
        <v>0</v>
      </c>
      <c r="N367" s="130">
        <f t="shared" si="166"/>
        <v>0</v>
      </c>
      <c r="O367" s="409"/>
      <c r="P367" s="409"/>
      <c r="Q367" s="409"/>
      <c r="R367" s="409"/>
      <c r="S367" s="409"/>
      <c r="T367" s="409"/>
      <c r="U367" s="409"/>
      <c r="V367" s="132">
        <f t="shared" si="167"/>
        <v>0</v>
      </c>
      <c r="W367" s="133" t="str">
        <f t="shared" si="168"/>
        <v/>
      </c>
      <c r="X367" s="132"/>
      <c r="Y367" s="132"/>
      <c r="Z367" s="132"/>
      <c r="AA367" s="132"/>
    </row>
    <row r="368" spans="1:27" ht="20.100000000000001" hidden="1" customHeight="1">
      <c r="A368" s="462" t="s">
        <v>201</v>
      </c>
      <c r="B368" s="463"/>
      <c r="C368" s="410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9">SUM(M347:M367)</f>
        <v>0</v>
      </c>
      <c r="N368" s="146">
        <f t="shared" si="169"/>
        <v>0</v>
      </c>
      <c r="O368" s="148">
        <f t="shared" si="169"/>
        <v>0</v>
      </c>
      <c r="P368" s="148">
        <f t="shared" si="169"/>
        <v>0</v>
      </c>
      <c r="Q368" s="148">
        <f t="shared" si="169"/>
        <v>0</v>
      </c>
      <c r="R368" s="148">
        <f t="shared" si="169"/>
        <v>0</v>
      </c>
      <c r="S368" s="148">
        <f t="shared" si="169"/>
        <v>0</v>
      </c>
      <c r="T368" s="148">
        <f t="shared" si="169"/>
        <v>0</v>
      </c>
      <c r="U368" s="148">
        <f t="shared" si="169"/>
        <v>0</v>
      </c>
      <c r="V368" s="149">
        <f t="shared" si="169"/>
        <v>0</v>
      </c>
      <c r="W368" s="133">
        <f t="shared" si="169"/>
        <v>0</v>
      </c>
      <c r="X368" s="149">
        <f t="shared" si="169"/>
        <v>0</v>
      </c>
      <c r="Y368" s="149">
        <f t="shared" si="169"/>
        <v>0</v>
      </c>
      <c r="Z368" s="149">
        <f t="shared" si="169"/>
        <v>0</v>
      </c>
      <c r="AA368" s="149">
        <f t="shared" si="169"/>
        <v>0</v>
      </c>
    </row>
    <row r="369" spans="1:27" ht="20.100000000000001" hidden="1" customHeight="1">
      <c r="A369" s="300">
        <v>30100012</v>
      </c>
      <c r="B369" s="400" t="s">
        <v>206</v>
      </c>
      <c r="C369" s="126" t="s">
        <v>199</v>
      </c>
      <c r="D369" s="108">
        <v>5.03</v>
      </c>
      <c r="E369" s="108"/>
      <c r="F369" s="127"/>
      <c r="G369" s="128"/>
      <c r="H369" s="401">
        <f t="shared" ref="H369:H425" si="170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1">IF(ISERROR(I369-K369),"",I369-K369)</f>
        <v>0</v>
      </c>
      <c r="N369" s="130">
        <f t="shared" ref="N369" si="172">SUM(O369:U369)</f>
        <v>0</v>
      </c>
      <c r="O369" s="404"/>
      <c r="P369" s="404"/>
      <c r="Q369" s="404"/>
      <c r="R369" s="404"/>
      <c r="S369" s="404"/>
      <c r="T369" s="404"/>
      <c r="U369" s="404"/>
      <c r="V369" s="132">
        <f t="shared" ref="V369" si="173">SUM(X369:AA369)</f>
        <v>0</v>
      </c>
      <c r="W369" s="133" t="str">
        <f t="shared" ref="W369" si="174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00" t="s">
        <v>425</v>
      </c>
      <c r="C370" s="187" t="s">
        <v>427</v>
      </c>
      <c r="D370" s="108">
        <v>5.03</v>
      </c>
      <c r="E370" s="108"/>
      <c r="F370" s="127"/>
      <c r="G370" s="128"/>
      <c r="H370" s="401">
        <f t="shared" si="170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04"/>
      <c r="P370" s="404"/>
      <c r="Q370" s="404"/>
      <c r="R370" s="404"/>
      <c r="S370" s="404"/>
      <c r="T370" s="404"/>
      <c r="U370" s="404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00" t="s">
        <v>206</v>
      </c>
      <c r="C371" s="126" t="s">
        <v>186</v>
      </c>
      <c r="D371" s="108">
        <v>5.03</v>
      </c>
      <c r="E371" s="108"/>
      <c r="F371" s="127"/>
      <c r="G371" s="128"/>
      <c r="H371" s="401">
        <f t="shared" si="170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5">IF(ISERROR(I371-K371),"",I371-K371)</f>
        <v>0</v>
      </c>
      <c r="N371" s="130">
        <f t="shared" ref="N371:N373" si="176">SUM(O371:U371)</f>
        <v>0</v>
      </c>
      <c r="O371" s="404"/>
      <c r="P371" s="404"/>
      <c r="Q371" s="404"/>
      <c r="R371" s="404"/>
      <c r="S371" s="404"/>
      <c r="T371" s="404"/>
      <c r="U371" s="404"/>
      <c r="V371" s="132">
        <f t="shared" ref="V371:V373" si="177">SUM(X371:AA371)</f>
        <v>0</v>
      </c>
      <c r="W371" s="133" t="str">
        <f t="shared" ref="W371:W373" si="178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00" t="s">
        <v>206</v>
      </c>
      <c r="C372" s="126" t="s">
        <v>203</v>
      </c>
      <c r="D372" s="108">
        <v>5.03</v>
      </c>
      <c r="E372" s="108"/>
      <c r="F372" s="127"/>
      <c r="G372" s="128"/>
      <c r="H372" s="401">
        <f t="shared" si="170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5"/>
        <v>0</v>
      </c>
      <c r="N372" s="130">
        <f t="shared" si="176"/>
        <v>0</v>
      </c>
      <c r="O372" s="404"/>
      <c r="P372" s="404"/>
      <c r="Q372" s="404"/>
      <c r="R372" s="404"/>
      <c r="S372" s="404"/>
      <c r="T372" s="404"/>
      <c r="U372" s="404"/>
      <c r="V372" s="132">
        <f t="shared" si="177"/>
        <v>0</v>
      </c>
      <c r="W372" s="133" t="str">
        <f t="shared" si="178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00" t="s">
        <v>206</v>
      </c>
      <c r="C373" s="126" t="s">
        <v>207</v>
      </c>
      <c r="D373" s="108">
        <v>5.03</v>
      </c>
      <c r="E373" s="108"/>
      <c r="F373" s="127"/>
      <c r="G373" s="128"/>
      <c r="H373" s="401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5"/>
        <v>0</v>
      </c>
      <c r="N373" s="130">
        <f t="shared" si="176"/>
        <v>0</v>
      </c>
      <c r="O373" s="404"/>
      <c r="P373" s="404"/>
      <c r="Q373" s="404"/>
      <c r="R373" s="404"/>
      <c r="S373" s="404"/>
      <c r="T373" s="404"/>
      <c r="U373" s="404"/>
      <c r="V373" s="132">
        <f t="shared" si="177"/>
        <v>0</v>
      </c>
      <c r="W373" s="133" t="str">
        <f t="shared" si="178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00" t="s">
        <v>414</v>
      </c>
      <c r="C374" s="187" t="s">
        <v>415</v>
      </c>
      <c r="D374" s="108"/>
      <c r="E374" s="108"/>
      <c r="F374" s="127"/>
      <c r="G374" s="128"/>
      <c r="H374" s="401">
        <f t="shared" si="170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/>
      <c r="O374" s="404"/>
      <c r="P374" s="404"/>
      <c r="Q374" s="404"/>
      <c r="R374" s="404"/>
      <c r="S374" s="404"/>
      <c r="T374" s="404"/>
      <c r="U374" s="404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00" t="s">
        <v>414</v>
      </c>
      <c r="C375" s="187" t="s">
        <v>416</v>
      </c>
      <c r="D375" s="108"/>
      <c r="E375" s="108"/>
      <c r="F375" s="127"/>
      <c r="G375" s="128"/>
      <c r="H375" s="401">
        <f t="shared" si="170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/>
      <c r="O375" s="404"/>
      <c r="P375" s="404"/>
      <c r="Q375" s="404"/>
      <c r="R375" s="404"/>
      <c r="S375" s="404"/>
      <c r="T375" s="404"/>
      <c r="U375" s="404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00" t="s">
        <v>414</v>
      </c>
      <c r="C376" s="187" t="s">
        <v>61</v>
      </c>
      <c r="D376" s="108"/>
      <c r="E376" s="108"/>
      <c r="F376" s="127"/>
      <c r="G376" s="128"/>
      <c r="H376" s="401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404"/>
      <c r="P376" s="404"/>
      <c r="Q376" s="404"/>
      <c r="R376" s="404"/>
      <c r="S376" s="404"/>
      <c r="T376" s="404"/>
      <c r="U376" s="404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00" t="s">
        <v>208</v>
      </c>
      <c r="C377" s="126" t="s">
        <v>179</v>
      </c>
      <c r="D377" s="108">
        <v>5.08</v>
      </c>
      <c r="E377" s="108"/>
      <c r="F377" s="127"/>
      <c r="G377" s="128"/>
      <c r="H377" s="401">
        <f t="shared" si="170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5"/>
        <v>0</v>
      </c>
      <c r="N377" s="130">
        <f t="shared" ref="N377:N392" si="179">SUM(O377:U377)</f>
        <v>0</v>
      </c>
      <c r="O377" s="404"/>
      <c r="P377" s="404"/>
      <c r="Q377" s="404"/>
      <c r="R377" s="404"/>
      <c r="S377" s="404"/>
      <c r="T377" s="404"/>
      <c r="U377" s="404"/>
      <c r="V377" s="132">
        <f t="shared" ref="V377:V388" si="180">SUM(X377:AA377)</f>
        <v>0</v>
      </c>
      <c r="W377" s="133" t="str">
        <f t="shared" ref="W377:W388" si="181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00" t="s">
        <v>208</v>
      </c>
      <c r="C378" s="126" t="s">
        <v>204</v>
      </c>
      <c r="D378" s="108">
        <v>5.08</v>
      </c>
      <c r="E378" s="108"/>
      <c r="F378" s="127"/>
      <c r="G378" s="128"/>
      <c r="H378" s="401">
        <f t="shared" si="170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5"/>
        <v>0</v>
      </c>
      <c r="N378" s="130">
        <f t="shared" si="179"/>
        <v>0</v>
      </c>
      <c r="O378" s="404"/>
      <c r="P378" s="404"/>
      <c r="Q378" s="404"/>
      <c r="R378" s="404"/>
      <c r="S378" s="404"/>
      <c r="T378" s="404"/>
      <c r="U378" s="404"/>
      <c r="V378" s="132">
        <f t="shared" si="180"/>
        <v>0</v>
      </c>
      <c r="W378" s="133" t="str">
        <f t="shared" si="181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00" t="s">
        <v>208</v>
      </c>
      <c r="C379" s="126" t="s">
        <v>205</v>
      </c>
      <c r="D379" s="108">
        <v>5.08</v>
      </c>
      <c r="E379" s="108"/>
      <c r="F379" s="127"/>
      <c r="G379" s="128"/>
      <c r="H379" s="401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si="179"/>
        <v>0</v>
      </c>
      <c r="O379" s="404"/>
      <c r="P379" s="404"/>
      <c r="Q379" s="404"/>
      <c r="R379" s="404"/>
      <c r="S379" s="404"/>
      <c r="T379" s="404"/>
      <c r="U379" s="404"/>
      <c r="V379" s="132">
        <f t="shared" si="180"/>
        <v>0</v>
      </c>
      <c r="W379" s="133" t="str">
        <f t="shared" si="181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00" t="s">
        <v>208</v>
      </c>
      <c r="C380" s="126" t="s">
        <v>186</v>
      </c>
      <c r="D380" s="108">
        <v>5.08</v>
      </c>
      <c r="E380" s="108"/>
      <c r="F380" s="127"/>
      <c r="G380" s="128"/>
      <c r="H380" s="401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404"/>
      <c r="P380" s="404"/>
      <c r="Q380" s="404"/>
      <c r="R380" s="404"/>
      <c r="S380" s="404"/>
      <c r="T380" s="404"/>
      <c r="U380" s="404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00" t="s">
        <v>208</v>
      </c>
      <c r="C381" s="126" t="s">
        <v>203</v>
      </c>
      <c r="D381" s="108">
        <v>5.08</v>
      </c>
      <c r="E381" s="108"/>
      <c r="F381" s="127"/>
      <c r="G381" s="128"/>
      <c r="H381" s="401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404"/>
      <c r="P381" s="404"/>
      <c r="Q381" s="404"/>
      <c r="R381" s="404"/>
      <c r="S381" s="404"/>
      <c r="T381" s="404"/>
      <c r="U381" s="404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00" t="s">
        <v>208</v>
      </c>
      <c r="C382" s="126" t="s">
        <v>199</v>
      </c>
      <c r="D382" s="108">
        <v>5.08</v>
      </c>
      <c r="E382" s="108"/>
      <c r="F382" s="127"/>
      <c r="G382" s="128"/>
      <c r="H382" s="401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409"/>
      <c r="P382" s="409"/>
      <c r="Q382" s="409"/>
      <c r="R382" s="409"/>
      <c r="S382" s="409"/>
      <c r="T382" s="409"/>
      <c r="U382" s="409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00" t="s">
        <v>208</v>
      </c>
      <c r="C383" s="126" t="s">
        <v>187</v>
      </c>
      <c r="D383" s="108">
        <v>5.08</v>
      </c>
      <c r="E383" s="108"/>
      <c r="F383" s="127"/>
      <c r="G383" s="128"/>
      <c r="H383" s="401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404"/>
      <c r="P383" s="404"/>
      <c r="Q383" s="404"/>
      <c r="R383" s="404"/>
      <c r="S383" s="404"/>
      <c r="T383" s="404"/>
      <c r="U383" s="404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00" t="s">
        <v>208</v>
      </c>
      <c r="C384" s="126" t="s">
        <v>207</v>
      </c>
      <c r="D384" s="108">
        <v>5.08</v>
      </c>
      <c r="E384" s="108"/>
      <c r="F384" s="127"/>
      <c r="G384" s="128"/>
      <c r="H384" s="401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409"/>
      <c r="P384" s="409"/>
      <c r="Q384" s="409"/>
      <c r="R384" s="409"/>
      <c r="S384" s="409"/>
      <c r="T384" s="409"/>
      <c r="U384" s="40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00" t="s">
        <v>209</v>
      </c>
      <c r="C385" s="126" t="s">
        <v>194</v>
      </c>
      <c r="D385" s="108">
        <v>5.03</v>
      </c>
      <c r="E385" s="108"/>
      <c r="F385" s="127"/>
      <c r="G385" s="128"/>
      <c r="H385" s="401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5"/>
        <v>0</v>
      </c>
      <c r="N385" s="130">
        <f t="shared" si="179"/>
        <v>0</v>
      </c>
      <c r="O385" s="404"/>
      <c r="P385" s="404"/>
      <c r="Q385" s="404"/>
      <c r="R385" s="404"/>
      <c r="S385" s="404"/>
      <c r="T385" s="404"/>
      <c r="U385" s="404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00" t="s">
        <v>209</v>
      </c>
      <c r="C386" s="126" t="s">
        <v>179</v>
      </c>
      <c r="D386" s="108">
        <v>5.03</v>
      </c>
      <c r="E386" s="108"/>
      <c r="F386" s="127"/>
      <c r="G386" s="128"/>
      <c r="H386" s="401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5"/>
        <v>0</v>
      </c>
      <c r="N386" s="130">
        <f t="shared" si="179"/>
        <v>0</v>
      </c>
      <c r="O386" s="404"/>
      <c r="P386" s="404"/>
      <c r="Q386" s="404"/>
      <c r="R386" s="404"/>
      <c r="S386" s="404"/>
      <c r="T386" s="404"/>
      <c r="U386" s="404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00" t="s">
        <v>209</v>
      </c>
      <c r="C387" s="126" t="s">
        <v>195</v>
      </c>
      <c r="D387" s="108">
        <v>5.03</v>
      </c>
      <c r="E387" s="108"/>
      <c r="F387" s="127"/>
      <c r="G387" s="128"/>
      <c r="H387" s="401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404"/>
      <c r="P387" s="404"/>
      <c r="Q387" s="404"/>
      <c r="R387" s="404"/>
      <c r="S387" s="404"/>
      <c r="T387" s="404"/>
      <c r="U387" s="404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00" t="s">
        <v>209</v>
      </c>
      <c r="C388" s="126" t="s">
        <v>204</v>
      </c>
      <c r="D388" s="108">
        <v>5.03</v>
      </c>
      <c r="E388" s="108"/>
      <c r="F388" s="127"/>
      <c r="G388" s="128"/>
      <c r="H388" s="401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404"/>
      <c r="P388" s="404"/>
      <c r="Q388" s="404"/>
      <c r="R388" s="404"/>
      <c r="S388" s="404"/>
      <c r="T388" s="404"/>
      <c r="U388" s="404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00" t="s">
        <v>382</v>
      </c>
      <c r="C389" s="187" t="s">
        <v>383</v>
      </c>
      <c r="D389" s="108">
        <v>5.03</v>
      </c>
      <c r="E389" s="108"/>
      <c r="F389" s="127"/>
      <c r="G389" s="128"/>
      <c r="H389" s="401">
        <f t="shared" si="170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5"/>
        <v>0</v>
      </c>
      <c r="N389" s="130">
        <f t="shared" si="179"/>
        <v>0</v>
      </c>
      <c r="O389" s="404"/>
      <c r="P389" s="404"/>
      <c r="Q389" s="404"/>
      <c r="R389" s="404"/>
      <c r="S389" s="404"/>
      <c r="T389" s="404"/>
      <c r="U389" s="404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00" t="s">
        <v>382</v>
      </c>
      <c r="C390" s="187" t="s">
        <v>384</v>
      </c>
      <c r="D390" s="108">
        <v>5.03</v>
      </c>
      <c r="E390" s="108"/>
      <c r="F390" s="127"/>
      <c r="G390" s="128"/>
      <c r="H390" s="401">
        <f t="shared" si="170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5"/>
        <v>0</v>
      </c>
      <c r="N390" s="130">
        <f t="shared" si="179"/>
        <v>0</v>
      </c>
      <c r="O390" s="404"/>
      <c r="P390" s="404"/>
      <c r="Q390" s="404"/>
      <c r="R390" s="404"/>
      <c r="S390" s="404"/>
      <c r="T390" s="404"/>
      <c r="U390" s="404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00" t="s">
        <v>382</v>
      </c>
      <c r="C391" s="187" t="s">
        <v>389</v>
      </c>
      <c r="D391" s="108">
        <v>5.03</v>
      </c>
      <c r="E391" s="108"/>
      <c r="F391" s="127"/>
      <c r="G391" s="128"/>
      <c r="H391" s="401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404"/>
      <c r="P391" s="404"/>
      <c r="Q391" s="404"/>
      <c r="R391" s="404"/>
      <c r="S391" s="404"/>
      <c r="T391" s="404"/>
      <c r="U391" s="404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00" t="s">
        <v>382</v>
      </c>
      <c r="C392" s="187" t="s">
        <v>391</v>
      </c>
      <c r="D392" s="108">
        <v>5.03</v>
      </c>
      <c r="E392" s="108"/>
      <c r="F392" s="127"/>
      <c r="G392" s="128"/>
      <c r="H392" s="401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404"/>
      <c r="P392" s="404"/>
      <c r="Q392" s="404"/>
      <c r="R392" s="404"/>
      <c r="S392" s="404"/>
      <c r="T392" s="404"/>
      <c r="U392" s="404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00" t="s">
        <v>418</v>
      </c>
      <c r="C393" s="187" t="s">
        <v>364</v>
      </c>
      <c r="D393" s="108">
        <v>5.03</v>
      </c>
      <c r="E393" s="108"/>
      <c r="F393" s="127"/>
      <c r="G393" s="128"/>
      <c r="H393" s="401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5"/>
        <v>0</v>
      </c>
      <c r="N393" s="130"/>
      <c r="O393" s="404"/>
      <c r="P393" s="404"/>
      <c r="Q393" s="404"/>
      <c r="R393" s="404"/>
      <c r="S393" s="404"/>
      <c r="T393" s="404"/>
      <c r="U393" s="404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00" t="s">
        <v>418</v>
      </c>
      <c r="C394" s="187" t="s">
        <v>365</v>
      </c>
      <c r="D394" s="108">
        <v>5.03</v>
      </c>
      <c r="E394" s="108"/>
      <c r="F394" s="127"/>
      <c r="G394" s="128"/>
      <c r="H394" s="401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5"/>
        <v>0</v>
      </c>
      <c r="N394" s="130"/>
      <c r="O394" s="404"/>
      <c r="P394" s="404"/>
      <c r="Q394" s="404"/>
      <c r="R394" s="404"/>
      <c r="S394" s="404"/>
      <c r="T394" s="404"/>
      <c r="U394" s="404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00" t="s">
        <v>418</v>
      </c>
      <c r="C395" s="187" t="s">
        <v>366</v>
      </c>
      <c r="D395" s="108">
        <v>5.03</v>
      </c>
      <c r="E395" s="108"/>
      <c r="F395" s="127"/>
      <c r="G395" s="128"/>
      <c r="H395" s="401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404"/>
      <c r="P395" s="404"/>
      <c r="Q395" s="404"/>
      <c r="R395" s="404"/>
      <c r="S395" s="404"/>
      <c r="T395" s="404"/>
      <c r="U395" s="404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00" t="s">
        <v>418</v>
      </c>
      <c r="C396" s="187" t="s">
        <v>367</v>
      </c>
      <c r="D396" s="108">
        <v>5.03</v>
      </c>
      <c r="E396" s="108"/>
      <c r="F396" s="127"/>
      <c r="G396" s="128"/>
      <c r="H396" s="401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404"/>
      <c r="P396" s="404"/>
      <c r="Q396" s="404"/>
      <c r="R396" s="404"/>
      <c r="S396" s="404"/>
      <c r="T396" s="404"/>
      <c r="U396" s="404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01">
        <f t="shared" si="170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5"/>
        <v>0</v>
      </c>
      <c r="N397" s="130">
        <f t="shared" ref="N397:N406" si="182">SUM(O397:U397)</f>
        <v>0</v>
      </c>
      <c r="O397" s="409"/>
      <c r="P397" s="409"/>
      <c r="Q397" s="409"/>
      <c r="R397" s="409"/>
      <c r="S397" s="409"/>
      <c r="T397" s="409"/>
      <c r="U397" s="409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01">
        <f t="shared" si="170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5"/>
        <v>0</v>
      </c>
      <c r="N398" s="130">
        <f t="shared" si="182"/>
        <v>0</v>
      </c>
      <c r="O398" s="409"/>
      <c r="P398" s="409"/>
      <c r="Q398" s="409"/>
      <c r="R398" s="409"/>
      <c r="S398" s="409"/>
      <c r="T398" s="409"/>
      <c r="U398" s="409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01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si="182"/>
        <v>0</v>
      </c>
      <c r="O399" s="409"/>
      <c r="P399" s="409"/>
      <c r="Q399" s="409"/>
      <c r="R399" s="409"/>
      <c r="S399" s="409"/>
      <c r="T399" s="409"/>
      <c r="U399" s="409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01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5"/>
        <v>0</v>
      </c>
      <c r="N400" s="130">
        <f t="shared" si="182"/>
        <v>0</v>
      </c>
      <c r="O400" s="409"/>
      <c r="P400" s="409"/>
      <c r="Q400" s="409"/>
      <c r="R400" s="409"/>
      <c r="S400" s="409"/>
      <c r="T400" s="409"/>
      <c r="U400" s="40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01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5"/>
        <v>0</v>
      </c>
      <c r="N401" s="130">
        <f t="shared" si="182"/>
        <v>0</v>
      </c>
      <c r="O401" s="409"/>
      <c r="P401" s="409"/>
      <c r="Q401" s="409"/>
      <c r="R401" s="409"/>
      <c r="S401" s="409"/>
      <c r="T401" s="409"/>
      <c r="U401" s="40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01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409"/>
      <c r="P402" s="409"/>
      <c r="Q402" s="409"/>
      <c r="R402" s="409"/>
      <c r="S402" s="409"/>
      <c r="T402" s="409"/>
      <c r="U402" s="40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01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409"/>
      <c r="P403" s="409"/>
      <c r="Q403" s="409"/>
      <c r="R403" s="409"/>
      <c r="S403" s="409"/>
      <c r="T403" s="409"/>
      <c r="U403" s="40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01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409"/>
      <c r="P404" s="409"/>
      <c r="Q404" s="409"/>
      <c r="R404" s="409"/>
      <c r="S404" s="409"/>
      <c r="T404" s="409"/>
      <c r="U404" s="40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01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409"/>
      <c r="P405" s="409"/>
      <c r="Q405" s="409"/>
      <c r="R405" s="409"/>
      <c r="S405" s="409"/>
      <c r="T405" s="409"/>
      <c r="U405" s="40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01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409"/>
      <c r="P406" s="409"/>
      <c r="Q406" s="409"/>
      <c r="R406" s="409"/>
      <c r="S406" s="409"/>
      <c r="T406" s="409"/>
      <c r="U406" s="40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01">
        <f t="shared" si="170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09"/>
      <c r="P407" s="409"/>
      <c r="Q407" s="409"/>
      <c r="R407" s="409"/>
      <c r="S407" s="409"/>
      <c r="T407" s="409"/>
      <c r="U407" s="40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01">
        <f t="shared" si="170"/>
        <v>0</v>
      </c>
      <c r="I408" s="129"/>
      <c r="J408" s="130"/>
      <c r="K408" s="131"/>
      <c r="L408" s="129">
        <v>50</v>
      </c>
      <c r="M408" s="109"/>
      <c r="N408" s="130"/>
      <c r="O408" s="409"/>
      <c r="P408" s="409"/>
      <c r="Q408" s="409"/>
      <c r="R408" s="409"/>
      <c r="S408" s="409"/>
      <c r="T408" s="409"/>
      <c r="U408" s="40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01">
        <f t="shared" si="170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409"/>
      <c r="P409" s="409"/>
      <c r="Q409" s="409"/>
      <c r="R409" s="409"/>
      <c r="S409" s="409"/>
      <c r="T409" s="409"/>
      <c r="U409" s="409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01">
        <f t="shared" si="170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409"/>
      <c r="P410" s="409"/>
      <c r="Q410" s="409"/>
      <c r="R410" s="409"/>
      <c r="S410" s="409"/>
      <c r="T410" s="409"/>
      <c r="U410" s="409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01">
        <f t="shared" si="170"/>
        <v>0</v>
      </c>
      <c r="I411" s="129"/>
      <c r="J411" s="130"/>
      <c r="K411" s="131"/>
      <c r="L411" s="129"/>
      <c r="M411" s="109"/>
      <c r="N411" s="130"/>
      <c r="O411" s="409"/>
      <c r="P411" s="409"/>
      <c r="Q411" s="409"/>
      <c r="R411" s="409"/>
      <c r="S411" s="409"/>
      <c r="T411" s="409"/>
      <c r="U411" s="40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01">
        <f t="shared" si="170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409"/>
      <c r="P412" s="409"/>
      <c r="Q412" s="409"/>
      <c r="R412" s="409"/>
      <c r="S412" s="409"/>
      <c r="T412" s="409"/>
      <c r="U412" s="409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01">
        <f t="shared" si="170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409"/>
      <c r="P413" s="409"/>
      <c r="Q413" s="409"/>
      <c r="R413" s="409"/>
      <c r="S413" s="409"/>
      <c r="T413" s="409"/>
      <c r="U413" s="409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01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409"/>
      <c r="P414" s="409"/>
      <c r="Q414" s="409"/>
      <c r="R414" s="409"/>
      <c r="S414" s="409"/>
      <c r="T414" s="409"/>
      <c r="U414" s="409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01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409"/>
      <c r="P415" s="409"/>
      <c r="Q415" s="409"/>
      <c r="R415" s="409"/>
      <c r="S415" s="409"/>
      <c r="T415" s="409"/>
      <c r="U415" s="40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01">
        <f t="shared" si="170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409"/>
      <c r="P416" s="409"/>
      <c r="Q416" s="409"/>
      <c r="R416" s="409"/>
      <c r="S416" s="409"/>
      <c r="T416" s="409"/>
      <c r="U416" s="40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01">
        <f t="shared" si="170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409"/>
      <c r="P417" s="409"/>
      <c r="Q417" s="409"/>
      <c r="R417" s="409"/>
      <c r="S417" s="409"/>
      <c r="T417" s="409"/>
      <c r="U417" s="40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01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409"/>
      <c r="P418" s="409"/>
      <c r="Q418" s="409"/>
      <c r="R418" s="409"/>
      <c r="S418" s="409"/>
      <c r="T418" s="409"/>
      <c r="U418" s="40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01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409"/>
      <c r="P419" s="409"/>
      <c r="Q419" s="409"/>
      <c r="R419" s="409"/>
      <c r="S419" s="409"/>
      <c r="T419" s="409"/>
      <c r="U419" s="40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01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409"/>
      <c r="P420" s="409"/>
      <c r="Q420" s="409"/>
      <c r="R420" s="409"/>
      <c r="S420" s="409"/>
      <c r="T420" s="409"/>
      <c r="U420" s="40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01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409"/>
      <c r="P421" s="409"/>
      <c r="Q421" s="409"/>
      <c r="R421" s="409"/>
      <c r="S421" s="409"/>
      <c r="T421" s="409"/>
      <c r="U421" s="40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01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409"/>
      <c r="P422" s="409"/>
      <c r="Q422" s="409"/>
      <c r="R422" s="409"/>
      <c r="S422" s="409"/>
      <c r="T422" s="409"/>
      <c r="U422" s="40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01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409"/>
      <c r="P423" s="409"/>
      <c r="Q423" s="409"/>
      <c r="R423" s="409"/>
      <c r="S423" s="409"/>
      <c r="T423" s="409"/>
      <c r="U423" s="40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01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409"/>
      <c r="P424" s="409"/>
      <c r="Q424" s="409"/>
      <c r="R424" s="409"/>
      <c r="S424" s="409"/>
      <c r="T424" s="409"/>
      <c r="U424" s="40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01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409"/>
      <c r="P425" s="409"/>
      <c r="Q425" s="409"/>
      <c r="R425" s="409"/>
      <c r="S425" s="409"/>
      <c r="T425" s="409"/>
      <c r="U425" s="40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470" t="s">
        <v>216</v>
      </c>
      <c r="B426" s="470"/>
      <c r="C426" s="410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00" t="s">
        <v>217</v>
      </c>
      <c r="C427" s="126" t="s">
        <v>179</v>
      </c>
      <c r="D427" s="108">
        <v>5.03</v>
      </c>
      <c r="E427" s="108"/>
      <c r="F427" s="127"/>
      <c r="G427" s="128"/>
      <c r="H427" s="401">
        <f t="shared" ref="H427:H460" si="195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6">IF(ISERROR(I427-K427),"",I427-K427)</f>
        <v>0</v>
      </c>
      <c r="N427" s="130">
        <f t="shared" ref="N427:N434" si="197">SUM(O427:U427)</f>
        <v>0</v>
      </c>
      <c r="O427" s="409"/>
      <c r="P427" s="409"/>
      <c r="Q427" s="409"/>
      <c r="R427" s="409"/>
      <c r="S427" s="409"/>
      <c r="T427" s="409"/>
      <c r="U427" s="409"/>
      <c r="V427" s="132">
        <f t="shared" ref="V427:V433" si="198">SUM(X427:AA427)</f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00" t="s">
        <v>217</v>
      </c>
      <c r="C428" s="126" t="s">
        <v>186</v>
      </c>
      <c r="D428" s="108">
        <v>5.03</v>
      </c>
      <c r="E428" s="108"/>
      <c r="F428" s="127"/>
      <c r="G428" s="128"/>
      <c r="H428" s="401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409"/>
      <c r="P428" s="409"/>
      <c r="Q428" s="409"/>
      <c r="R428" s="409"/>
      <c r="S428" s="409"/>
      <c r="T428" s="409"/>
      <c r="U428" s="409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00" t="s">
        <v>217</v>
      </c>
      <c r="C429" s="126" t="s">
        <v>204</v>
      </c>
      <c r="D429" s="108">
        <v>5.03</v>
      </c>
      <c r="E429" s="108"/>
      <c r="F429" s="127"/>
      <c r="G429" s="128"/>
      <c r="H429" s="401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409"/>
      <c r="P429" s="409"/>
      <c r="Q429" s="409"/>
      <c r="R429" s="409"/>
      <c r="S429" s="409"/>
      <c r="T429" s="409"/>
      <c r="U429" s="409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01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409"/>
      <c r="P430" s="409"/>
      <c r="Q430" s="409"/>
      <c r="R430" s="409"/>
      <c r="S430" s="409"/>
      <c r="T430" s="409"/>
      <c r="U430" s="40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01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409"/>
      <c r="P431" s="409"/>
      <c r="Q431" s="409"/>
      <c r="R431" s="409"/>
      <c r="S431" s="409"/>
      <c r="T431" s="409"/>
      <c r="U431" s="40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01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409"/>
      <c r="P432" s="409"/>
      <c r="Q432" s="409"/>
      <c r="R432" s="409"/>
      <c r="S432" s="409"/>
      <c r="T432" s="409"/>
      <c r="U432" s="40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01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409"/>
      <c r="P433" s="409"/>
      <c r="Q433" s="409"/>
      <c r="R433" s="409"/>
      <c r="S433" s="409"/>
      <c r="T433" s="409"/>
      <c r="U433" s="40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01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409"/>
      <c r="P434" s="409"/>
      <c r="Q434" s="409"/>
      <c r="R434" s="409"/>
      <c r="S434" s="409"/>
      <c r="T434" s="409"/>
      <c r="U434" s="40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01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09"/>
      <c r="P435" s="409"/>
      <c r="Q435" s="409"/>
      <c r="R435" s="409"/>
      <c r="S435" s="409"/>
      <c r="T435" s="409"/>
      <c r="U435" s="40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01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09"/>
      <c r="P436" s="409"/>
      <c r="Q436" s="409"/>
      <c r="R436" s="409"/>
      <c r="S436" s="409"/>
      <c r="T436" s="409"/>
      <c r="U436" s="40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01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09"/>
      <c r="P437" s="409"/>
      <c r="Q437" s="409"/>
      <c r="R437" s="409"/>
      <c r="S437" s="409"/>
      <c r="T437" s="409"/>
      <c r="U437" s="40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01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09"/>
      <c r="P438" s="409"/>
      <c r="Q438" s="409"/>
      <c r="R438" s="409"/>
      <c r="S438" s="409"/>
      <c r="T438" s="409"/>
      <c r="U438" s="40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01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9">IF(ISERROR(I439-K439),"",I439-K439)</f>
        <v>0</v>
      </c>
      <c r="N439" s="130">
        <f t="shared" ref="N439:N454" si="200">SUM(O439:U439)</f>
        <v>0</v>
      </c>
      <c r="O439" s="409"/>
      <c r="P439" s="409"/>
      <c r="Q439" s="409"/>
      <c r="R439" s="409"/>
      <c r="S439" s="409"/>
      <c r="T439" s="409"/>
      <c r="U439" s="409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01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409"/>
      <c r="P440" s="409"/>
      <c r="Q440" s="409"/>
      <c r="R440" s="409"/>
      <c r="S440" s="409"/>
      <c r="T440" s="409"/>
      <c r="U440" s="409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01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409"/>
      <c r="P441" s="409"/>
      <c r="Q441" s="409"/>
      <c r="R441" s="409"/>
      <c r="S441" s="409"/>
      <c r="T441" s="409"/>
      <c r="U441" s="409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01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409"/>
      <c r="P442" s="409"/>
      <c r="Q442" s="409"/>
      <c r="R442" s="409"/>
      <c r="S442" s="409"/>
      <c r="T442" s="409"/>
      <c r="U442" s="40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00" t="s">
        <v>222</v>
      </c>
      <c r="C443" s="126" t="s">
        <v>181</v>
      </c>
      <c r="D443" s="108">
        <v>9.36</v>
      </c>
      <c r="E443" s="108"/>
      <c r="F443" s="127"/>
      <c r="G443" s="128"/>
      <c r="H443" s="401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409"/>
      <c r="P443" s="409"/>
      <c r="Q443" s="409"/>
      <c r="R443" s="409"/>
      <c r="S443" s="409"/>
      <c r="T443" s="409"/>
      <c r="U443" s="409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00" t="s">
        <v>222</v>
      </c>
      <c r="C444" s="126" t="s">
        <v>179</v>
      </c>
      <c r="D444" s="108">
        <v>9.36</v>
      </c>
      <c r="E444" s="108"/>
      <c r="F444" s="127"/>
      <c r="G444" s="128"/>
      <c r="H444" s="401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409"/>
      <c r="P444" s="409"/>
      <c r="Q444" s="409"/>
      <c r="R444" s="409"/>
      <c r="S444" s="409"/>
      <c r="T444" s="409"/>
      <c r="U444" s="409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00" t="s">
        <v>222</v>
      </c>
      <c r="C445" s="126" t="s">
        <v>221</v>
      </c>
      <c r="D445" s="108">
        <v>9.36</v>
      </c>
      <c r="E445" s="108"/>
      <c r="F445" s="127"/>
      <c r="G445" s="128"/>
      <c r="H445" s="401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409"/>
      <c r="P445" s="409"/>
      <c r="Q445" s="409"/>
      <c r="R445" s="409"/>
      <c r="S445" s="409"/>
      <c r="T445" s="409"/>
      <c r="U445" s="409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00" t="s">
        <v>222</v>
      </c>
      <c r="C446" s="126" t="s">
        <v>186</v>
      </c>
      <c r="D446" s="108">
        <v>9.36</v>
      </c>
      <c r="E446" s="108"/>
      <c r="F446" s="127"/>
      <c r="G446" s="128"/>
      <c r="H446" s="401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409"/>
      <c r="P446" s="409"/>
      <c r="Q446" s="409"/>
      <c r="R446" s="409"/>
      <c r="S446" s="409"/>
      <c r="T446" s="409"/>
      <c r="U446" s="40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00" t="s">
        <v>393</v>
      </c>
      <c r="C447" s="187" t="s">
        <v>395</v>
      </c>
      <c r="D447" s="108">
        <v>5</v>
      </c>
      <c r="E447" s="108"/>
      <c r="F447" s="127"/>
      <c r="G447" s="128"/>
      <c r="H447" s="401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409"/>
      <c r="P447" s="409"/>
      <c r="Q447" s="409"/>
      <c r="R447" s="409"/>
      <c r="S447" s="409"/>
      <c r="T447" s="409"/>
      <c r="U447" s="40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00" t="s">
        <v>393</v>
      </c>
      <c r="C448" s="187" t="s">
        <v>402</v>
      </c>
      <c r="D448" s="108">
        <v>5</v>
      </c>
      <c r="E448" s="108"/>
      <c r="F448" s="127"/>
      <c r="G448" s="128"/>
      <c r="H448" s="401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409"/>
      <c r="P448" s="409"/>
      <c r="Q448" s="409"/>
      <c r="R448" s="409"/>
      <c r="S448" s="409"/>
      <c r="T448" s="409"/>
      <c r="U448" s="40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00" t="s">
        <v>404</v>
      </c>
      <c r="C449" s="187" t="s">
        <v>405</v>
      </c>
      <c r="D449" s="108">
        <v>5</v>
      </c>
      <c r="E449" s="108"/>
      <c r="F449" s="127"/>
      <c r="G449" s="128"/>
      <c r="H449" s="401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409"/>
      <c r="P449" s="409"/>
      <c r="Q449" s="409"/>
      <c r="R449" s="409"/>
      <c r="S449" s="409"/>
      <c r="T449" s="409"/>
      <c r="U449" s="40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00" t="s">
        <v>342</v>
      </c>
      <c r="C450" s="187" t="s">
        <v>372</v>
      </c>
      <c r="D450" s="108">
        <v>5</v>
      </c>
      <c r="E450" s="108"/>
      <c r="F450" s="127"/>
      <c r="G450" s="128"/>
      <c r="H450" s="401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409"/>
      <c r="P450" s="409"/>
      <c r="Q450" s="409"/>
      <c r="R450" s="409"/>
      <c r="S450" s="409"/>
      <c r="T450" s="409"/>
      <c r="U450" s="40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00" t="s">
        <v>343</v>
      </c>
      <c r="C451" s="126" t="s">
        <v>345</v>
      </c>
      <c r="D451" s="108">
        <v>5</v>
      </c>
      <c r="E451" s="108"/>
      <c r="F451" s="127"/>
      <c r="G451" s="128"/>
      <c r="H451" s="401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409"/>
      <c r="P451" s="409"/>
      <c r="Q451" s="409"/>
      <c r="R451" s="409"/>
      <c r="S451" s="409"/>
      <c r="T451" s="409"/>
      <c r="U451" s="40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00" t="s">
        <v>343</v>
      </c>
      <c r="C452" s="126" t="s">
        <v>347</v>
      </c>
      <c r="D452" s="108">
        <v>5</v>
      </c>
      <c r="E452" s="108"/>
      <c r="F452" s="127"/>
      <c r="G452" s="128"/>
      <c r="H452" s="401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409"/>
      <c r="P452" s="409"/>
      <c r="Q452" s="409"/>
      <c r="R452" s="409"/>
      <c r="S452" s="409"/>
      <c r="T452" s="409"/>
      <c r="U452" s="40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01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409"/>
      <c r="P453" s="409"/>
      <c r="Q453" s="409"/>
      <c r="R453" s="409"/>
      <c r="S453" s="409"/>
      <c r="T453" s="409"/>
      <c r="U453" s="409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01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409"/>
      <c r="P454" s="409"/>
      <c r="Q454" s="409"/>
      <c r="R454" s="409"/>
      <c r="S454" s="409"/>
      <c r="T454" s="409"/>
      <c r="U454" s="409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01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409"/>
      <c r="P455" s="409"/>
      <c r="Q455" s="409"/>
      <c r="R455" s="409"/>
      <c r="S455" s="409"/>
      <c r="T455" s="409"/>
      <c r="U455" s="40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01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409"/>
      <c r="P456" s="409"/>
      <c r="Q456" s="409"/>
      <c r="R456" s="409"/>
      <c r="S456" s="409"/>
      <c r="T456" s="409"/>
      <c r="U456" s="40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01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409"/>
      <c r="P457" s="409"/>
      <c r="Q457" s="409"/>
      <c r="R457" s="409"/>
      <c r="S457" s="409"/>
      <c r="T457" s="409"/>
      <c r="U457" s="40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01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409"/>
      <c r="P458" s="409"/>
      <c r="Q458" s="409"/>
      <c r="R458" s="409"/>
      <c r="S458" s="409"/>
      <c r="T458" s="409"/>
      <c r="U458" s="409"/>
      <c r="V458" s="132">
        <f t="shared" ref="V458:V460" si="207">SUM(X458:AA458)</f>
        <v>0</v>
      </c>
      <c r="W458" s="133" t="str">
        <f t="shared" ref="W458:W482" si="208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01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9"/>
        <v>0</v>
      </c>
      <c r="N459" s="130">
        <f t="shared" si="206"/>
        <v>0</v>
      </c>
      <c r="O459" s="409"/>
      <c r="P459" s="409"/>
      <c r="Q459" s="409"/>
      <c r="R459" s="409"/>
      <c r="S459" s="409"/>
      <c r="T459" s="409"/>
      <c r="U459" s="409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01">
        <f t="shared" si="195"/>
        <v>0</v>
      </c>
      <c r="I460" s="129"/>
      <c r="J460" s="130" t="str">
        <f t="array" ref="J460">IF(ISERROR(G460/I460),"",G460/I460)</f>
        <v/>
      </c>
      <c r="K460" s="401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si="206"/>
        <v>0</v>
      </c>
      <c r="O460" s="409"/>
      <c r="P460" s="409"/>
      <c r="Q460" s="409"/>
      <c r="R460" s="409"/>
      <c r="S460" s="409"/>
      <c r="T460" s="409"/>
      <c r="U460" s="409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hidden="1" customHeight="1">
      <c r="A461" s="462" t="s">
        <v>224</v>
      </c>
      <c r="B461" s="463"/>
      <c r="C461" s="410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09">SUM(M427:M460)</f>
        <v>0</v>
      </c>
      <c r="N461" s="146">
        <f t="shared" si="209"/>
        <v>0</v>
      </c>
      <c r="O461" s="148">
        <f t="shared" si="209"/>
        <v>0</v>
      </c>
      <c r="P461" s="148">
        <f t="shared" si="209"/>
        <v>0</v>
      </c>
      <c r="Q461" s="148">
        <f t="shared" si="209"/>
        <v>0</v>
      </c>
      <c r="R461" s="148">
        <f t="shared" si="209"/>
        <v>0</v>
      </c>
      <c r="S461" s="148">
        <f t="shared" si="209"/>
        <v>0</v>
      </c>
      <c r="T461" s="148">
        <f t="shared" si="209"/>
        <v>0</v>
      </c>
      <c r="U461" s="148">
        <f t="shared" si="209"/>
        <v>0</v>
      </c>
      <c r="V461" s="149">
        <f t="shared" si="209"/>
        <v>0</v>
      </c>
      <c r="W461" s="133" t="str">
        <f t="shared" si="208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01">
        <f t="shared" ref="H462:H476" si="210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1">IF(ISERROR(I462-K462),"",I462-K462)</f>
        <v>0</v>
      </c>
      <c r="N462" s="130">
        <f t="shared" ref="N462:N476" si="212">SUM(O462:U462)</f>
        <v>0</v>
      </c>
      <c r="O462" s="409"/>
      <c r="P462" s="409"/>
      <c r="Q462" s="409"/>
      <c r="R462" s="409"/>
      <c r="S462" s="409"/>
      <c r="T462" s="409"/>
      <c r="U462" s="409"/>
      <c r="V462" s="132">
        <f t="shared" ref="V462:V476" si="213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01">
        <f t="shared" si="210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1"/>
        <v>0</v>
      </c>
      <c r="N463" s="130">
        <f t="shared" si="212"/>
        <v>0</v>
      </c>
      <c r="O463" s="409"/>
      <c r="P463" s="409"/>
      <c r="Q463" s="409"/>
      <c r="R463" s="409"/>
      <c r="S463" s="409"/>
      <c r="T463" s="409"/>
      <c r="U463" s="409"/>
      <c r="V463" s="132">
        <f t="shared" si="213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01">
        <f t="shared" si="210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1"/>
        <v>0</v>
      </c>
      <c r="N464" s="130">
        <f t="shared" si="212"/>
        <v>0</v>
      </c>
      <c r="O464" s="409"/>
      <c r="P464" s="409"/>
      <c r="Q464" s="409"/>
      <c r="R464" s="409"/>
      <c r="S464" s="409"/>
      <c r="T464" s="409"/>
      <c r="U464" s="409"/>
      <c r="V464" s="132">
        <f t="shared" si="213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01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1"/>
        <v>0</v>
      </c>
      <c r="N465" s="130">
        <f t="shared" si="212"/>
        <v>0</v>
      </c>
      <c r="O465" s="409"/>
      <c r="P465" s="409"/>
      <c r="Q465" s="409"/>
      <c r="R465" s="409"/>
      <c r="S465" s="409"/>
      <c r="T465" s="409"/>
      <c r="U465" s="40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08" t="s">
        <v>203</v>
      </c>
      <c r="D466" s="108">
        <v>5.03</v>
      </c>
      <c r="E466" s="108"/>
      <c r="F466" s="127"/>
      <c r="G466" s="128"/>
      <c r="H466" s="401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1"/>
        <v>0</v>
      </c>
      <c r="N466" s="130">
        <f t="shared" si="212"/>
        <v>0</v>
      </c>
      <c r="O466" s="409"/>
      <c r="P466" s="409"/>
      <c r="Q466" s="409"/>
      <c r="R466" s="409"/>
      <c r="S466" s="409"/>
      <c r="T466" s="409"/>
      <c r="U466" s="40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01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409"/>
      <c r="P467" s="409"/>
      <c r="Q467" s="409"/>
      <c r="R467" s="409"/>
      <c r="S467" s="409"/>
      <c r="T467" s="409"/>
      <c r="U467" s="40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01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409"/>
      <c r="P468" s="409"/>
      <c r="Q468" s="409"/>
      <c r="R468" s="409"/>
      <c r="S468" s="409"/>
      <c r="T468" s="409"/>
      <c r="U468" s="40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08" t="s">
        <v>228</v>
      </c>
      <c r="D469" s="108">
        <v>5.03</v>
      </c>
      <c r="E469" s="108"/>
      <c r="F469" s="127"/>
      <c r="G469" s="128"/>
      <c r="H469" s="401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409"/>
      <c r="P469" s="409"/>
      <c r="Q469" s="409"/>
      <c r="R469" s="409"/>
      <c r="S469" s="409"/>
      <c r="T469" s="409"/>
      <c r="U469" s="40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08" t="s">
        <v>212</v>
      </c>
      <c r="D470" s="108">
        <v>5.03</v>
      </c>
      <c r="E470" s="108"/>
      <c r="F470" s="127"/>
      <c r="G470" s="128"/>
      <c r="H470" s="401">
        <f t="shared" si="210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1"/>
        <v/>
      </c>
      <c r="N470" s="130">
        <f t="shared" si="212"/>
        <v>0</v>
      </c>
      <c r="O470" s="409"/>
      <c r="P470" s="409"/>
      <c r="Q470" s="409"/>
      <c r="R470" s="409"/>
      <c r="S470" s="409"/>
      <c r="T470" s="409"/>
      <c r="U470" s="40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08" t="s">
        <v>203</v>
      </c>
      <c r="D471" s="108">
        <v>5.03</v>
      </c>
      <c r="E471" s="108"/>
      <c r="F471" s="127"/>
      <c r="G471" s="128"/>
      <c r="H471" s="401">
        <f t="shared" si="210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1"/>
        <v/>
      </c>
      <c r="N471" s="130">
        <f t="shared" si="212"/>
        <v>0</v>
      </c>
      <c r="O471" s="409"/>
      <c r="P471" s="409"/>
      <c r="Q471" s="409"/>
      <c r="R471" s="409"/>
      <c r="S471" s="409"/>
      <c r="T471" s="409"/>
      <c r="U471" s="40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08" t="s">
        <v>186</v>
      </c>
      <c r="D472" s="108">
        <v>5.03</v>
      </c>
      <c r="E472" s="108"/>
      <c r="F472" s="127"/>
      <c r="G472" s="128"/>
      <c r="H472" s="401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409"/>
      <c r="P472" s="409"/>
      <c r="Q472" s="409"/>
      <c r="R472" s="409"/>
      <c r="S472" s="409"/>
      <c r="T472" s="409"/>
      <c r="U472" s="40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08" t="s">
        <v>228</v>
      </c>
      <c r="D473" s="108">
        <v>5.03</v>
      </c>
      <c r="E473" s="108"/>
      <c r="F473" s="127"/>
      <c r="G473" s="128"/>
      <c r="H473" s="401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409"/>
      <c r="P473" s="409"/>
      <c r="Q473" s="409"/>
      <c r="R473" s="409"/>
      <c r="S473" s="409"/>
      <c r="T473" s="409"/>
      <c r="U473" s="40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08" t="s">
        <v>199</v>
      </c>
      <c r="D474" s="108">
        <v>5.03</v>
      </c>
      <c r="E474" s="108"/>
      <c r="F474" s="127"/>
      <c r="G474" s="128"/>
      <c r="H474" s="401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409"/>
      <c r="P474" s="409"/>
      <c r="Q474" s="409"/>
      <c r="R474" s="409"/>
      <c r="S474" s="409"/>
      <c r="T474" s="409"/>
      <c r="U474" s="40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01">
        <f t="shared" si="210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1"/>
        <v>0</v>
      </c>
      <c r="N475" s="130">
        <f t="shared" si="212"/>
        <v>0</v>
      </c>
      <c r="O475" s="409"/>
      <c r="P475" s="409"/>
      <c r="Q475" s="409"/>
      <c r="R475" s="409"/>
      <c r="S475" s="409"/>
      <c r="T475" s="409"/>
      <c r="U475" s="40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01">
        <f t="shared" si="210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1"/>
        <v>0</v>
      </c>
      <c r="N476" s="130">
        <f t="shared" si="212"/>
        <v>0</v>
      </c>
      <c r="O476" s="409"/>
      <c r="P476" s="409"/>
      <c r="Q476" s="409"/>
      <c r="R476" s="409"/>
      <c r="S476" s="409"/>
      <c r="T476" s="409"/>
      <c r="U476" s="40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462" t="s">
        <v>231</v>
      </c>
      <c r="B477" s="463"/>
      <c r="C477" s="410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8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01">
        <f t="shared" ref="H478:H486" si="214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5">IF(ISERROR(I478-K478),"",I478-K478)</f>
        <v>0</v>
      </c>
      <c r="N478" s="130">
        <f t="shared" ref="N478:N482" si="216">SUM(O478:U478)</f>
        <v>0</v>
      </c>
      <c r="O478" s="409"/>
      <c r="P478" s="409"/>
      <c r="Q478" s="409"/>
      <c r="R478" s="409"/>
      <c r="S478" s="409"/>
      <c r="T478" s="409"/>
      <c r="U478" s="409"/>
      <c r="V478" s="132">
        <f t="shared" ref="V478:V482" si="217">SUM(X478:AA478)</f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01">
        <f t="shared" si="214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5"/>
        <v>0</v>
      </c>
      <c r="N479" s="130">
        <f t="shared" si="216"/>
        <v>0</v>
      </c>
      <c r="O479" s="409"/>
      <c r="P479" s="409"/>
      <c r="Q479" s="409"/>
      <c r="R479" s="409"/>
      <c r="S479" s="409"/>
      <c r="T479" s="409"/>
      <c r="U479" s="409"/>
      <c r="V479" s="132">
        <f t="shared" si="217"/>
        <v>0</v>
      </c>
      <c r="W479" s="133" t="str">
        <f t="shared" si="208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01">
        <f t="shared" si="214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5"/>
        <v>0</v>
      </c>
      <c r="N480" s="130">
        <f t="shared" si="216"/>
        <v>0</v>
      </c>
      <c r="O480" s="409"/>
      <c r="P480" s="409"/>
      <c r="Q480" s="409"/>
      <c r="R480" s="409"/>
      <c r="S480" s="409"/>
      <c r="T480" s="409"/>
      <c r="U480" s="409"/>
      <c r="V480" s="132">
        <f t="shared" si="217"/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01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409"/>
      <c r="P481" s="409"/>
      <c r="Q481" s="409"/>
      <c r="R481" s="409"/>
      <c r="S481" s="409"/>
      <c r="T481" s="409"/>
      <c r="U481" s="40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01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409"/>
      <c r="P482" s="409"/>
      <c r="Q482" s="409"/>
      <c r="R482" s="409"/>
      <c r="S482" s="409"/>
      <c r="T482" s="409"/>
      <c r="U482" s="40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01">
        <f t="shared" si="214"/>
        <v>0</v>
      </c>
      <c r="I483" s="129"/>
      <c r="J483" s="130"/>
      <c r="K483" s="131"/>
      <c r="L483" s="129">
        <v>13.5</v>
      </c>
      <c r="M483" s="109"/>
      <c r="N483" s="130"/>
      <c r="O483" s="409"/>
      <c r="P483" s="409"/>
      <c r="Q483" s="409"/>
      <c r="R483" s="409"/>
      <c r="S483" s="409"/>
      <c r="T483" s="409"/>
      <c r="U483" s="409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401">
        <f t="shared" si="214"/>
        <v>0</v>
      </c>
      <c r="I484" s="129"/>
      <c r="J484" s="130"/>
      <c r="K484" s="131"/>
      <c r="L484" s="129">
        <v>13.5</v>
      </c>
      <c r="M484" s="109"/>
      <c r="N484" s="130"/>
      <c r="O484" s="409"/>
      <c r="P484" s="409"/>
      <c r="Q484" s="409"/>
      <c r="R484" s="409"/>
      <c r="S484" s="409"/>
      <c r="T484" s="409"/>
      <c r="U484" s="409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401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409"/>
      <c r="P485" s="409"/>
      <c r="Q485" s="409"/>
      <c r="R485" s="409"/>
      <c r="S485" s="409"/>
      <c r="T485" s="409"/>
      <c r="U485" s="40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01">
        <f t="shared" si="214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8">IF(ISERROR(I486-K486),"",I486-K486)</f>
        <v>0</v>
      </c>
      <c r="N486" s="130">
        <f t="shared" ref="N486" si="219">SUM(O486:U486)</f>
        <v>0</v>
      </c>
      <c r="O486" s="409"/>
      <c r="P486" s="409"/>
      <c r="Q486" s="409"/>
      <c r="R486" s="409"/>
      <c r="S486" s="409"/>
      <c r="T486" s="409"/>
      <c r="U486" s="409"/>
      <c r="V486" s="132">
        <f t="shared" ref="V486" si="220">SUM(X486:AA486)</f>
        <v>0</v>
      </c>
      <c r="W486" s="133" t="str">
        <f t="shared" ref="W486:W491" si="221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462" t="s">
        <v>234</v>
      </c>
      <c r="B487" s="463"/>
      <c r="C487" s="410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1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06"/>
      <c r="D488" s="108">
        <v>3.65</v>
      </c>
      <c r="E488" s="108"/>
      <c r="F488" s="153"/>
      <c r="G488" s="128"/>
      <c r="H488" s="401">
        <f t="shared" ref="H488:H502" si="222">D488*G488</f>
        <v>0</v>
      </c>
      <c r="I488" s="129"/>
      <c r="J488" s="130" t="str">
        <f t="array" ref="J488">IF(ISERROR(G488/I488),"",G488/I488)</f>
        <v/>
      </c>
      <c r="K488" s="401">
        <f t="array" ref="K488">IF(ISERROR(G488/L488),"",G488/L488)</f>
        <v>0</v>
      </c>
      <c r="L488" s="129">
        <v>5</v>
      </c>
      <c r="M488" s="109">
        <f t="shared" ref="M488:M491" si="223">IF(ISERROR(I488-K488),"",I488-K488)</f>
        <v>0</v>
      </c>
      <c r="N488" s="130">
        <f t="shared" ref="N488:N491" si="224">SUM(O488:U488)</f>
        <v>0</v>
      </c>
      <c r="O488" s="409"/>
      <c r="P488" s="409"/>
      <c r="Q488" s="409"/>
      <c r="R488" s="409"/>
      <c r="S488" s="409"/>
      <c r="T488" s="409"/>
      <c r="U488" s="409"/>
      <c r="V488" s="132">
        <f t="shared" ref="V488:V491" si="225">SUM(X488:AA488)</f>
        <v>0</v>
      </c>
      <c r="W488" s="133" t="str">
        <f t="shared" si="221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06"/>
      <c r="D489" s="108">
        <v>6.58</v>
      </c>
      <c r="E489" s="108"/>
      <c r="F489" s="127"/>
      <c r="G489" s="128"/>
      <c r="H489" s="401">
        <f t="shared" si="222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3"/>
        <v>0</v>
      </c>
      <c r="N489" s="130">
        <f t="shared" si="224"/>
        <v>0</v>
      </c>
      <c r="O489" s="409"/>
      <c r="P489" s="409"/>
      <c r="Q489" s="409"/>
      <c r="R489" s="409"/>
      <c r="S489" s="409"/>
      <c r="T489" s="409"/>
      <c r="U489" s="409"/>
      <c r="V489" s="132">
        <f t="shared" si="225"/>
        <v>0</v>
      </c>
      <c r="W489" s="133" t="str">
        <f t="shared" si="221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06"/>
      <c r="D490" s="108">
        <v>7.8</v>
      </c>
      <c r="E490" s="108"/>
      <c r="F490" s="127"/>
      <c r="G490" s="128"/>
      <c r="H490" s="401">
        <f t="shared" si="222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3"/>
        <v>0</v>
      </c>
      <c r="N490" s="130">
        <f t="shared" si="224"/>
        <v>0</v>
      </c>
      <c r="O490" s="409"/>
      <c r="P490" s="409"/>
      <c r="Q490" s="409"/>
      <c r="R490" s="409"/>
      <c r="S490" s="409"/>
      <c r="T490" s="409"/>
      <c r="U490" s="409"/>
      <c r="V490" s="132">
        <f t="shared" si="225"/>
        <v>0</v>
      </c>
      <c r="W490" s="133" t="str">
        <f t="shared" si="221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06"/>
      <c r="D491" s="108">
        <v>4.4000000000000004</v>
      </c>
      <c r="E491" s="108"/>
      <c r="F491" s="127"/>
      <c r="G491" s="128"/>
      <c r="H491" s="401">
        <f t="shared" si="222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3"/>
        <v>0</v>
      </c>
      <c r="N491" s="130">
        <f t="shared" si="224"/>
        <v>0</v>
      </c>
      <c r="O491" s="409"/>
      <c r="P491" s="409"/>
      <c r="Q491" s="409"/>
      <c r="R491" s="409"/>
      <c r="S491" s="409"/>
      <c r="T491" s="409"/>
      <c r="U491" s="409"/>
      <c r="V491" s="132">
        <f t="shared" si="225"/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01">
        <f t="shared" si="222"/>
        <v>0</v>
      </c>
      <c r="I492" s="129"/>
      <c r="J492" s="130"/>
      <c r="K492" s="131"/>
      <c r="L492" s="129"/>
      <c r="M492" s="109"/>
      <c r="N492" s="130"/>
      <c r="O492" s="409"/>
      <c r="P492" s="409"/>
      <c r="Q492" s="409"/>
      <c r="R492" s="409"/>
      <c r="S492" s="409"/>
      <c r="T492" s="409"/>
      <c r="U492" s="40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06"/>
      <c r="D493" s="108"/>
      <c r="E493" s="108"/>
      <c r="F493" s="127"/>
      <c r="G493" s="128"/>
      <c r="H493" s="401">
        <f t="shared" si="222"/>
        <v>0</v>
      </c>
      <c r="I493" s="129"/>
      <c r="J493" s="130"/>
      <c r="K493" s="131"/>
      <c r="L493" s="129">
        <v>6</v>
      </c>
      <c r="M493" s="109"/>
      <c r="N493" s="130"/>
      <c r="O493" s="409"/>
      <c r="P493" s="409"/>
      <c r="Q493" s="409"/>
      <c r="R493" s="409"/>
      <c r="S493" s="409"/>
      <c r="T493" s="409"/>
      <c r="U493" s="40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06" t="s">
        <v>239</v>
      </c>
      <c r="C494" s="406" t="s">
        <v>179</v>
      </c>
      <c r="D494" s="108">
        <v>6.04</v>
      </c>
      <c r="E494" s="108"/>
      <c r="F494" s="127"/>
      <c r="G494" s="128"/>
      <c r="H494" s="401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6">IF(ISERROR(I494-K494),"",I494-K494)</f>
        <v>0</v>
      </c>
      <c r="N494" s="130">
        <f t="shared" ref="N494:N495" si="227">SUM(O494:U494)</f>
        <v>0</v>
      </c>
      <c r="O494" s="409"/>
      <c r="P494" s="409"/>
      <c r="Q494" s="409"/>
      <c r="R494" s="409"/>
      <c r="S494" s="409"/>
      <c r="T494" s="409"/>
      <c r="U494" s="409"/>
      <c r="V494" s="132">
        <f t="shared" ref="V494:V495" si="228">SUM(X494:AA494)</f>
        <v>0</v>
      </c>
      <c r="W494" s="133" t="str">
        <f t="shared" ref="W494:W495" si="229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06" t="s">
        <v>239</v>
      </c>
      <c r="C495" s="406" t="s">
        <v>186</v>
      </c>
      <c r="D495" s="108">
        <v>6.04</v>
      </c>
      <c r="E495" s="108"/>
      <c r="F495" s="127"/>
      <c r="G495" s="128"/>
      <c r="H495" s="401">
        <f t="shared" si="222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6"/>
        <v>0</v>
      </c>
      <c r="N495" s="130">
        <f t="shared" si="227"/>
        <v>0</v>
      </c>
      <c r="O495" s="409"/>
      <c r="P495" s="409"/>
      <c r="Q495" s="409"/>
      <c r="R495" s="409"/>
      <c r="S495" s="409"/>
      <c r="T495" s="409"/>
      <c r="U495" s="409"/>
      <c r="V495" s="132">
        <f t="shared" si="228"/>
        <v>0</v>
      </c>
      <c r="W495" s="133" t="str">
        <f t="shared" si="229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06" t="s">
        <v>443</v>
      </c>
      <c r="C496" s="406" t="s">
        <v>179</v>
      </c>
      <c r="D496" s="108"/>
      <c r="E496" s="108"/>
      <c r="F496" s="127"/>
      <c r="G496" s="128"/>
      <c r="H496" s="401">
        <f t="shared" si="222"/>
        <v>0</v>
      </c>
      <c r="I496" s="129"/>
      <c r="J496" s="130"/>
      <c r="K496" s="131"/>
      <c r="L496" s="129"/>
      <c r="M496" s="109"/>
      <c r="N496" s="130"/>
      <c r="O496" s="409"/>
      <c r="P496" s="409"/>
      <c r="Q496" s="409"/>
      <c r="R496" s="409"/>
      <c r="S496" s="409"/>
      <c r="T496" s="409"/>
      <c r="U496" s="40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06" t="s">
        <v>443</v>
      </c>
      <c r="C497" s="406" t="s">
        <v>186</v>
      </c>
      <c r="D497" s="108"/>
      <c r="E497" s="108"/>
      <c r="F497" s="127"/>
      <c r="G497" s="128"/>
      <c r="H497" s="401">
        <f t="shared" si="222"/>
        <v>0</v>
      </c>
      <c r="I497" s="129"/>
      <c r="J497" s="130"/>
      <c r="K497" s="131"/>
      <c r="L497" s="129"/>
      <c r="M497" s="109"/>
      <c r="N497" s="130"/>
      <c r="O497" s="409"/>
      <c r="P497" s="409"/>
      <c r="Q497" s="409"/>
      <c r="R497" s="409"/>
      <c r="S497" s="409"/>
      <c r="T497" s="409"/>
      <c r="U497" s="40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00" t="s">
        <v>240</v>
      </c>
      <c r="C498" s="126"/>
      <c r="D498" s="108">
        <v>7.3</v>
      </c>
      <c r="E498" s="108"/>
      <c r="F498" s="127"/>
      <c r="G498" s="128"/>
      <c r="H498" s="401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0">IF(ISERROR(I498-K498),"",I498-K498)</f>
        <v>0</v>
      </c>
      <c r="N498" s="130">
        <f t="shared" ref="N498" si="231">SUM(O498:U498)</f>
        <v>0</v>
      </c>
      <c r="O498" s="409"/>
      <c r="P498" s="409"/>
      <c r="Q498" s="409"/>
      <c r="R498" s="409"/>
      <c r="S498" s="409"/>
      <c r="T498" s="409"/>
      <c r="U498" s="409"/>
      <c r="V498" s="132">
        <f t="shared" ref="V498" si="232">SUM(X498:AA498)</f>
        <v>0</v>
      </c>
      <c r="W498" s="133" t="str">
        <f t="shared" ref="W498" si="233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00" t="s">
        <v>241</v>
      </c>
      <c r="C499" s="126"/>
      <c r="D499" s="108">
        <f>78*120/1000</f>
        <v>9.36</v>
      </c>
      <c r="E499" s="108"/>
      <c r="F499" s="127"/>
      <c r="G499" s="128"/>
      <c r="H499" s="401">
        <f t="shared" si="222"/>
        <v>0</v>
      </c>
      <c r="I499" s="129"/>
      <c r="J499" s="130"/>
      <c r="K499" s="131"/>
      <c r="L499" s="129"/>
      <c r="M499" s="109"/>
      <c r="N499" s="130"/>
      <c r="O499" s="409"/>
      <c r="P499" s="409"/>
      <c r="Q499" s="409"/>
      <c r="R499" s="409"/>
      <c r="S499" s="409"/>
      <c r="T499" s="409"/>
      <c r="U499" s="40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00" t="s">
        <v>242</v>
      </c>
      <c r="C500" s="126"/>
      <c r="D500" s="108">
        <v>4.5</v>
      </c>
      <c r="E500" s="108"/>
      <c r="F500" s="127"/>
      <c r="G500" s="128"/>
      <c r="H500" s="401">
        <f t="shared" si="222"/>
        <v>0</v>
      </c>
      <c r="I500" s="129"/>
      <c r="J500" s="130"/>
      <c r="K500" s="131"/>
      <c r="L500" s="129"/>
      <c r="M500" s="109"/>
      <c r="N500" s="130"/>
      <c r="O500" s="409"/>
      <c r="P500" s="409"/>
      <c r="Q500" s="409"/>
      <c r="R500" s="409"/>
      <c r="S500" s="409"/>
      <c r="T500" s="409"/>
      <c r="U500" s="40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00" t="s">
        <v>243</v>
      </c>
      <c r="C501" s="126"/>
      <c r="D501" s="108">
        <v>4.5</v>
      </c>
      <c r="E501" s="108"/>
      <c r="F501" s="127"/>
      <c r="G501" s="128"/>
      <c r="H501" s="401">
        <f t="shared" si="222"/>
        <v>0</v>
      </c>
      <c r="I501" s="129"/>
      <c r="J501" s="130"/>
      <c r="K501" s="131"/>
      <c r="L501" s="129"/>
      <c r="M501" s="109"/>
      <c r="N501" s="130"/>
      <c r="O501" s="409"/>
      <c r="P501" s="409"/>
      <c r="Q501" s="409"/>
      <c r="R501" s="409"/>
      <c r="S501" s="409"/>
      <c r="T501" s="409"/>
      <c r="U501" s="40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00"/>
      <c r="C502" s="126"/>
      <c r="D502" s="108"/>
      <c r="E502" s="108"/>
      <c r="F502" s="127"/>
      <c r="G502" s="128"/>
      <c r="H502" s="401">
        <f t="shared" si="222"/>
        <v>0</v>
      </c>
      <c r="I502" s="129"/>
      <c r="J502" s="130"/>
      <c r="K502" s="131"/>
      <c r="L502" s="129"/>
      <c r="M502" s="109"/>
      <c r="N502" s="130"/>
      <c r="O502" s="409"/>
      <c r="P502" s="409"/>
      <c r="Q502" s="409"/>
      <c r="R502" s="409"/>
      <c r="S502" s="409"/>
      <c r="T502" s="409"/>
      <c r="U502" s="40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462" t="s">
        <v>244</v>
      </c>
      <c r="B503" s="463"/>
      <c r="C503" s="410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4">SUM(M488:M498)</f>
        <v>0</v>
      </c>
      <c r="N503" s="146">
        <f t="shared" si="234"/>
        <v>0</v>
      </c>
      <c r="O503" s="148">
        <f t="shared" si="234"/>
        <v>0</v>
      </c>
      <c r="P503" s="148">
        <f t="shared" si="234"/>
        <v>0</v>
      </c>
      <c r="Q503" s="148">
        <f t="shared" si="234"/>
        <v>0</v>
      </c>
      <c r="R503" s="148">
        <f t="shared" si="234"/>
        <v>0</v>
      </c>
      <c r="S503" s="148">
        <f t="shared" si="234"/>
        <v>0</v>
      </c>
      <c r="T503" s="148">
        <f t="shared" si="234"/>
        <v>0</v>
      </c>
      <c r="U503" s="148">
        <f t="shared" si="234"/>
        <v>0</v>
      </c>
      <c r="V503" s="149">
        <f t="shared" si="234"/>
        <v>0</v>
      </c>
      <c r="W503" s="133">
        <f t="shared" si="234"/>
        <v>0</v>
      </c>
      <c r="X503" s="149">
        <f t="shared" si="234"/>
        <v>0</v>
      </c>
      <c r="Y503" s="149">
        <f t="shared" si="234"/>
        <v>0</v>
      </c>
      <c r="Z503" s="149">
        <f t="shared" si="234"/>
        <v>0</v>
      </c>
      <c r="AA503" s="149">
        <f t="shared" si="234"/>
        <v>0</v>
      </c>
    </row>
    <row r="504" spans="1:27" ht="20.100000000000001" customHeight="1">
      <c r="A504" s="464" t="s">
        <v>246</v>
      </c>
      <c r="B504" s="465"/>
      <c r="C504" s="465"/>
      <c r="D504" s="465"/>
      <c r="E504" s="465"/>
      <c r="F504" s="466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5">SUM(M368,M426,M461,M477,M487,M503)</f>
        <v>0</v>
      </c>
      <c r="N504" s="154">
        <f t="shared" si="235"/>
        <v>0</v>
      </c>
      <c r="O504" s="154">
        <f t="shared" si="235"/>
        <v>0</v>
      </c>
      <c r="P504" s="154">
        <f t="shared" si="235"/>
        <v>0</v>
      </c>
      <c r="Q504" s="154">
        <f t="shared" si="235"/>
        <v>0</v>
      </c>
      <c r="R504" s="154">
        <f t="shared" si="235"/>
        <v>0</v>
      </c>
      <c r="S504" s="154">
        <f t="shared" si="235"/>
        <v>0</v>
      </c>
      <c r="T504" s="154">
        <f t="shared" si="235"/>
        <v>0</v>
      </c>
      <c r="U504" s="154">
        <f t="shared" si="235"/>
        <v>0</v>
      </c>
      <c r="V504" s="154">
        <f t="shared" si="235"/>
        <v>0</v>
      </c>
      <c r="W504" s="156" t="str">
        <f t="shared" ref="W504" si="236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467" t="s">
        <v>476</v>
      </c>
      <c r="B505" s="403" t="s">
        <v>247</v>
      </c>
      <c r="C505" s="450" t="s">
        <v>248</v>
      </c>
      <c r="D505" s="451"/>
      <c r="E505" s="458" t="s">
        <v>249</v>
      </c>
      <c r="F505" s="458"/>
      <c r="G505" s="428" t="s">
        <v>250</v>
      </c>
      <c r="H505" s="428"/>
      <c r="I505" s="458" t="s">
        <v>251</v>
      </c>
      <c r="J505" s="458"/>
      <c r="K505" s="458" t="s">
        <v>252</v>
      </c>
      <c r="L505" s="458"/>
      <c r="M505" s="458" t="s">
        <v>253</v>
      </c>
      <c r="N505" s="458"/>
      <c r="O505" s="458" t="s">
        <v>254</v>
      </c>
      <c r="P505" s="428" t="s">
        <v>255</v>
      </c>
      <c r="Q505" s="428"/>
      <c r="R505" s="428" t="s">
        <v>252</v>
      </c>
      <c r="S505" s="428"/>
      <c r="T505" s="428" t="s">
        <v>256</v>
      </c>
      <c r="U505" s="428"/>
      <c r="V505" s="428" t="s">
        <v>257</v>
      </c>
      <c r="W505" s="428"/>
      <c r="X505" s="428" t="s">
        <v>252</v>
      </c>
      <c r="Y505" s="428"/>
      <c r="Z505" s="428" t="s">
        <v>256</v>
      </c>
      <c r="AA505" s="428"/>
    </row>
    <row r="506" spans="1:27" ht="20.100000000000001" customHeight="1">
      <c r="A506" s="468"/>
      <c r="B506" s="403" t="s">
        <v>258</v>
      </c>
      <c r="C506" s="450">
        <v>0</v>
      </c>
      <c r="D506" s="451"/>
      <c r="E506" s="461">
        <f>C506*11</f>
        <v>0</v>
      </c>
      <c r="F506" s="461"/>
      <c r="G506" s="428">
        <v>0</v>
      </c>
      <c r="H506" s="428"/>
      <c r="I506" s="461">
        <f>G506*11</f>
        <v>0</v>
      </c>
      <c r="J506" s="461"/>
      <c r="K506" s="461">
        <f>E506-I506</f>
        <v>0</v>
      </c>
      <c r="L506" s="461"/>
      <c r="M506" s="459" t="str">
        <f>IF(ISERROR(K506/E506),"",K506/E506)</f>
        <v/>
      </c>
      <c r="N506" s="459"/>
      <c r="O506" s="458"/>
      <c r="P506" s="428" t="s">
        <v>201</v>
      </c>
      <c r="Q506" s="428"/>
      <c r="R506" s="457">
        <f>SUM(O368:U368)</f>
        <v>0</v>
      </c>
      <c r="S506" s="457"/>
      <c r="T506" s="452" t="str">
        <f t="array" ref="T506">IF(ISERROR(R506/R513),"",R506/R513)</f>
        <v/>
      </c>
      <c r="U506" s="452"/>
      <c r="V506" s="428" t="s">
        <v>259</v>
      </c>
      <c r="W506" s="428"/>
      <c r="X506" s="455">
        <f>SUM(O368,O426,O461,O477,O487,O503)</f>
        <v>0</v>
      </c>
      <c r="Y506" s="455"/>
      <c r="Z506" s="452" t="str">
        <f t="array" ref="Z506">IF(ISERROR(X506/X513),"",X506/X513)</f>
        <v/>
      </c>
      <c r="AA506" s="452"/>
    </row>
    <row r="507" spans="1:27" ht="20.100000000000001" customHeight="1">
      <c r="A507" s="468"/>
      <c r="B507" s="403" t="s">
        <v>260</v>
      </c>
      <c r="C507" s="450">
        <v>0</v>
      </c>
      <c r="D507" s="451"/>
      <c r="E507" s="461">
        <f>C507*11</f>
        <v>0</v>
      </c>
      <c r="F507" s="461"/>
      <c r="G507" s="428">
        <v>0</v>
      </c>
      <c r="H507" s="428"/>
      <c r="I507" s="461">
        <f>G507*11</f>
        <v>0</v>
      </c>
      <c r="J507" s="461"/>
      <c r="K507" s="461">
        <f>E507-I507</f>
        <v>0</v>
      </c>
      <c r="L507" s="461"/>
      <c r="M507" s="459" t="str">
        <f>IF(ISERROR(K507/E507),"",K507/E507)</f>
        <v/>
      </c>
      <c r="N507" s="459"/>
      <c r="O507" s="458"/>
      <c r="P507" s="428" t="s">
        <v>216</v>
      </c>
      <c r="Q507" s="428"/>
      <c r="R507" s="457">
        <f>SUM(O426:U426)</f>
        <v>0</v>
      </c>
      <c r="S507" s="457"/>
      <c r="T507" s="452" t="str">
        <f>IF(ISERROR(R507/R513),"",R507/R513)</f>
        <v/>
      </c>
      <c r="U507" s="452"/>
      <c r="V507" s="428" t="s">
        <v>261</v>
      </c>
      <c r="W507" s="428"/>
      <c r="X507" s="455">
        <f>SUM(O369,O427,O462,O478,O488,O504)</f>
        <v>0</v>
      </c>
      <c r="Y507" s="455"/>
      <c r="Z507" s="452" t="str">
        <f>IF(ISERROR(X507/X513),"",X507/X513)</f>
        <v/>
      </c>
      <c r="AA507" s="452"/>
    </row>
    <row r="508" spans="1:27" ht="20.100000000000001" customHeight="1">
      <c r="A508" s="468"/>
      <c r="B508" s="403" t="s">
        <v>262</v>
      </c>
      <c r="C508" s="450">
        <v>0</v>
      </c>
      <c r="D508" s="451"/>
      <c r="E508" s="461">
        <f>C508*11</f>
        <v>0</v>
      </c>
      <c r="F508" s="461"/>
      <c r="G508" s="428">
        <v>0</v>
      </c>
      <c r="H508" s="428"/>
      <c r="I508" s="461">
        <f>G508*11</f>
        <v>0</v>
      </c>
      <c r="J508" s="461"/>
      <c r="K508" s="461">
        <f>E508-I508</f>
        <v>0</v>
      </c>
      <c r="L508" s="461"/>
      <c r="M508" s="459" t="str">
        <f>IF(ISERROR(K508/E508),"",K508/E508)</f>
        <v/>
      </c>
      <c r="N508" s="459"/>
      <c r="O508" s="458"/>
      <c r="P508" s="428" t="s">
        <v>224</v>
      </c>
      <c r="Q508" s="428"/>
      <c r="R508" s="457">
        <f>SUM(O461:U461)</f>
        <v>0</v>
      </c>
      <c r="S508" s="457"/>
      <c r="T508" s="452" t="str">
        <f>IF(ISERROR(R508/R513),"",R508/R513)</f>
        <v/>
      </c>
      <c r="U508" s="452"/>
      <c r="V508" s="428" t="s">
        <v>263</v>
      </c>
      <c r="W508" s="428"/>
      <c r="X508" s="455">
        <f>SUM(O371,O428,O463,O479,O489,O505)</f>
        <v>0</v>
      </c>
      <c r="Y508" s="455"/>
      <c r="Z508" s="452" t="str">
        <f>IF(ISERROR(X508/X513),"",X508/X513)</f>
        <v/>
      </c>
      <c r="AA508" s="452"/>
    </row>
    <row r="509" spans="1:27" ht="20.100000000000001" customHeight="1">
      <c r="A509" s="468"/>
      <c r="B509" s="403" t="s">
        <v>264</v>
      </c>
      <c r="C509" s="450">
        <v>1</v>
      </c>
      <c r="D509" s="451"/>
      <c r="E509" s="461">
        <f>C509*11</f>
        <v>11</v>
      </c>
      <c r="F509" s="461"/>
      <c r="G509" s="428">
        <v>1</v>
      </c>
      <c r="H509" s="428"/>
      <c r="I509" s="461">
        <f>G509*11</f>
        <v>11</v>
      </c>
      <c r="J509" s="461"/>
      <c r="K509" s="461">
        <f>E509-I509</f>
        <v>0</v>
      </c>
      <c r="L509" s="461"/>
      <c r="M509" s="459">
        <f>IF(ISERROR(K509/E509),"",K509/E509)</f>
        <v>0</v>
      </c>
      <c r="N509" s="459"/>
      <c r="O509" s="458"/>
      <c r="P509" s="428" t="s">
        <v>231</v>
      </c>
      <c r="Q509" s="428"/>
      <c r="R509" s="457">
        <f>SUM(O477:U477)</f>
        <v>0</v>
      </c>
      <c r="S509" s="457"/>
      <c r="T509" s="452" t="str">
        <f>IF(ISERROR(R509/R513),"",R509/R513)</f>
        <v/>
      </c>
      <c r="U509" s="452"/>
      <c r="V509" s="428" t="s">
        <v>265</v>
      </c>
      <c r="W509" s="428"/>
      <c r="X509" s="455">
        <f>SUM(O372,O429,O464,O480,O490,O506)</f>
        <v>0</v>
      </c>
      <c r="Y509" s="455"/>
      <c r="Z509" s="452" t="str">
        <f>IF(ISERROR(X509/X513),"",X509/X513)</f>
        <v/>
      </c>
      <c r="AA509" s="452"/>
    </row>
    <row r="510" spans="1:27" ht="20.100000000000001" customHeight="1">
      <c r="A510" s="469"/>
      <c r="B510" s="403" t="s">
        <v>266</v>
      </c>
      <c r="C510" s="460">
        <f>SUM(C506:D509)</f>
        <v>1</v>
      </c>
      <c r="D510" s="434"/>
      <c r="E510" s="461">
        <f>SUM(E506:F509)</f>
        <v>11</v>
      </c>
      <c r="F510" s="461"/>
      <c r="G510" s="428">
        <f>SUM(G506:H509)</f>
        <v>1</v>
      </c>
      <c r="H510" s="428"/>
      <c r="I510" s="461">
        <f>SUM(I506:J509)</f>
        <v>11</v>
      </c>
      <c r="J510" s="461"/>
      <c r="K510" s="461">
        <f>SUM(K506:L509)</f>
        <v>0</v>
      </c>
      <c r="L510" s="461"/>
      <c r="M510" s="459">
        <f>IF(ISERROR(K510/E510),"",K510/E510)</f>
        <v>0</v>
      </c>
      <c r="N510" s="459"/>
      <c r="O510" s="458"/>
      <c r="P510" s="428" t="s">
        <v>234</v>
      </c>
      <c r="Q510" s="428"/>
      <c r="R510" s="457">
        <f>SUM(O487:U487)</f>
        <v>0</v>
      </c>
      <c r="S510" s="457"/>
      <c r="T510" s="452" t="str">
        <f>IF(ISERROR(R510/R513),"",R510/R513)</f>
        <v/>
      </c>
      <c r="U510" s="452"/>
      <c r="V510" s="428" t="s">
        <v>267</v>
      </c>
      <c r="W510" s="428"/>
      <c r="X510" s="455">
        <f>SUM(O373,O430,O465,O481,O491,O507)</f>
        <v>0</v>
      </c>
      <c r="Y510" s="455"/>
      <c r="Z510" s="452" t="str">
        <f>IF(ISERROR(X510/X513),"",X510/X513)</f>
        <v/>
      </c>
      <c r="AA510" s="452"/>
    </row>
    <row r="511" spans="1:27" ht="20.100000000000001" customHeight="1">
      <c r="A511" s="307" t="s">
        <v>477</v>
      </c>
      <c r="B511" s="403">
        <f>G504</f>
        <v>0</v>
      </c>
      <c r="C511" s="438" t="s">
        <v>269</v>
      </c>
      <c r="D511" s="437"/>
      <c r="E511" s="428">
        <f>H504</f>
        <v>0</v>
      </c>
      <c r="F511" s="428"/>
      <c r="G511" s="428" t="s">
        <v>270</v>
      </c>
      <c r="H511" s="428"/>
      <c r="I511" s="456" t="str">
        <f>L504</f>
        <v/>
      </c>
      <c r="J511" s="456"/>
      <c r="K511" s="458" t="s">
        <v>271</v>
      </c>
      <c r="L511" s="458"/>
      <c r="M511" s="456" t="str">
        <f>J504</f>
        <v/>
      </c>
      <c r="N511" s="456"/>
      <c r="O511" s="458"/>
      <c r="P511" s="428" t="s">
        <v>244</v>
      </c>
      <c r="Q511" s="428"/>
      <c r="R511" s="457">
        <f>SUM(O503:U503)</f>
        <v>0</v>
      </c>
      <c r="S511" s="457"/>
      <c r="T511" s="452" t="str">
        <f>IF(ISERROR(R511/R513),"",R511/R513)</f>
        <v/>
      </c>
      <c r="U511" s="452"/>
      <c r="V511" s="428" t="s">
        <v>272</v>
      </c>
      <c r="W511" s="428"/>
      <c r="X511" s="455">
        <f>SUM(O374,O431,O466,O482,O492,O508)</f>
        <v>0</v>
      </c>
      <c r="Y511" s="455"/>
      <c r="Z511" s="452" t="str">
        <f>IF(ISERROR(X511/X513),"",X511/X513)</f>
        <v/>
      </c>
      <c r="AA511" s="452"/>
    </row>
    <row r="512" spans="1:27" ht="20.100000000000001" customHeight="1">
      <c r="A512" s="308" t="s">
        <v>478</v>
      </c>
      <c r="B512" s="403">
        <f>I504+C510</f>
        <v>1</v>
      </c>
      <c r="C512" s="435" t="s">
        <v>251</v>
      </c>
      <c r="D512" s="436"/>
      <c r="E512" s="453">
        <f>K504+I510</f>
        <v>11</v>
      </c>
      <c r="F512" s="453"/>
      <c r="G512" s="428" t="s">
        <v>274</v>
      </c>
      <c r="H512" s="428"/>
      <c r="I512" s="456">
        <f>B512-E512</f>
        <v>-10</v>
      </c>
      <c r="J512" s="456"/>
      <c r="K512" s="458" t="s">
        <v>275</v>
      </c>
      <c r="L512" s="458"/>
      <c r="M512" s="459">
        <f>IF(ISERROR(I512/E512),"",I512/E512)</f>
        <v>-0.90909090909090906</v>
      </c>
      <c r="N512" s="459"/>
      <c r="O512" s="458"/>
      <c r="P512" s="428" t="s">
        <v>245</v>
      </c>
      <c r="Q512" s="428"/>
      <c r="R512" s="457"/>
      <c r="S512" s="457"/>
      <c r="T512" s="452" t="str">
        <f>IF(ISERROR(R512/R513),"",R512/R513)</f>
        <v/>
      </c>
      <c r="U512" s="452"/>
      <c r="V512" s="428" t="s">
        <v>264</v>
      </c>
      <c r="W512" s="428"/>
      <c r="X512" s="455">
        <f>SUM(O375,O432,O467,O486,O493,O509)</f>
        <v>0</v>
      </c>
      <c r="Y512" s="455"/>
      <c r="Z512" s="452" t="str">
        <f>IF(ISERROR(X512/X513),"",X512/X513)</f>
        <v/>
      </c>
      <c r="AA512" s="452"/>
    </row>
    <row r="513" spans="1:27" ht="20.100000000000001" customHeight="1">
      <c r="A513" s="308" t="s">
        <v>479</v>
      </c>
      <c r="B513" s="403">
        <f>N504</f>
        <v>0</v>
      </c>
      <c r="C513" s="435" t="s">
        <v>277</v>
      </c>
      <c r="D513" s="436"/>
      <c r="E513" s="452">
        <f>IF(ISERROR(B513/B512),"",B513/B512)</f>
        <v>0</v>
      </c>
      <c r="F513" s="452"/>
      <c r="G513" s="428" t="s">
        <v>278</v>
      </c>
      <c r="H513" s="428"/>
      <c r="I513" s="458">
        <f>V504</f>
        <v>0</v>
      </c>
      <c r="J513" s="458"/>
      <c r="K513" s="458" t="s">
        <v>279</v>
      </c>
      <c r="L513" s="458"/>
      <c r="M513" s="459" t="str">
        <f t="array" ref="M513">IF(ISERROR(I513/B511),"",I513/B511)</f>
        <v/>
      </c>
      <c r="N513" s="459"/>
      <c r="O513" s="458"/>
      <c r="P513" s="428" t="s">
        <v>266</v>
      </c>
      <c r="Q513" s="428"/>
      <c r="R513" s="457">
        <f>SUM(R506:S512)</f>
        <v>0</v>
      </c>
      <c r="S513" s="457"/>
      <c r="T513" s="452"/>
      <c r="U513" s="452"/>
      <c r="V513" s="428" t="s">
        <v>266</v>
      </c>
      <c r="W513" s="428"/>
      <c r="X513" s="455">
        <f>SUM(X506:Y512)</f>
        <v>0</v>
      </c>
      <c r="Y513" s="455"/>
      <c r="Z513" s="452"/>
      <c r="AA513" s="45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454" t="str">
        <f>IF(ISERROR(#REF!/#REF!),"",#REF!/#REF!)</f>
        <v/>
      </c>
      <c r="H514" s="454"/>
      <c r="I514" s="454"/>
      <c r="J514" s="125"/>
      <c r="K514" s="160"/>
      <c r="L514" s="122"/>
      <c r="M514" s="122"/>
      <c r="N514" s="454" t="str">
        <f>IF(ISERROR(G514/#REF!),"",G514/#REF!)</f>
        <v/>
      </c>
      <c r="O514" s="454"/>
      <c r="P514" s="454"/>
      <c r="Q514" s="454"/>
      <c r="R514" s="454"/>
      <c r="S514" s="405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441" t="s">
        <v>268</v>
      </c>
      <c r="B516" s="441"/>
      <c r="C516" s="450">
        <f>SUM(B170,B340,B511)</f>
        <v>3570</v>
      </c>
      <c r="D516" s="451"/>
      <c r="E516" s="441" t="s">
        <v>269</v>
      </c>
      <c r="F516" s="441"/>
      <c r="G516" s="453">
        <f>SUM(E170,E340,E511)</f>
        <v>17952.689999999999</v>
      </c>
      <c r="H516" s="453"/>
      <c r="I516" s="428" t="s">
        <v>270</v>
      </c>
      <c r="J516" s="441"/>
      <c r="K516" s="450">
        <f>IF(ISERROR(C516/G517),"",C516/G517)</f>
        <v>17.253873691913768</v>
      </c>
      <c r="L516" s="451"/>
      <c r="M516" s="428" t="s">
        <v>271</v>
      </c>
      <c r="N516" s="428"/>
      <c r="O516" s="429">
        <f t="array" ref="O516">IF(ISERROR(C516/C517),"",C516/C517)</f>
        <v>16.527777777777779</v>
      </c>
      <c r="P516" s="430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428" t="s">
        <v>273</v>
      </c>
      <c r="B517" s="428"/>
      <c r="C517" s="450">
        <f>SUM(B171,B341,B512)</f>
        <v>216</v>
      </c>
      <c r="D517" s="451"/>
      <c r="E517" s="428" t="s">
        <v>251</v>
      </c>
      <c r="F517" s="428"/>
      <c r="G517" s="453">
        <f>SUM(E171,E341,E512)</f>
        <v>206.91005763378936</v>
      </c>
      <c r="H517" s="453"/>
      <c r="I517" s="435" t="s">
        <v>274</v>
      </c>
      <c r="J517" s="436"/>
      <c r="K517" s="438">
        <f>C517-G517</f>
        <v>9.0899423662106358</v>
      </c>
      <c r="L517" s="437"/>
      <c r="M517" s="438" t="s">
        <v>275</v>
      </c>
      <c r="N517" s="437"/>
      <c r="O517" s="442">
        <f>IF(ISERROR(K517/C517),"",K517/C517)</f>
        <v>4.2083066510234426E-2</v>
      </c>
      <c r="P517" s="443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435" t="s">
        <v>276</v>
      </c>
      <c r="B518" s="436"/>
      <c r="C518" s="450">
        <f>SUM(B172,B342,B513)</f>
        <v>0</v>
      </c>
      <c r="D518" s="451"/>
      <c r="E518" s="435" t="s">
        <v>277</v>
      </c>
      <c r="F518" s="436"/>
      <c r="G518" s="452">
        <f>IF(ISERROR(C518/C517),"",C518/C517)</f>
        <v>0</v>
      </c>
      <c r="H518" s="452"/>
      <c r="I518" s="428" t="s">
        <v>278</v>
      </c>
      <c r="J518" s="441"/>
      <c r="K518" s="453">
        <f>SUM(I172,I342,I513)</f>
        <v>0</v>
      </c>
      <c r="L518" s="453"/>
      <c r="M518" s="441" t="s">
        <v>279</v>
      </c>
      <c r="N518" s="441"/>
      <c r="O518" s="442">
        <f t="array" ref="O518">IF(ISERROR(K518/C516),"",K518/C516)</f>
        <v>0</v>
      </c>
      <c r="P518" s="443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05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435" t="s">
        <v>298</v>
      </c>
      <c r="B520" s="436"/>
      <c r="C520" s="435" t="s">
        <v>299</v>
      </c>
      <c r="D520" s="436"/>
      <c r="E520" s="435" t="s">
        <v>256</v>
      </c>
      <c r="F520" s="436"/>
      <c r="G520" s="444" t="s">
        <v>254</v>
      </c>
      <c r="H520" s="445"/>
      <c r="I520" s="435" t="s">
        <v>255</v>
      </c>
      <c r="J520" s="437"/>
      <c r="K520" s="435" t="s">
        <v>300</v>
      </c>
      <c r="L520" s="436"/>
      <c r="M520" s="435" t="s">
        <v>256</v>
      </c>
      <c r="N520" s="436"/>
      <c r="O520" s="428" t="s">
        <v>257</v>
      </c>
      <c r="P520" s="428"/>
      <c r="Q520" s="435" t="s">
        <v>300</v>
      </c>
      <c r="R520" s="436"/>
      <c r="S520" s="435" t="s">
        <v>256</v>
      </c>
      <c r="T520" s="436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440" t="s">
        <v>201</v>
      </c>
      <c r="B521" s="436"/>
      <c r="C521" s="435">
        <f>SUM(G28,G198,G368)</f>
        <v>1119</v>
      </c>
      <c r="D521" s="436"/>
      <c r="E521" s="431">
        <f>IF(ISERROR(C521/C527),"",C521/C527)</f>
        <v>0.3134453781512605</v>
      </c>
      <c r="F521" s="432"/>
      <c r="G521" s="446"/>
      <c r="H521" s="447"/>
      <c r="I521" s="433" t="s">
        <v>301</v>
      </c>
      <c r="J521" s="439"/>
      <c r="K521" s="438">
        <f t="shared" ref="K521:K526" si="237">SUM(R165,U335,U506)</f>
        <v>0</v>
      </c>
      <c r="L521" s="437"/>
      <c r="M521" s="431" t="str">
        <f t="array" ref="M521">IF(ISERROR(K521/K527),"",K521/K527)</f>
        <v/>
      </c>
      <c r="N521" s="432"/>
      <c r="O521" s="428" t="s">
        <v>259</v>
      </c>
      <c r="P521" s="428"/>
      <c r="Q521" s="429">
        <f t="shared" ref="Q521:Q526" si="238">SUM(X165,AA335,AA506)</f>
        <v>0</v>
      </c>
      <c r="R521" s="430"/>
      <c r="S521" s="431" t="str">
        <f t="array" ref="S521">IF(ISERROR(Q521/Q527),"",Q521/Q527)</f>
        <v/>
      </c>
      <c r="T521" s="432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440" t="s">
        <v>216</v>
      </c>
      <c r="B522" s="436"/>
      <c r="C522" s="435">
        <f>SUM(G86,G256,G426)</f>
        <v>1833</v>
      </c>
      <c r="D522" s="436"/>
      <c r="E522" s="431">
        <f>IF(ISERROR(C522/C527),"",C522/C527)</f>
        <v>0.51344537815126046</v>
      </c>
      <c r="F522" s="432"/>
      <c r="G522" s="446"/>
      <c r="H522" s="447"/>
      <c r="I522" s="433" t="s">
        <v>302</v>
      </c>
      <c r="J522" s="439"/>
      <c r="K522" s="438">
        <f t="shared" si="237"/>
        <v>0</v>
      </c>
      <c r="L522" s="437"/>
      <c r="M522" s="431" t="str">
        <f>IF(ISERROR(K522/K527),"",K522/K527)</f>
        <v/>
      </c>
      <c r="N522" s="432"/>
      <c r="O522" s="428" t="s">
        <v>261</v>
      </c>
      <c r="P522" s="428"/>
      <c r="Q522" s="429">
        <f t="shared" si="238"/>
        <v>0</v>
      </c>
      <c r="R522" s="430"/>
      <c r="S522" s="431" t="str">
        <f>IF(ISERROR(Q522/Q527),"",Q522/Q527)</f>
        <v/>
      </c>
      <c r="T522" s="432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440" t="s">
        <v>224</v>
      </c>
      <c r="B523" s="436"/>
      <c r="C523" s="435">
        <f>SUM(G121,G291,G461)</f>
        <v>258</v>
      </c>
      <c r="D523" s="436"/>
      <c r="E523" s="431">
        <f>IF(ISERROR(C523/C527),"",C523/C527)</f>
        <v>7.2268907563025217E-2</v>
      </c>
      <c r="F523" s="432"/>
      <c r="G523" s="446"/>
      <c r="H523" s="447"/>
      <c r="I523" s="433" t="s">
        <v>303</v>
      </c>
      <c r="J523" s="439"/>
      <c r="K523" s="438">
        <f t="shared" si="237"/>
        <v>0</v>
      </c>
      <c r="L523" s="437"/>
      <c r="M523" s="431" t="str">
        <f>IF(ISERROR(K523/K527),"",K523/K527)</f>
        <v/>
      </c>
      <c r="N523" s="432"/>
      <c r="O523" s="428" t="s">
        <v>263</v>
      </c>
      <c r="P523" s="428"/>
      <c r="Q523" s="429">
        <f t="shared" si="238"/>
        <v>0</v>
      </c>
      <c r="R523" s="430"/>
      <c r="S523" s="431" t="str">
        <f>IF(ISERROR(Q523/Q527),"",Q523/Q527)</f>
        <v/>
      </c>
      <c r="T523" s="432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440" t="s">
        <v>231</v>
      </c>
      <c r="B524" s="436"/>
      <c r="C524" s="435">
        <f>SUM(G137,G307,G477)</f>
        <v>360</v>
      </c>
      <c r="D524" s="436"/>
      <c r="E524" s="431">
        <f>IF(ISERROR(C524/C527),"",C524/C527)</f>
        <v>0.10084033613445378</v>
      </c>
      <c r="F524" s="432"/>
      <c r="G524" s="446"/>
      <c r="H524" s="447"/>
      <c r="I524" s="433" t="s">
        <v>304</v>
      </c>
      <c r="J524" s="439"/>
      <c r="K524" s="438">
        <f t="shared" si="237"/>
        <v>0</v>
      </c>
      <c r="L524" s="437"/>
      <c r="M524" s="431" t="str">
        <f>IF(ISERROR(K524/K527),"",K524/K527)</f>
        <v/>
      </c>
      <c r="N524" s="432"/>
      <c r="O524" s="428" t="s">
        <v>305</v>
      </c>
      <c r="P524" s="428"/>
      <c r="Q524" s="429">
        <f t="shared" si="238"/>
        <v>0</v>
      </c>
      <c r="R524" s="430"/>
      <c r="S524" s="431" t="str">
        <f>IF(ISERROR(Q524/Q527),"",Q524/Q527)</f>
        <v/>
      </c>
      <c r="T524" s="432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440" t="s">
        <v>234</v>
      </c>
      <c r="B525" s="436"/>
      <c r="C525" s="435">
        <f>SUM(G147,G317,G487)</f>
        <v>0</v>
      </c>
      <c r="D525" s="436"/>
      <c r="E525" s="431">
        <f>IF(ISERROR(C525/C527),"",C525/C527)</f>
        <v>0</v>
      </c>
      <c r="F525" s="432"/>
      <c r="G525" s="446"/>
      <c r="H525" s="447"/>
      <c r="I525" s="433" t="s">
        <v>306</v>
      </c>
      <c r="J525" s="439"/>
      <c r="K525" s="438">
        <f t="shared" si="237"/>
        <v>0</v>
      </c>
      <c r="L525" s="437"/>
      <c r="M525" s="431" t="str">
        <f>IF(ISERROR(K525/K527),"",K525/K527)</f>
        <v/>
      </c>
      <c r="N525" s="432"/>
      <c r="O525" s="428" t="s">
        <v>267</v>
      </c>
      <c r="P525" s="428"/>
      <c r="Q525" s="429">
        <f t="shared" si="238"/>
        <v>0</v>
      </c>
      <c r="R525" s="430"/>
      <c r="S525" s="431" t="str">
        <f>IF(ISERROR(Q525/Q527),"",Q525/Q527)</f>
        <v/>
      </c>
      <c r="T525" s="432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440" t="s">
        <v>244</v>
      </c>
      <c r="B526" s="436"/>
      <c r="C526" s="435">
        <f>SUM(G162,G332,G503)</f>
        <v>0</v>
      </c>
      <c r="D526" s="436"/>
      <c r="E526" s="431">
        <f>IF(ISERROR(C526/C527),"",C526/C527)</f>
        <v>0</v>
      </c>
      <c r="F526" s="432"/>
      <c r="G526" s="446"/>
      <c r="H526" s="447"/>
      <c r="I526" s="433" t="s">
        <v>307</v>
      </c>
      <c r="J526" s="439"/>
      <c r="K526" s="438">
        <f t="shared" si="237"/>
        <v>0</v>
      </c>
      <c r="L526" s="437"/>
      <c r="M526" s="431" t="str">
        <f>IF(ISERROR(K526/K527),"",K526/K527)</f>
        <v/>
      </c>
      <c r="N526" s="432"/>
      <c r="O526" s="428" t="s">
        <v>272</v>
      </c>
      <c r="P526" s="428"/>
      <c r="Q526" s="429">
        <f t="shared" si="238"/>
        <v>0</v>
      </c>
      <c r="R526" s="430"/>
      <c r="S526" s="431" t="str">
        <f>IF(ISERROR(Q526/Q527),"",Q526/Q527)</f>
        <v/>
      </c>
      <c r="T526" s="432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435" t="s">
        <v>266</v>
      </c>
      <c r="B527" s="436"/>
      <c r="C527" s="435">
        <f>SUM(C521:C526)</f>
        <v>3570</v>
      </c>
      <c r="D527" s="436"/>
      <c r="E527" s="431">
        <f>SUM(E521:F526)</f>
        <v>0.99999999999999989</v>
      </c>
      <c r="F527" s="432"/>
      <c r="G527" s="448"/>
      <c r="H527" s="449"/>
      <c r="I527" s="435" t="s">
        <v>266</v>
      </c>
      <c r="J527" s="437"/>
      <c r="K527" s="438">
        <f>SUM(R172,U342,U513)</f>
        <v>0</v>
      </c>
      <c r="L527" s="437"/>
      <c r="M527" s="431"/>
      <c r="N527" s="432"/>
      <c r="O527" s="428" t="s">
        <v>266</v>
      </c>
      <c r="P527" s="428"/>
      <c r="Q527" s="429">
        <f>SUM(Q521:R526)</f>
        <v>0</v>
      </c>
      <c r="R527" s="430"/>
      <c r="S527" s="431">
        <f>SUM(S521:T526)</f>
        <v>0</v>
      </c>
      <c r="T527" s="432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433" t="s">
        <v>308</v>
      </c>
      <c r="B529" s="434"/>
      <c r="C529" s="406" t="s">
        <v>309</v>
      </c>
      <c r="D529" s="406" t="s">
        <v>310</v>
      </c>
      <c r="E529" s="406" t="s">
        <v>311</v>
      </c>
      <c r="F529" s="406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0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01" t="s">
        <v>322</v>
      </c>
      <c r="Q529" s="129" t="s">
        <v>323</v>
      </c>
      <c r="R529" s="109" t="s">
        <v>324</v>
      </c>
      <c r="S529" s="406" t="s">
        <v>325</v>
      </c>
      <c r="T529" s="406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424" t="s">
        <v>327</v>
      </c>
      <c r="B530" s="425"/>
      <c r="C530" s="106">
        <f>D530+E530+F530-G530-O530-P530</f>
        <v>38</v>
      </c>
      <c r="D530" s="106">
        <v>38</v>
      </c>
      <c r="E530" s="106"/>
      <c r="F530" s="106"/>
      <c r="G530" s="107"/>
      <c r="H530" s="106"/>
      <c r="I530" s="106"/>
      <c r="J530" s="106">
        <f>C530-H530-I530</f>
        <v>38</v>
      </c>
      <c r="K530" s="106"/>
      <c r="L530" s="106"/>
      <c r="M530" s="106"/>
      <c r="N530" s="106"/>
      <c r="O530" s="106"/>
      <c r="P530" s="108"/>
      <c r="Q530" s="106">
        <f>J530-K530-L530</f>
        <v>38</v>
      </c>
      <c r="R530" s="109">
        <f>Q530*11-M530-N530</f>
        <v>418</v>
      </c>
      <c r="S530" s="407">
        <f t="array" ref="S530">IF(ISERROR(Q530/J530),"",Q530/J530)</f>
        <v>1</v>
      </c>
      <c r="T530" s="407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424" t="s">
        <v>328</v>
      </c>
      <c r="B531" s="425"/>
      <c r="C531" s="106">
        <f>D531+E531+F531-G531-O531-P531</f>
        <v>45</v>
      </c>
      <c r="D531" s="110">
        <v>45</v>
      </c>
      <c r="E531" s="110"/>
      <c r="F531" s="110"/>
      <c r="G531" s="107"/>
      <c r="H531" s="106"/>
      <c r="I531" s="106"/>
      <c r="J531" s="106">
        <f>C531-H531-I531</f>
        <v>45</v>
      </c>
      <c r="K531" s="106"/>
      <c r="L531" s="106"/>
      <c r="M531" s="106"/>
      <c r="N531" s="106"/>
      <c r="O531" s="110"/>
      <c r="P531" s="111"/>
      <c r="Q531" s="106">
        <f>J531-K531-L531</f>
        <v>45</v>
      </c>
      <c r="R531" s="109">
        <f>Q531*11-M531-N531</f>
        <v>495</v>
      </c>
      <c r="S531" s="407">
        <f t="array" ref="S531">IF(ISERROR(Q531/J531),"",Q531/J531)</f>
        <v>1</v>
      </c>
      <c r="T531" s="407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424" t="s">
        <v>329</v>
      </c>
      <c r="B532" s="425"/>
      <c r="C532" s="106">
        <f>D532+E532+F532-G532-O532-P532</f>
        <v>10</v>
      </c>
      <c r="D532" s="110"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407">
        <f t="array" ref="S532">IF(ISERROR(Q532/J532),"",Q532/J532)</f>
        <v>1</v>
      </c>
      <c r="T532" s="407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426" t="s">
        <v>330</v>
      </c>
      <c r="B533" s="427"/>
      <c r="C533" s="112">
        <f>SUM(C530:C532)</f>
        <v>93</v>
      </c>
      <c r="D533" s="112">
        <f t="shared" ref="D533:N533" si="239">SUM(D530:D532)</f>
        <v>93</v>
      </c>
      <c r="E533" s="112">
        <f t="shared" si="239"/>
        <v>0</v>
      </c>
      <c r="F533" s="112">
        <f t="shared" si="239"/>
        <v>0</v>
      </c>
      <c r="G533" s="113">
        <f t="shared" si="239"/>
        <v>0</v>
      </c>
      <c r="H533" s="112">
        <f t="shared" si="239"/>
        <v>0</v>
      </c>
      <c r="I533" s="112">
        <f t="shared" si="239"/>
        <v>0</v>
      </c>
      <c r="J533" s="112">
        <f t="shared" si="239"/>
        <v>93</v>
      </c>
      <c r="K533" s="112">
        <f t="shared" si="239"/>
        <v>0</v>
      </c>
      <c r="L533" s="112">
        <f t="shared" si="239"/>
        <v>0</v>
      </c>
      <c r="M533" s="112">
        <f t="shared" si="239"/>
        <v>0</v>
      </c>
      <c r="N533" s="112">
        <f t="shared" si="239"/>
        <v>0</v>
      </c>
      <c r="O533" s="112">
        <f>SUM(O530:O532)</f>
        <v>0</v>
      </c>
      <c r="P533" s="112">
        <f>SUM(P530:P532)</f>
        <v>0</v>
      </c>
      <c r="Q533" s="112">
        <f>SUM(Q530:Q532)</f>
        <v>93</v>
      </c>
      <c r="R533" s="114">
        <f>SUM(R530:R532)</f>
        <v>1023</v>
      </c>
      <c r="S533" s="115">
        <f t="array" ref="S533">IF(ISERROR(Q533/J533),"",Q533/J533)</f>
        <v>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8" activePane="bottomRight" state="frozen"/>
      <selection activeCell="F484" sqref="F484"/>
      <selection pane="topRight" activeCell="F484" sqref="F484"/>
      <selection pane="bottomLeft" activeCell="F484" sqref="F484"/>
      <selection pane="bottomRight" activeCell="J115" sqref="J115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7" t="s">
        <v>413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</row>
    <row r="2" spans="1:27" ht="18.75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9" t="s">
        <v>12</v>
      </c>
      <c r="B4" s="499" t="s">
        <v>25</v>
      </c>
      <c r="C4" s="499" t="s">
        <v>26</v>
      </c>
      <c r="D4" s="499" t="s">
        <v>27</v>
      </c>
      <c r="E4" s="502" t="s">
        <v>28</v>
      </c>
      <c r="F4" s="505" t="s">
        <v>29</v>
      </c>
      <c r="G4" s="495" t="s">
        <v>30</v>
      </c>
      <c r="H4" s="495"/>
      <c r="I4" s="499" t="s">
        <v>31</v>
      </c>
      <c r="J4" s="510" t="s">
        <v>32</v>
      </c>
      <c r="K4" s="513" t="s">
        <v>33</v>
      </c>
      <c r="L4" s="499" t="s">
        <v>34</v>
      </c>
      <c r="M4" s="516" t="s">
        <v>35</v>
      </c>
      <c r="N4" s="496" t="s">
        <v>36</v>
      </c>
      <c r="O4" s="495" t="s">
        <v>37</v>
      </c>
      <c r="P4" s="495"/>
      <c r="Q4" s="495"/>
      <c r="R4" s="495"/>
      <c r="S4" s="495"/>
      <c r="T4" s="495"/>
      <c r="U4" s="495"/>
      <c r="V4" s="495" t="s">
        <v>38</v>
      </c>
      <c r="W4" s="496" t="s">
        <v>39</v>
      </c>
      <c r="X4" s="495" t="s">
        <v>40</v>
      </c>
      <c r="Y4" s="495"/>
      <c r="Z4" s="495"/>
      <c r="AA4" s="495"/>
    </row>
    <row r="5" spans="1:27" s="104" customFormat="1" ht="15" customHeight="1">
      <c r="A5" s="500"/>
      <c r="B5" s="500"/>
      <c r="C5" s="500"/>
      <c r="D5" s="500"/>
      <c r="E5" s="503"/>
      <c r="F5" s="506"/>
      <c r="G5" s="495"/>
      <c r="H5" s="495"/>
      <c r="I5" s="500"/>
      <c r="J5" s="511"/>
      <c r="K5" s="514"/>
      <c r="L5" s="500"/>
      <c r="M5" s="517"/>
      <c r="N5" s="496"/>
      <c r="O5" s="495" t="s">
        <v>41</v>
      </c>
      <c r="P5" s="495" t="s">
        <v>42</v>
      </c>
      <c r="Q5" s="495" t="s">
        <v>43</v>
      </c>
      <c r="R5" s="508" t="s">
        <v>44</v>
      </c>
      <c r="S5" s="509" t="s">
        <v>45</v>
      </c>
      <c r="T5" s="495" t="s">
        <v>46</v>
      </c>
      <c r="U5" s="495" t="s">
        <v>47</v>
      </c>
      <c r="V5" s="495"/>
      <c r="W5" s="496"/>
      <c r="X5" s="495" t="s">
        <v>13</v>
      </c>
      <c r="Y5" s="495" t="s">
        <v>48</v>
      </c>
      <c r="Z5" s="495" t="s">
        <v>49</v>
      </c>
      <c r="AA5" s="495" t="s">
        <v>47</v>
      </c>
    </row>
    <row r="6" spans="1:27" s="104" customFormat="1" ht="27.75" customHeight="1">
      <c r="A6" s="501"/>
      <c r="B6" s="501"/>
      <c r="C6" s="501"/>
      <c r="D6" s="501"/>
      <c r="E6" s="504"/>
      <c r="F6" s="507"/>
      <c r="G6" s="350" t="s">
        <v>50</v>
      </c>
      <c r="H6" s="387" t="s">
        <v>51</v>
      </c>
      <c r="I6" s="501"/>
      <c r="J6" s="512"/>
      <c r="K6" s="515"/>
      <c r="L6" s="501"/>
      <c r="M6" s="517"/>
      <c r="N6" s="496"/>
      <c r="O6" s="495"/>
      <c r="P6" s="495"/>
      <c r="Q6" s="495"/>
      <c r="R6" s="508"/>
      <c r="S6" s="509"/>
      <c r="T6" s="495"/>
      <c r="U6" s="495"/>
      <c r="V6" s="495"/>
      <c r="W6" s="496"/>
      <c r="X6" s="495"/>
      <c r="Y6" s="495"/>
      <c r="Z6" s="495"/>
      <c r="AA6" s="495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398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42736</v>
      </c>
      <c r="G11" s="128">
        <f>108+42+108</f>
        <v>258</v>
      </c>
      <c r="H11" s="398">
        <f t="shared" si="0"/>
        <v>1297.74</v>
      </c>
      <c r="I11" s="129">
        <f>6*4</f>
        <v>24</v>
      </c>
      <c r="J11" s="130">
        <f t="array" ref="J11">IF(ISERROR(G11/I11),"",G11/I11)</f>
        <v>10.75</v>
      </c>
      <c r="K11" s="131">
        <f t="array" ref="K11">IF(ISERROR(G11/L11),"",G11/L11)</f>
        <v>12.9</v>
      </c>
      <c r="L11" s="129">
        <v>20</v>
      </c>
      <c r="M11" s="109">
        <f t="shared" si="1"/>
        <v>11.1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398">
        <f t="shared" si="0"/>
        <v>0</v>
      </c>
      <c r="I16" s="398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>
        <v>42736</v>
      </c>
      <c r="G19" s="128">
        <f>90*7+74</f>
        <v>704</v>
      </c>
      <c r="H19" s="398">
        <f t="shared" si="0"/>
        <v>3562.24</v>
      </c>
      <c r="I19" s="129">
        <f>8.5*5</f>
        <v>42.5</v>
      </c>
      <c r="J19" s="130">
        <f t="array" ref="J19">IF(ISERROR(G19/I19),"",G19/I19)</f>
        <v>16.564705882352943</v>
      </c>
      <c r="K19" s="131">
        <f t="array" ref="K19">IF(ISERROR(G19/L19),"",G19/L19)</f>
        <v>37.05263157894737</v>
      </c>
      <c r="L19" s="129">
        <v>19</v>
      </c>
      <c r="M19" s="109">
        <f t="shared" si="1"/>
        <v>5.4473684210526301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>
        <f t="shared" ref="W19:W21" si="6">IF(ISERROR(V19/G19),"",V19/G19)</f>
        <v>0</v>
      </c>
      <c r="X19" s="132"/>
      <c r="Y19" s="132"/>
      <c r="Z19" s="132"/>
      <c r="AA19" s="132"/>
    </row>
    <row r="20" spans="1:27" ht="20.100000000000001" hidden="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/>
      <c r="G20" s="128"/>
      <c r="H20" s="398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100*6+110+100*2</f>
        <v>910</v>
      </c>
      <c r="H21" s="398">
        <f t="shared" si="0"/>
        <v>4631.8999999999996</v>
      </c>
      <c r="I21" s="129">
        <f>11*5</f>
        <v>55</v>
      </c>
      <c r="J21" s="130">
        <f t="array" ref="J21">IF(ISERROR(G21/I21),"",G21/I21)</f>
        <v>16.545454545454547</v>
      </c>
      <c r="K21" s="131">
        <f t="array" ref="K21">IF(ISERROR(G21/L21),"",G21/L21)</f>
        <v>39.565217391304351</v>
      </c>
      <c r="L21" s="129">
        <v>23</v>
      </c>
      <c r="M21" s="109">
        <f t="shared" si="1"/>
        <v>15.434782608695649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462" t="s">
        <v>201</v>
      </c>
      <c r="B28" s="463"/>
      <c r="C28" s="396" t="s">
        <v>202</v>
      </c>
      <c r="D28" s="143"/>
      <c r="E28" s="143"/>
      <c r="F28" s="144"/>
      <c r="G28" s="145">
        <f>SUM(G7:G27)</f>
        <v>1872</v>
      </c>
      <c r="H28" s="146">
        <f>SUM(H7:H27)</f>
        <v>9491.8799999999992</v>
      </c>
      <c r="I28" s="146">
        <f>SUM(I7:I27)</f>
        <v>121.5</v>
      </c>
      <c r="J28" s="130">
        <f t="array" ref="J28">IF(ISERROR(G28/I28),"",G28/I28)</f>
        <v>15.407407407407407</v>
      </c>
      <c r="K28" s="146">
        <f>SUM(K7:K27)</f>
        <v>89.51784897025172</v>
      </c>
      <c r="L28" s="147"/>
      <c r="M28" s="146">
        <f t="shared" ref="M28:V28" si="10">SUM(M7:M27)</f>
        <v>31.98215102974828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>
        <v>42736</v>
      </c>
      <c r="G37" s="128">
        <f>108*5+93</f>
        <v>633</v>
      </c>
      <c r="H37" s="398">
        <f t="shared" si="11"/>
        <v>3215.64</v>
      </c>
      <c r="I37" s="129">
        <f>11*3</f>
        <v>33</v>
      </c>
      <c r="J37" s="130">
        <f t="array" ref="J37">IF(ISERROR(G37/I37),"",G37/I37)</f>
        <v>19.181818181818183</v>
      </c>
      <c r="K37" s="131">
        <f t="array" ref="K37">IF(ISERROR(G37/L37),"",G37/L37)</f>
        <v>30.142857142857142</v>
      </c>
      <c r="L37" s="129">
        <v>21</v>
      </c>
      <c r="M37" s="109">
        <f t="shared" ref="M37:M68" si="19">IF(ISERROR(I37-K37),"",I37-K37)</f>
        <v>2.8571428571428577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>
        <f t="shared" ref="W37:W48" si="22">IF(ISERROR(V37/G37),"",V37/G37)</f>
        <v>0</v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/>
      <c r="G38" s="128"/>
      <c r="H38" s="398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9"/>
        <v>0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 t="str">
        <f t="shared" si="22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>
        <v>42736</v>
      </c>
      <c r="G45" s="128">
        <f>108*3+99</f>
        <v>423</v>
      </c>
      <c r="H45" s="398">
        <f t="shared" si="11"/>
        <v>2127.69</v>
      </c>
      <c r="I45" s="129">
        <f>3*2</f>
        <v>6</v>
      </c>
      <c r="J45" s="130">
        <f t="array" ref="J45">IF(ISERROR(G45/I45),"",G45/I45)</f>
        <v>70.5</v>
      </c>
      <c r="K45" s="131">
        <f t="array" ref="K45">IF(ISERROR(G45/L45),"",G45/L45)</f>
        <v>7.5535714285714288</v>
      </c>
      <c r="L45" s="129">
        <v>56</v>
      </c>
      <c r="M45" s="109">
        <f t="shared" si="19"/>
        <v>-1.5535714285714288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>
        <f t="shared" si="22"/>
        <v>0</v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/>
      <c r="G46" s="128"/>
      <c r="H46" s="398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9"/>
        <v>0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 t="str">
        <f t="shared" si="22"/>
        <v/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>
        <v>42736</v>
      </c>
      <c r="G48" s="128">
        <f>108*8+29+4</f>
        <v>897</v>
      </c>
      <c r="H48" s="398">
        <f t="shared" si="11"/>
        <v>4511.91</v>
      </c>
      <c r="I48" s="129">
        <f>5.5*2</f>
        <v>11</v>
      </c>
      <c r="J48" s="130">
        <f t="array" ref="J48">IF(ISERROR(G48/I48),"",G48/I48)</f>
        <v>81.545454545454547</v>
      </c>
      <c r="K48" s="131">
        <f t="array" ref="K48">IF(ISERROR(G48/L48),"",G48/L48)</f>
        <v>16.017857142857142</v>
      </c>
      <c r="L48" s="129">
        <v>56</v>
      </c>
      <c r="M48" s="109">
        <f t="shared" si="19"/>
        <v>-5.0178571428571423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>
        <f t="shared" si="22"/>
        <v>0</v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>
        <v>42736</v>
      </c>
      <c r="G68" s="128">
        <f>108+77</f>
        <v>185</v>
      </c>
      <c r="H68" s="398">
        <f t="shared" si="11"/>
        <v>925</v>
      </c>
      <c r="I68" s="129">
        <v>5</v>
      </c>
      <c r="J68" s="130">
        <f t="array" ref="J68">IF(ISERROR(G68/I68),"",G68/I68)</f>
        <v>37</v>
      </c>
      <c r="K68" s="131">
        <f t="array" ref="K68">IF(ISERROR(G68/L68),"",G68/L68)</f>
        <v>3.7</v>
      </c>
      <c r="L68" s="129">
        <v>50</v>
      </c>
      <c r="M68" s="109">
        <f t="shared" si="19"/>
        <v>1.2999999999999998</v>
      </c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398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6">IF(ISERROR(I69-K69),"",I69-K69)</f>
        <v>0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 t="str">
        <f t="shared" ref="W69:W70" si="29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470" t="s">
        <v>216</v>
      </c>
      <c r="B86" s="470"/>
      <c r="C86" s="396" t="s">
        <v>202</v>
      </c>
      <c r="D86" s="143"/>
      <c r="E86" s="143"/>
      <c r="F86" s="144"/>
      <c r="G86" s="145">
        <f>SUM(G29:G85)</f>
        <v>2138</v>
      </c>
      <c r="H86" s="146">
        <f>SUM(H29:H85)</f>
        <v>10780.24</v>
      </c>
      <c r="I86" s="146">
        <f>SUM(I29:I85)</f>
        <v>55</v>
      </c>
      <c r="J86" s="130">
        <f t="array" ref="J86">IF(ISERROR(G86/I86),"",G86/I86)</f>
        <v>38.872727272727275</v>
      </c>
      <c r="K86" s="146">
        <f>SUM(K29:K85)</f>
        <v>57.414285714285711</v>
      </c>
      <c r="L86" s="147"/>
      <c r="M86" s="150">
        <f t="shared" ref="M86:V86" si="34">SUM(M29:M85)</f>
        <v>-2.4142857142857137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5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>
        <v>42736</v>
      </c>
      <c r="G91" s="128">
        <v>15</v>
      </c>
      <c r="H91" s="398">
        <f t="shared" si="36"/>
        <v>75.45</v>
      </c>
      <c r="I91" s="129">
        <v>2</v>
      </c>
      <c r="J91" s="130">
        <f t="array" ref="J91">IF(ISERROR(G91/I91),"",G91/I91)</f>
        <v>7.5</v>
      </c>
      <c r="K91" s="131">
        <f t="array" ref="K91">IF(ISERROR(G91/L91),"",G91/L91)</f>
        <v>1.6129032258064515</v>
      </c>
      <c r="L91" s="129">
        <v>9.3000000000000007</v>
      </c>
      <c r="M91" s="109">
        <f t="shared" si="37"/>
        <v>0.38709677419354849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>
        <f t="shared" si="35"/>
        <v>0</v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>
        <v>42736</v>
      </c>
      <c r="G92" s="128">
        <f>108+4+108*3</f>
        <v>436</v>
      </c>
      <c r="H92" s="398">
        <f t="shared" si="36"/>
        <v>2193.08</v>
      </c>
      <c r="I92" s="129">
        <f>11*4</f>
        <v>44</v>
      </c>
      <c r="J92" s="130">
        <f t="array" ref="J92">IF(ISERROR(G92/I92),"",G92/I92)</f>
        <v>9.9090909090909083</v>
      </c>
      <c r="K92" s="131">
        <f t="array" ref="K92">IF(ISERROR(G92/L92),"",G92/L92)</f>
        <v>46.881720430107521</v>
      </c>
      <c r="L92" s="129">
        <v>9.3000000000000007</v>
      </c>
      <c r="M92" s="109">
        <f t="shared" si="37"/>
        <v>-2.8817204301075208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>
        <f t="shared" si="35"/>
        <v>0</v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hidden="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398">
        <f t="shared" si="36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7"/>
        <v>0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90*2+68+90</f>
        <v>338</v>
      </c>
      <c r="H115" s="398">
        <f t="shared" si="36"/>
        <v>1690</v>
      </c>
      <c r="I115" s="129">
        <f>6.5*2</f>
        <v>13</v>
      </c>
      <c r="J115" s="130">
        <f t="array" ref="J115">IF(ISERROR(G115/I115),"",G115/I115)</f>
        <v>26</v>
      </c>
      <c r="K115" s="131">
        <f t="array" ref="K115">IF(ISERROR(G115/L115),"",G115/L115)</f>
        <v>14.083333333333334</v>
      </c>
      <c r="L115" s="129">
        <v>24</v>
      </c>
      <c r="M115" s="109">
        <f t="shared" si="37"/>
        <v>-1.0833333333333339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18.75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hidden="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398">
        <f t="shared" si="36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462" t="s">
        <v>224</v>
      </c>
      <c r="B121" s="463"/>
      <c r="C121" s="396" t="s">
        <v>202</v>
      </c>
      <c r="D121" s="143"/>
      <c r="E121" s="143"/>
      <c r="F121" s="144"/>
      <c r="G121" s="145">
        <f>SUM(G87:G120)</f>
        <v>789</v>
      </c>
      <c r="H121" s="146">
        <f>SUM(H87:H120)</f>
        <v>3958.5299999999997</v>
      </c>
      <c r="I121" s="146">
        <f>SUM(I87:I120)</f>
        <v>59</v>
      </c>
      <c r="J121" s="130">
        <f t="array" ref="J121">IF(ISERROR(G121/I121),"",G121/I121)</f>
        <v>13.372881355932204</v>
      </c>
      <c r="K121" s="146">
        <f>SUM(K87:K120)</f>
        <v>62.577956989247305</v>
      </c>
      <c r="L121" s="147"/>
      <c r="M121" s="150">
        <f t="shared" ref="M121:V121" si="50">SUM(M87:M120)</f>
        <v>-3.5779569892473062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>
        <v>42736</v>
      </c>
      <c r="G135" s="128">
        <f>72+18+90*8+71</f>
        <v>881</v>
      </c>
      <c r="H135" s="398">
        <f t="shared" si="51"/>
        <v>4457.8599999999997</v>
      </c>
      <c r="I135" s="129">
        <f>11*3</f>
        <v>33</v>
      </c>
      <c r="J135" s="130">
        <f t="array" ref="J135">IF(ISERROR(G135/I135),"",G135/I135)</f>
        <v>26.696969696969695</v>
      </c>
      <c r="K135" s="131">
        <f t="array" ref="K135">IF(ISERROR(G135/L135),"",G135/L135)</f>
        <v>35.24</v>
      </c>
      <c r="L135" s="129">
        <v>25</v>
      </c>
      <c r="M135" s="109">
        <f t="shared" si="52"/>
        <v>-2.240000000000002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>
        <f t="shared" si="49"/>
        <v>0</v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398">
        <f t="shared" si="51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2"/>
        <v>0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 t="str">
        <f t="shared" si="49"/>
        <v/>
      </c>
      <c r="X136" s="132"/>
      <c r="Y136" s="132"/>
      <c r="Z136" s="132"/>
      <c r="AA136" s="132"/>
    </row>
    <row r="137" spans="1:27" ht="20.100000000000001" customHeight="1">
      <c r="A137" s="462" t="s">
        <v>231</v>
      </c>
      <c r="B137" s="463"/>
      <c r="C137" s="396" t="s">
        <v>202</v>
      </c>
      <c r="D137" s="143"/>
      <c r="E137" s="143"/>
      <c r="F137" s="144"/>
      <c r="G137" s="145">
        <f>SUM(G122:G136)</f>
        <v>881</v>
      </c>
      <c r="H137" s="146">
        <f>SUM(H122:H136)</f>
        <v>4457.8599999999997</v>
      </c>
      <c r="I137" s="146">
        <f>SUM(I122:I136)</f>
        <v>33</v>
      </c>
      <c r="J137" s="130">
        <f t="array" ref="J137">IF(ISERROR(G137/I137),"",G137/I137)</f>
        <v>26.696969696969695</v>
      </c>
      <c r="K137" s="146">
        <f>SUM(K122:K136)</f>
        <v>35.24</v>
      </c>
      <c r="L137" s="147"/>
      <c r="M137" s="150">
        <f>SUM(M122:M136)</f>
        <v>-2.240000000000002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398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389"/>
      <c r="P146" s="389"/>
      <c r="Q146" s="389"/>
      <c r="R146" s="389"/>
      <c r="S146" s="389"/>
      <c r="T146" s="389"/>
      <c r="U146" s="38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462" t="s">
        <v>234</v>
      </c>
      <c r="B147" s="463"/>
      <c r="C147" s="396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88"/>
      <c r="D148" s="108">
        <v>3.65</v>
      </c>
      <c r="E148" s="108"/>
      <c r="F148" s="153"/>
      <c r="G148" s="128"/>
      <c r="H148" s="398">
        <f t="shared" ref="H148:H161" si="63">D148*G148</f>
        <v>0</v>
      </c>
      <c r="I148" s="129"/>
      <c r="J148" s="130" t="str">
        <f t="array" ref="J148">IF(ISERROR(G148/I148),"",G148/I148)</f>
        <v/>
      </c>
      <c r="K148" s="398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9"/>
      <c r="P148" s="389"/>
      <c r="Q148" s="389"/>
      <c r="R148" s="389"/>
      <c r="S148" s="389"/>
      <c r="T148" s="389"/>
      <c r="U148" s="38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88"/>
      <c r="D149" s="108">
        <v>6.58</v>
      </c>
      <c r="E149" s="108"/>
      <c r="F149" s="127"/>
      <c r="G149" s="128"/>
      <c r="H149" s="398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9"/>
      <c r="P149" s="389"/>
      <c r="Q149" s="389"/>
      <c r="R149" s="389"/>
      <c r="S149" s="389"/>
      <c r="T149" s="389"/>
      <c r="U149" s="38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388"/>
      <c r="D150" s="108">
        <v>7.8</v>
      </c>
      <c r="E150" s="108"/>
      <c r="F150" s="127"/>
      <c r="G150" s="128"/>
      <c r="H150" s="398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 t="str">
        <f t="shared" si="62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388"/>
      <c r="D151" s="108">
        <v>4.4000000000000004</v>
      </c>
      <c r="E151" s="108"/>
      <c r="F151" s="127"/>
      <c r="G151" s="128"/>
      <c r="H151" s="398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98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9"/>
      <c r="P152" s="389"/>
      <c r="Q152" s="389"/>
      <c r="R152" s="389"/>
      <c r="S152" s="389"/>
      <c r="T152" s="389"/>
      <c r="U152" s="38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88" t="s">
        <v>239</v>
      </c>
      <c r="C153" s="388" t="s">
        <v>179</v>
      </c>
      <c r="D153" s="108">
        <v>6.04</v>
      </c>
      <c r="E153" s="108"/>
      <c r="F153" s="127"/>
      <c r="G153" s="128"/>
      <c r="H153" s="398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9"/>
      <c r="P153" s="389"/>
      <c r="Q153" s="389"/>
      <c r="R153" s="389"/>
      <c r="S153" s="389"/>
      <c r="T153" s="389"/>
      <c r="U153" s="38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88" t="s">
        <v>239</v>
      </c>
      <c r="C154" s="388" t="s">
        <v>186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9"/>
      <c r="P154" s="389"/>
      <c r="Q154" s="389"/>
      <c r="R154" s="389"/>
      <c r="S154" s="389"/>
      <c r="T154" s="389"/>
      <c r="U154" s="38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88" t="s">
        <v>443</v>
      </c>
      <c r="C155" s="388" t="s">
        <v>179</v>
      </c>
      <c r="D155" s="108">
        <v>6</v>
      </c>
      <c r="E155" s="108"/>
      <c r="F155" s="127"/>
      <c r="G155" s="128"/>
      <c r="H155" s="398">
        <f t="shared" si="63"/>
        <v>0</v>
      </c>
      <c r="I155" s="129"/>
      <c r="J155" s="130"/>
      <c r="K155" s="131"/>
      <c r="L155" s="129"/>
      <c r="M155" s="109"/>
      <c r="N155" s="130"/>
      <c r="O155" s="389"/>
      <c r="P155" s="389"/>
      <c r="Q155" s="389"/>
      <c r="R155" s="389"/>
      <c r="S155" s="389"/>
      <c r="T155" s="389"/>
      <c r="U155" s="389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88" t="s">
        <v>443</v>
      </c>
      <c r="C156" s="388" t="s">
        <v>60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90" t="s">
        <v>240</v>
      </c>
      <c r="C157" s="126"/>
      <c r="D157" s="108">
        <v>7.3</v>
      </c>
      <c r="E157" s="108"/>
      <c r="F157" s="127"/>
      <c r="G157" s="128"/>
      <c r="H157" s="398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9"/>
      <c r="P157" s="389"/>
      <c r="Q157" s="389"/>
      <c r="R157" s="389"/>
      <c r="S157" s="389"/>
      <c r="T157" s="389"/>
      <c r="U157" s="38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90" t="s">
        <v>241</v>
      </c>
      <c r="C158" s="126"/>
      <c r="D158" s="108">
        <f>78*120/1000</f>
        <v>9.36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9"/>
      <c r="P158" s="389"/>
      <c r="Q158" s="389"/>
      <c r="R158" s="389"/>
      <c r="S158" s="389"/>
      <c r="T158" s="389"/>
      <c r="U158" s="38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90" t="s">
        <v>242</v>
      </c>
      <c r="C159" s="126"/>
      <c r="D159" s="108">
        <v>4.5</v>
      </c>
      <c r="E159" s="108"/>
      <c r="F159" s="127"/>
      <c r="G159" s="128"/>
      <c r="H159" s="398">
        <f t="shared" si="63"/>
        <v>0</v>
      </c>
      <c r="I159" s="129"/>
      <c r="J159" s="130"/>
      <c r="K159" s="131"/>
      <c r="L159" s="129"/>
      <c r="M159" s="109"/>
      <c r="N159" s="130"/>
      <c r="O159" s="389"/>
      <c r="P159" s="389"/>
      <c r="Q159" s="389"/>
      <c r="R159" s="389"/>
      <c r="S159" s="389"/>
      <c r="T159" s="389"/>
      <c r="U159" s="38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90" t="s">
        <v>243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462" t="s">
        <v>244</v>
      </c>
      <c r="B162" s="463"/>
      <c r="C162" s="396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464" t="s">
        <v>246</v>
      </c>
      <c r="B163" s="465"/>
      <c r="C163" s="465"/>
      <c r="D163" s="465"/>
      <c r="E163" s="465"/>
      <c r="F163" s="466"/>
      <c r="G163" s="154">
        <f>SUM(G28,G86,G121,G137,G147,G162)</f>
        <v>5680</v>
      </c>
      <c r="H163" s="154">
        <f>SUM(H28,H86,H121,H137,H147,H162)</f>
        <v>28688.51</v>
      </c>
      <c r="I163" s="154">
        <f>SUM(I28,I86,I121,I137,I147,I162)</f>
        <v>268.5</v>
      </c>
      <c r="J163" s="155">
        <f t="array" ref="J163">IF(ISERROR(G163/I163),"",G163/I163)</f>
        <v>21.154562383612664</v>
      </c>
      <c r="K163" s="154">
        <f>SUM(K28,K86,K121,K137,K147,K162)</f>
        <v>244.75009167378474</v>
      </c>
      <c r="L163" s="155">
        <f>IF(ISERROR(G163/K163),"",G163/K163)</f>
        <v>23.207345750744764</v>
      </c>
      <c r="M163" s="154">
        <f t="shared" ref="M163:AA163" si="76">SUM(M28,M86,M121,M137,M147,M162)</f>
        <v>23.749908326215259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467" t="s">
        <v>476</v>
      </c>
      <c r="B164" s="395" t="s">
        <v>247</v>
      </c>
      <c r="C164" s="450" t="s">
        <v>248</v>
      </c>
      <c r="D164" s="451"/>
      <c r="E164" s="458" t="s">
        <v>249</v>
      </c>
      <c r="F164" s="458"/>
      <c r="G164" s="428" t="s">
        <v>250</v>
      </c>
      <c r="H164" s="428"/>
      <c r="I164" s="458" t="s">
        <v>251</v>
      </c>
      <c r="J164" s="458"/>
      <c r="K164" s="458" t="s">
        <v>252</v>
      </c>
      <c r="L164" s="458"/>
      <c r="M164" s="458" t="s">
        <v>253</v>
      </c>
      <c r="N164" s="458"/>
      <c r="O164" s="458" t="s">
        <v>254</v>
      </c>
      <c r="P164" s="428" t="s">
        <v>255</v>
      </c>
      <c r="Q164" s="428"/>
      <c r="R164" s="428" t="s">
        <v>252</v>
      </c>
      <c r="S164" s="428"/>
      <c r="T164" s="428" t="s">
        <v>256</v>
      </c>
      <c r="U164" s="428"/>
      <c r="V164" s="428" t="s">
        <v>257</v>
      </c>
      <c r="W164" s="428"/>
      <c r="X164" s="428" t="s">
        <v>252</v>
      </c>
      <c r="Y164" s="428"/>
      <c r="Z164" s="428" t="s">
        <v>256</v>
      </c>
      <c r="AA164" s="428"/>
    </row>
    <row r="165" spans="1:27" ht="20.100000000000001" customHeight="1">
      <c r="A165" s="468"/>
      <c r="B165" s="395" t="s">
        <v>258</v>
      </c>
      <c r="C165" s="450">
        <v>1</v>
      </c>
      <c r="D165" s="451"/>
      <c r="E165" s="461">
        <f>C165*11</f>
        <v>11</v>
      </c>
      <c r="F165" s="461"/>
      <c r="G165" s="428">
        <v>1</v>
      </c>
      <c r="H165" s="428"/>
      <c r="I165" s="461">
        <f>G165*11</f>
        <v>11</v>
      </c>
      <c r="J165" s="461"/>
      <c r="K165" s="461">
        <f>E165-I165</f>
        <v>0</v>
      </c>
      <c r="L165" s="461"/>
      <c r="M165" s="459">
        <f>IF(ISERROR(K165/E165),"",K165/E165)</f>
        <v>0</v>
      </c>
      <c r="N165" s="459"/>
      <c r="O165" s="458"/>
      <c r="P165" s="428" t="s">
        <v>201</v>
      </c>
      <c r="Q165" s="428"/>
      <c r="R165" s="457">
        <f>SUM(O28:U28)</f>
        <v>0</v>
      </c>
      <c r="S165" s="457"/>
      <c r="T165" s="452" t="str">
        <f t="array" ref="T165">IF(ISERROR(R165/R172),"",R165/R172)</f>
        <v/>
      </c>
      <c r="U165" s="452"/>
      <c r="V165" s="428" t="s">
        <v>259</v>
      </c>
      <c r="W165" s="428"/>
      <c r="X165" s="455">
        <f>SUM(P27,P85,P120,P136,P146,P160)</f>
        <v>0</v>
      </c>
      <c r="Y165" s="455"/>
      <c r="Z165" s="452" t="str">
        <f t="array" ref="Z165">IF(ISERROR(X165/X172),"",X165/X172)</f>
        <v/>
      </c>
      <c r="AA165" s="452"/>
    </row>
    <row r="166" spans="1:27" ht="20.100000000000001" customHeight="1">
      <c r="A166" s="468"/>
      <c r="B166" s="395" t="s">
        <v>260</v>
      </c>
      <c r="C166" s="450">
        <v>1</v>
      </c>
      <c r="D166" s="451"/>
      <c r="E166" s="461">
        <f>C166*11</f>
        <v>11</v>
      </c>
      <c r="F166" s="461"/>
      <c r="G166" s="428">
        <v>1</v>
      </c>
      <c r="H166" s="428"/>
      <c r="I166" s="461">
        <f>G166*11</f>
        <v>11</v>
      </c>
      <c r="J166" s="461"/>
      <c r="K166" s="461">
        <f>E166-I166</f>
        <v>0</v>
      </c>
      <c r="L166" s="461"/>
      <c r="M166" s="459">
        <f>IF(ISERROR(K166/E166),"",K166/E166)</f>
        <v>0</v>
      </c>
      <c r="N166" s="459"/>
      <c r="O166" s="458"/>
      <c r="P166" s="428" t="s">
        <v>216</v>
      </c>
      <c r="Q166" s="428"/>
      <c r="R166" s="457">
        <f>SUM(O86:U86)</f>
        <v>0</v>
      </c>
      <c r="S166" s="457"/>
      <c r="T166" s="452" t="str">
        <f>IF(ISERROR(R166/R172),"",R166/R172)</f>
        <v/>
      </c>
      <c r="U166" s="452"/>
      <c r="V166" s="428" t="s">
        <v>261</v>
      </c>
      <c r="W166" s="428"/>
      <c r="X166" s="455">
        <f>SUM(P28,P86,P121,P137,P147,P162)</f>
        <v>0</v>
      </c>
      <c r="Y166" s="455"/>
      <c r="Z166" s="452" t="str">
        <f>IF(ISERROR(X166/X172),"",X166/X172)</f>
        <v/>
      </c>
      <c r="AA166" s="452"/>
    </row>
    <row r="167" spans="1:27" ht="20.100000000000001" customHeight="1">
      <c r="A167" s="468"/>
      <c r="B167" s="395" t="s">
        <v>262</v>
      </c>
      <c r="C167" s="450">
        <v>1</v>
      </c>
      <c r="D167" s="451"/>
      <c r="E167" s="461">
        <f>C167*8</f>
        <v>8</v>
      </c>
      <c r="F167" s="461"/>
      <c r="G167" s="428">
        <v>1</v>
      </c>
      <c r="H167" s="428"/>
      <c r="I167" s="461">
        <f>G167*8</f>
        <v>8</v>
      </c>
      <c r="J167" s="461"/>
      <c r="K167" s="461">
        <f>E167-I167</f>
        <v>0</v>
      </c>
      <c r="L167" s="461"/>
      <c r="M167" s="459">
        <f>IF(ISERROR(K167/E167),"",K167/E167)</f>
        <v>0</v>
      </c>
      <c r="N167" s="459"/>
      <c r="O167" s="458"/>
      <c r="P167" s="428" t="s">
        <v>224</v>
      </c>
      <c r="Q167" s="428"/>
      <c r="R167" s="457">
        <f>SUM(O121:U121)</f>
        <v>0</v>
      </c>
      <c r="S167" s="457"/>
      <c r="T167" s="452" t="str">
        <f>IF(ISERROR(R167/R172),"",R167/R172)</f>
        <v/>
      </c>
      <c r="U167" s="452"/>
      <c r="V167" s="428" t="s">
        <v>263</v>
      </c>
      <c r="W167" s="428"/>
      <c r="X167" s="455">
        <f>SUM(P29,P87,P122,P138,P148,P163)</f>
        <v>0</v>
      </c>
      <c r="Y167" s="455"/>
      <c r="Z167" s="452" t="str">
        <f>IF(ISERROR(X167/X172),"",X167/X172)</f>
        <v/>
      </c>
      <c r="AA167" s="452"/>
    </row>
    <row r="168" spans="1:27" ht="20.100000000000001" customHeight="1">
      <c r="A168" s="468"/>
      <c r="B168" s="395" t="s">
        <v>264</v>
      </c>
      <c r="C168" s="450">
        <v>1</v>
      </c>
      <c r="D168" s="451"/>
      <c r="E168" s="461">
        <f>C168*11</f>
        <v>11</v>
      </c>
      <c r="F168" s="461"/>
      <c r="G168" s="428">
        <v>1</v>
      </c>
      <c r="H168" s="428"/>
      <c r="I168" s="461">
        <f>G168*11</f>
        <v>11</v>
      </c>
      <c r="J168" s="461"/>
      <c r="K168" s="461">
        <f>E168-I168</f>
        <v>0</v>
      </c>
      <c r="L168" s="461"/>
      <c r="M168" s="459">
        <f>IF(ISERROR(K168/E168),"",K168/E168)</f>
        <v>0</v>
      </c>
      <c r="N168" s="459"/>
      <c r="O168" s="458"/>
      <c r="P168" s="428" t="s">
        <v>231</v>
      </c>
      <c r="Q168" s="428"/>
      <c r="R168" s="457">
        <f>SUM(O137:U137)</f>
        <v>0</v>
      </c>
      <c r="S168" s="457"/>
      <c r="T168" s="452" t="str">
        <f>IF(ISERROR(R168/R172),"",R168/R172)</f>
        <v/>
      </c>
      <c r="U168" s="452"/>
      <c r="V168" s="428" t="s">
        <v>265</v>
      </c>
      <c r="W168" s="428"/>
      <c r="X168" s="455">
        <f>SUM(P31,P88,P123,P139,P149,P164)</f>
        <v>0</v>
      </c>
      <c r="Y168" s="455"/>
      <c r="Z168" s="452" t="str">
        <f>IF(ISERROR(X168/X172),"",X168/X172)</f>
        <v/>
      </c>
      <c r="AA168" s="452"/>
    </row>
    <row r="169" spans="1:27" ht="20.100000000000001" customHeight="1">
      <c r="A169" s="469"/>
      <c r="B169" s="395" t="s">
        <v>266</v>
      </c>
      <c r="C169" s="460">
        <f>SUM(C165:D168)</f>
        <v>4</v>
      </c>
      <c r="D169" s="434"/>
      <c r="E169" s="461">
        <f>SUM(E165:F168)</f>
        <v>41</v>
      </c>
      <c r="F169" s="461"/>
      <c r="G169" s="428">
        <f>SUM(G165:H168)</f>
        <v>4</v>
      </c>
      <c r="H169" s="428"/>
      <c r="I169" s="461">
        <f>SUM(I165:J168)</f>
        <v>41</v>
      </c>
      <c r="J169" s="461"/>
      <c r="K169" s="461">
        <f>SUM(K165:L168)</f>
        <v>0</v>
      </c>
      <c r="L169" s="461"/>
      <c r="M169" s="459">
        <f>IF(ISERROR(K169/E169),"",K169/E169)</f>
        <v>0</v>
      </c>
      <c r="N169" s="459"/>
      <c r="O169" s="458"/>
      <c r="P169" s="428" t="s">
        <v>234</v>
      </c>
      <c r="Q169" s="428"/>
      <c r="R169" s="457">
        <f>SUM(O147:U147)</f>
        <v>0</v>
      </c>
      <c r="S169" s="457"/>
      <c r="T169" s="452" t="str">
        <f>IF(ISERROR(R169/R172),"",R169/R172)</f>
        <v/>
      </c>
      <c r="U169" s="452"/>
      <c r="V169" s="428" t="s">
        <v>267</v>
      </c>
      <c r="W169" s="428"/>
      <c r="X169" s="455">
        <f>SUM(P32,P89,P124,P140,P150,P165)</f>
        <v>0</v>
      </c>
      <c r="Y169" s="455"/>
      <c r="Z169" s="452" t="str">
        <f>IF(ISERROR(X169/X172),"",X169/X172)</f>
        <v/>
      </c>
      <c r="AA169" s="452"/>
    </row>
    <row r="170" spans="1:27" ht="20.100000000000001" customHeight="1">
      <c r="A170" s="307" t="s">
        <v>477</v>
      </c>
      <c r="B170" s="395">
        <f>G163</f>
        <v>5680</v>
      </c>
      <c r="C170" s="438" t="s">
        <v>269</v>
      </c>
      <c r="D170" s="437"/>
      <c r="E170" s="428">
        <f>H163</f>
        <v>28688.51</v>
      </c>
      <c r="F170" s="428"/>
      <c r="G170" s="428" t="s">
        <v>270</v>
      </c>
      <c r="H170" s="428"/>
      <c r="I170" s="456">
        <f>L163</f>
        <v>23.207345750744764</v>
      </c>
      <c r="J170" s="456"/>
      <c r="K170" s="458" t="s">
        <v>271</v>
      </c>
      <c r="L170" s="458"/>
      <c r="M170" s="456">
        <f>J163</f>
        <v>21.154562383612664</v>
      </c>
      <c r="N170" s="456"/>
      <c r="O170" s="458"/>
      <c r="P170" s="428" t="s">
        <v>244</v>
      </c>
      <c r="Q170" s="428"/>
      <c r="R170" s="457">
        <f>SUM(O162:U162)</f>
        <v>0</v>
      </c>
      <c r="S170" s="457"/>
      <c r="T170" s="452" t="str">
        <f>IF(ISERROR(R170/R172),"",R170/R172)</f>
        <v/>
      </c>
      <c r="U170" s="452"/>
      <c r="V170" s="428" t="s">
        <v>272</v>
      </c>
      <c r="W170" s="428"/>
      <c r="X170" s="455">
        <f>SUM(P33,P90,P125,P141,P151,P166)</f>
        <v>0</v>
      </c>
      <c r="Y170" s="455"/>
      <c r="Z170" s="452" t="str">
        <f>IF(ISERROR(X170/X172),"",X170/X172)</f>
        <v/>
      </c>
      <c r="AA170" s="452"/>
    </row>
    <row r="171" spans="1:27" ht="20.100000000000001" customHeight="1">
      <c r="A171" s="308" t="s">
        <v>478</v>
      </c>
      <c r="B171" s="395">
        <f>I163+C169</f>
        <v>272.5</v>
      </c>
      <c r="C171" s="435" t="s">
        <v>251</v>
      </c>
      <c r="D171" s="436"/>
      <c r="E171" s="453">
        <f>K163+I169</f>
        <v>285.75009167378471</v>
      </c>
      <c r="F171" s="453"/>
      <c r="G171" s="428" t="s">
        <v>274</v>
      </c>
      <c r="H171" s="428"/>
      <c r="I171" s="456">
        <f>B171-E171</f>
        <v>-13.250091673784709</v>
      </c>
      <c r="J171" s="456"/>
      <c r="K171" s="458" t="s">
        <v>275</v>
      </c>
      <c r="L171" s="458"/>
      <c r="M171" s="459">
        <f>IF(ISERROR(I171/E171),"",I171/E171)</f>
        <v>-4.6369509791482945E-2</v>
      </c>
      <c r="N171" s="459"/>
      <c r="O171" s="458"/>
      <c r="P171" s="428" t="s">
        <v>245</v>
      </c>
      <c r="Q171" s="428"/>
      <c r="R171" s="457"/>
      <c r="S171" s="457"/>
      <c r="T171" s="452" t="str">
        <f>IF(ISERROR(R171/R172),"",R171/R172)</f>
        <v/>
      </c>
      <c r="U171" s="452"/>
      <c r="V171" s="428" t="s">
        <v>264</v>
      </c>
      <c r="W171" s="428"/>
      <c r="X171" s="455"/>
      <c r="Y171" s="455"/>
      <c r="Z171" s="452" t="str">
        <f>IF(ISERROR(X171/X172),"",X171/X172)</f>
        <v/>
      </c>
      <c r="AA171" s="452"/>
    </row>
    <row r="172" spans="1:27" ht="20.100000000000001" customHeight="1">
      <c r="A172" s="308" t="s">
        <v>479</v>
      </c>
      <c r="B172" s="395">
        <f>N163</f>
        <v>0</v>
      </c>
      <c r="C172" s="435" t="s">
        <v>277</v>
      </c>
      <c r="D172" s="436"/>
      <c r="E172" s="452">
        <f>IF(ISERROR(B172/B171),"",B172/B171)</f>
        <v>0</v>
      </c>
      <c r="F172" s="452"/>
      <c r="G172" s="428" t="s">
        <v>278</v>
      </c>
      <c r="H172" s="428"/>
      <c r="I172" s="458">
        <f>V163</f>
        <v>0</v>
      </c>
      <c r="J172" s="458"/>
      <c r="K172" s="458" t="s">
        <v>279</v>
      </c>
      <c r="L172" s="458"/>
      <c r="M172" s="459">
        <f t="array" ref="M172">IF(ISERROR(I172/B170),"",I172/B170)</f>
        <v>0</v>
      </c>
      <c r="N172" s="459"/>
      <c r="O172" s="458"/>
      <c r="P172" s="428" t="s">
        <v>266</v>
      </c>
      <c r="Q172" s="428"/>
      <c r="R172" s="457">
        <f>SUM(R165:S171)</f>
        <v>0</v>
      </c>
      <c r="S172" s="457"/>
      <c r="T172" s="452"/>
      <c r="U172" s="452"/>
      <c r="V172" s="428" t="s">
        <v>266</v>
      </c>
      <c r="W172" s="428"/>
      <c r="X172" s="455">
        <f>SUM(X165:Y171)</f>
        <v>0</v>
      </c>
      <c r="Y172" s="455"/>
      <c r="Z172" s="452"/>
      <c r="AA172" s="45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478" t="s">
        <v>480</v>
      </c>
      <c r="B174" s="481" t="s">
        <v>280</v>
      </c>
      <c r="C174" s="481" t="s">
        <v>281</v>
      </c>
      <c r="D174" s="481" t="s">
        <v>282</v>
      </c>
      <c r="E174" s="484" t="s">
        <v>283</v>
      </c>
      <c r="F174" s="475" t="s">
        <v>284</v>
      </c>
      <c r="G174" s="458" t="s">
        <v>285</v>
      </c>
      <c r="H174" s="458"/>
      <c r="I174" s="481" t="s">
        <v>286</v>
      </c>
      <c r="J174" s="487" t="s">
        <v>271</v>
      </c>
      <c r="K174" s="490" t="s">
        <v>287</v>
      </c>
      <c r="L174" s="481" t="s">
        <v>270</v>
      </c>
      <c r="M174" s="471" t="s">
        <v>288</v>
      </c>
      <c r="N174" s="473" t="s">
        <v>252</v>
      </c>
      <c r="O174" s="458" t="s">
        <v>289</v>
      </c>
      <c r="P174" s="458"/>
      <c r="Q174" s="458"/>
      <c r="R174" s="458"/>
      <c r="S174" s="458"/>
      <c r="T174" s="458"/>
      <c r="U174" s="458"/>
      <c r="V174" s="458" t="s">
        <v>290</v>
      </c>
      <c r="W174" s="473" t="s">
        <v>291</v>
      </c>
      <c r="X174" s="458" t="s">
        <v>292</v>
      </c>
      <c r="Y174" s="458"/>
      <c r="Z174" s="458"/>
      <c r="AA174" s="458"/>
    </row>
    <row r="175" spans="1:27" ht="21.95" customHeight="1">
      <c r="A175" s="479"/>
      <c r="B175" s="482"/>
      <c r="C175" s="482"/>
      <c r="D175" s="482"/>
      <c r="E175" s="485"/>
      <c r="F175" s="476"/>
      <c r="G175" s="458"/>
      <c r="H175" s="458"/>
      <c r="I175" s="482"/>
      <c r="J175" s="488"/>
      <c r="K175" s="491"/>
      <c r="L175" s="482"/>
      <c r="M175" s="472"/>
      <c r="N175" s="473"/>
      <c r="O175" s="458" t="s">
        <v>259</v>
      </c>
      <c r="P175" s="458" t="s">
        <v>261</v>
      </c>
      <c r="Q175" s="458" t="s">
        <v>263</v>
      </c>
      <c r="R175" s="474" t="s">
        <v>265</v>
      </c>
      <c r="S175" s="428" t="s">
        <v>267</v>
      </c>
      <c r="T175" s="458" t="s">
        <v>272</v>
      </c>
      <c r="U175" s="458" t="s">
        <v>264</v>
      </c>
      <c r="V175" s="458"/>
      <c r="W175" s="473"/>
      <c r="X175" s="458" t="s">
        <v>293</v>
      </c>
      <c r="Y175" s="458" t="s">
        <v>294</v>
      </c>
      <c r="Z175" s="458" t="s">
        <v>295</v>
      </c>
      <c r="AA175" s="458" t="s">
        <v>264</v>
      </c>
    </row>
    <row r="176" spans="1:27" ht="21.95" customHeight="1">
      <c r="A176" s="480"/>
      <c r="B176" s="483"/>
      <c r="C176" s="483"/>
      <c r="D176" s="483"/>
      <c r="E176" s="486"/>
      <c r="F176" s="477"/>
      <c r="G176" s="348" t="s">
        <v>537</v>
      </c>
      <c r="H176" s="388" t="s">
        <v>297</v>
      </c>
      <c r="I176" s="483"/>
      <c r="J176" s="489"/>
      <c r="K176" s="492"/>
      <c r="L176" s="483"/>
      <c r="M176" s="472"/>
      <c r="N176" s="473"/>
      <c r="O176" s="458"/>
      <c r="P176" s="458"/>
      <c r="Q176" s="458"/>
      <c r="R176" s="474"/>
      <c r="S176" s="428"/>
      <c r="T176" s="458"/>
      <c r="U176" s="458"/>
      <c r="V176" s="458"/>
      <c r="W176" s="473"/>
      <c r="X176" s="458"/>
      <c r="Y176" s="458"/>
      <c r="Z176" s="458"/>
      <c r="AA176" s="458"/>
    </row>
    <row r="177" spans="1:27" ht="20.100000000000001" hidden="1" customHeight="1">
      <c r="A177" s="299">
        <v>30100030</v>
      </c>
      <c r="B177" s="390" t="s">
        <v>178</v>
      </c>
      <c r="C177" s="126" t="s">
        <v>179</v>
      </c>
      <c r="D177" s="108">
        <v>5.03</v>
      </c>
      <c r="E177" s="108"/>
      <c r="F177" s="127"/>
      <c r="G177" s="128"/>
      <c r="H177" s="398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389"/>
      <c r="P177" s="389"/>
      <c r="Q177" s="389"/>
      <c r="R177" s="389"/>
      <c r="S177" s="389"/>
      <c r="T177" s="389"/>
      <c r="U177" s="38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98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>
        <v>42736</v>
      </c>
      <c r="G180" s="128">
        <f>108+102</f>
        <v>210</v>
      </c>
      <c r="H180" s="398">
        <f t="shared" si="77"/>
        <v>1056.3</v>
      </c>
      <c r="I180" s="129">
        <f>5.5*4</f>
        <v>22</v>
      </c>
      <c r="J180" s="130">
        <f t="array" ref="J180">IF(ISERROR(G180/I180),"",G180/I180)</f>
        <v>9.545454545454545</v>
      </c>
      <c r="K180" s="131">
        <f t="array" ref="K180">IF(ISERROR(G180/L180),"",G180/L180)</f>
        <v>11.052631578947368</v>
      </c>
      <c r="L180" s="129">
        <v>19</v>
      </c>
      <c r="M180" s="109">
        <f t="shared" si="78"/>
        <v>10.947368421052632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>
        <f t="shared" si="80"/>
        <v>0</v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>
        <v>42736</v>
      </c>
      <c r="G181" s="128">
        <f>108*3+118+11</f>
        <v>453</v>
      </c>
      <c r="H181" s="398">
        <f t="shared" si="77"/>
        <v>2278.59</v>
      </c>
      <c r="I181" s="129">
        <f>6*4</f>
        <v>24</v>
      </c>
      <c r="J181" s="130">
        <f t="array" ref="J181">IF(ISERROR(G181/I181),"",G181/I181)</f>
        <v>18.875</v>
      </c>
      <c r="K181" s="131">
        <f t="array" ref="K181">IF(ISERROR(G181/L181),"",G181/L181)</f>
        <v>22.65</v>
      </c>
      <c r="L181" s="129">
        <v>20</v>
      </c>
      <c r="M181" s="109">
        <f t="shared" si="78"/>
        <v>1.3500000000000014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398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98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98">
        <f t="shared" si="77"/>
        <v>0</v>
      </c>
      <c r="I185" s="398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398">
        <f t="shared" si="77"/>
        <v>0</v>
      </c>
      <c r="I186" s="398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98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9"/>
      <c r="P187" s="389"/>
      <c r="Q187" s="389"/>
      <c r="R187" s="389"/>
      <c r="S187" s="389"/>
      <c r="T187" s="389"/>
      <c r="U187" s="38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42736</v>
      </c>
      <c r="G189" s="128">
        <f>90*8</f>
        <v>720</v>
      </c>
      <c r="H189" s="398">
        <f t="shared" ref="H189:H197" si="82">D189*G189</f>
        <v>3643.2</v>
      </c>
      <c r="I189" s="129">
        <f>11.5*5</f>
        <v>57.5</v>
      </c>
      <c r="J189" s="130">
        <f t="array" ref="J189">IF(ISERROR(G189/I189),"",G189/I189)</f>
        <v>12.521739130434783</v>
      </c>
      <c r="K189" s="131">
        <f t="array" ref="K189">IF(ISERROR(G189/L189),"",G189/L189)</f>
        <v>37.89473684210526</v>
      </c>
      <c r="L189" s="129">
        <v>19</v>
      </c>
      <c r="M189" s="109">
        <f t="shared" ref="M189:M197" si="83">IF(ISERROR(I189-K189),"",I189-K189)</f>
        <v>19.60526315789474</v>
      </c>
      <c r="N189" s="130">
        <f t="shared" ref="N189:N191" si="84">SUM(O189:U189)</f>
        <v>0</v>
      </c>
      <c r="O189" s="389"/>
      <c r="P189" s="389"/>
      <c r="Q189" s="389"/>
      <c r="R189" s="389"/>
      <c r="S189" s="389"/>
      <c r="T189" s="389"/>
      <c r="U189" s="389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hidden="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398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389"/>
      <c r="P190" s="389"/>
      <c r="Q190" s="389"/>
      <c r="R190" s="389"/>
      <c r="S190" s="389"/>
      <c r="T190" s="389"/>
      <c r="U190" s="38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>
        <v>42736</v>
      </c>
      <c r="G191" s="128">
        <f>100*10</f>
        <v>1000</v>
      </c>
      <c r="H191" s="398">
        <f t="shared" si="82"/>
        <v>5090</v>
      </c>
      <c r="I191" s="129">
        <f>11.5*5</f>
        <v>57.5</v>
      </c>
      <c r="J191" s="130">
        <f t="array" ref="J191">IF(ISERROR(G191/I191),"",G191/I191)</f>
        <v>17.391304347826086</v>
      </c>
      <c r="K191" s="131">
        <f t="array" ref="K191">IF(ISERROR(G191/L191),"",G191/L191)</f>
        <v>43.478260869565219</v>
      </c>
      <c r="L191" s="129">
        <v>23</v>
      </c>
      <c r="M191" s="109">
        <f t="shared" si="83"/>
        <v>14.021739130434781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88" t="s">
        <v>190</v>
      </c>
      <c r="D192" s="108">
        <v>4.8</v>
      </c>
      <c r="E192" s="108"/>
      <c r="F192" s="127"/>
      <c r="G192" s="128"/>
      <c r="H192" s="398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9"/>
      <c r="P192" s="389"/>
      <c r="Q192" s="389"/>
      <c r="R192" s="389"/>
      <c r="S192" s="389"/>
      <c r="T192" s="389"/>
      <c r="U192" s="38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88" t="s">
        <v>187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88" t="s">
        <v>179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88" t="s">
        <v>199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>
        <v>42736</v>
      </c>
      <c r="G196" s="128">
        <f>22+15</f>
        <v>37</v>
      </c>
      <c r="H196" s="398">
        <f t="shared" si="82"/>
        <v>184.63</v>
      </c>
      <c r="I196" s="129">
        <v>0.5</v>
      </c>
      <c r="J196" s="130">
        <f t="array" ref="J196">IF(ISERROR(G196/I196),"",G196/I196)</f>
        <v>74</v>
      </c>
      <c r="K196" s="131">
        <f t="array" ref="K196">IF(ISERROR(G196/L196),"",G196/L196)</f>
        <v>1.574468085106383</v>
      </c>
      <c r="L196" s="129">
        <v>23.5</v>
      </c>
      <c r="M196" s="109">
        <f t="shared" si="83"/>
        <v>-1.074468085106383</v>
      </c>
      <c r="N196" s="130">
        <f t="shared" ref="N196:N197" si="87">SUM(O196:U196)</f>
        <v>0</v>
      </c>
      <c r="O196" s="389"/>
      <c r="P196" s="389"/>
      <c r="Q196" s="389"/>
      <c r="R196" s="389"/>
      <c r="S196" s="389"/>
      <c r="T196" s="389"/>
      <c r="U196" s="389"/>
      <c r="V196" s="132">
        <f t="shared" ref="V196:V197" si="88">SUM(X196:AA196)</f>
        <v>0</v>
      </c>
      <c r="W196" s="133">
        <f t="shared" ref="W196:W197" si="89">IF(ISERROR(V196/G196),"",V196/G196)</f>
        <v>0</v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27"/>
      <c r="G197" s="128"/>
      <c r="H197" s="39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9"/>
      <c r="P197" s="389"/>
      <c r="Q197" s="389"/>
      <c r="R197" s="389"/>
      <c r="S197" s="389"/>
      <c r="T197" s="389"/>
      <c r="U197" s="38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462" t="s">
        <v>201</v>
      </c>
      <c r="B198" s="463"/>
      <c r="C198" s="396" t="s">
        <v>202</v>
      </c>
      <c r="D198" s="143"/>
      <c r="E198" s="143"/>
      <c r="F198" s="144"/>
      <c r="G198" s="145">
        <f>SUM(G177:G197)</f>
        <v>2420</v>
      </c>
      <c r="H198" s="146">
        <f>SUM(H177:H197)</f>
        <v>12252.72</v>
      </c>
      <c r="I198" s="146">
        <f>SUM(I177:I197)</f>
        <v>161.5</v>
      </c>
      <c r="J198" s="130">
        <f t="array" ref="J198">IF(ISERROR(G198/I198),"",G198/I198)</f>
        <v>14.98452012383901</v>
      </c>
      <c r="K198" s="146">
        <f>SUM(K177:K197)</f>
        <v>116.65009737572424</v>
      </c>
      <c r="L198" s="147"/>
      <c r="M198" s="150">
        <f t="shared" ref="M198:AA198" si="90">SUM(M177:M197)</f>
        <v>44.849902624275771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90" t="s">
        <v>206</v>
      </c>
      <c r="C199" s="126" t="s">
        <v>199</v>
      </c>
      <c r="D199" s="108">
        <v>5.03</v>
      </c>
      <c r="E199" s="108"/>
      <c r="F199" s="127"/>
      <c r="G199" s="128"/>
      <c r="H199" s="398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93"/>
      <c r="P199" s="393"/>
      <c r="Q199" s="393"/>
      <c r="R199" s="393"/>
      <c r="S199" s="393"/>
      <c r="T199" s="393"/>
      <c r="U199" s="393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90" t="s">
        <v>425</v>
      </c>
      <c r="C200" s="187" t="s">
        <v>427</v>
      </c>
      <c r="D200" s="108">
        <v>5.03</v>
      </c>
      <c r="E200" s="108"/>
      <c r="F200" s="127"/>
      <c r="G200" s="128"/>
      <c r="H200" s="398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93"/>
      <c r="P200" s="393"/>
      <c r="Q200" s="393"/>
      <c r="R200" s="393"/>
      <c r="S200" s="393"/>
      <c r="T200" s="393"/>
      <c r="U200" s="393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90" t="s">
        <v>206</v>
      </c>
      <c r="C201" s="126" t="s">
        <v>186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93"/>
      <c r="P201" s="393"/>
      <c r="Q201" s="393"/>
      <c r="R201" s="393"/>
      <c r="S201" s="393"/>
      <c r="T201" s="393"/>
      <c r="U201" s="393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90" t="s">
        <v>206</v>
      </c>
      <c r="C202" s="126" t="s">
        <v>203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93"/>
      <c r="P202" s="393"/>
      <c r="Q202" s="393"/>
      <c r="R202" s="393"/>
      <c r="S202" s="393"/>
      <c r="T202" s="393"/>
      <c r="U202" s="393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90" t="s">
        <v>206</v>
      </c>
      <c r="C203" s="126" t="s">
        <v>207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90" t="s">
        <v>414</v>
      </c>
      <c r="C204" s="187" t="s">
        <v>415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93"/>
      <c r="P204" s="393"/>
      <c r="Q204" s="393"/>
      <c r="R204" s="393"/>
      <c r="S204" s="393"/>
      <c r="T204" s="393"/>
      <c r="U204" s="393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90" t="s">
        <v>414</v>
      </c>
      <c r="C205" s="187" t="s">
        <v>416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90" t="s">
        <v>414</v>
      </c>
      <c r="C206" s="187" t="s">
        <v>61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30100027</v>
      </c>
      <c r="B207" s="390" t="s">
        <v>208</v>
      </c>
      <c r="C207" s="126" t="s">
        <v>179</v>
      </c>
      <c r="D207" s="108">
        <v>5.08</v>
      </c>
      <c r="E207" s="108"/>
      <c r="F207" s="127">
        <v>42736</v>
      </c>
      <c r="G207" s="128">
        <f>108*4+45</f>
        <v>477</v>
      </c>
      <c r="H207" s="398">
        <f t="shared" si="91"/>
        <v>2423.16</v>
      </c>
      <c r="I207" s="129">
        <f>7.5*3</f>
        <v>22.5</v>
      </c>
      <c r="J207" s="130">
        <f t="array" ref="J207">IF(ISERROR(G207/I207),"",G207/I207)</f>
        <v>21.2</v>
      </c>
      <c r="K207" s="131">
        <f t="array" ref="K207">IF(ISERROR(G207/L207),"",G207/L207)</f>
        <v>22.714285714285715</v>
      </c>
      <c r="L207" s="129">
        <v>21</v>
      </c>
      <c r="M207" s="109">
        <f t="shared" ref="M207:M236" si="101">IF(ISERROR(I207-K207),"",I207-K207)</f>
        <v>-0.2142857142857153</v>
      </c>
      <c r="N207" s="130">
        <f t="shared" ref="N207:N236" si="102">SUM(O207:U207)</f>
        <v>0</v>
      </c>
      <c r="O207" s="393"/>
      <c r="P207" s="393"/>
      <c r="Q207" s="393"/>
      <c r="R207" s="393"/>
      <c r="S207" s="393"/>
      <c r="T207" s="393"/>
      <c r="U207" s="393"/>
      <c r="V207" s="132">
        <f t="shared" ref="V207:V218" si="103">SUM(X207:AA207)</f>
        <v>0</v>
      </c>
      <c r="W207" s="133">
        <f t="shared" ref="W207:W218" si="104">IF(ISERROR(V207/G207),"",V207/G207)</f>
        <v>0</v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390" t="s">
        <v>208</v>
      </c>
      <c r="C208" s="126" t="s">
        <v>204</v>
      </c>
      <c r="D208" s="108">
        <v>5.08</v>
      </c>
      <c r="E208" s="108"/>
      <c r="F208" s="127">
        <v>42736</v>
      </c>
      <c r="G208" s="128">
        <f>108+108</f>
        <v>216</v>
      </c>
      <c r="H208" s="398">
        <f t="shared" si="91"/>
        <v>1097.28</v>
      </c>
      <c r="I208" s="129">
        <f>4*3</f>
        <v>12</v>
      </c>
      <c r="J208" s="130">
        <f t="array" ref="J208">IF(ISERROR(G208/I208),"",G208/I208)</f>
        <v>18</v>
      </c>
      <c r="K208" s="131">
        <f t="array" ref="K208">IF(ISERROR(G208/L208),"",G208/L208)</f>
        <v>10.285714285714286</v>
      </c>
      <c r="L208" s="129">
        <v>21</v>
      </c>
      <c r="M208" s="109">
        <f t="shared" si="101"/>
        <v>1.7142857142857135</v>
      </c>
      <c r="N208" s="130">
        <f t="shared" si="102"/>
        <v>0</v>
      </c>
      <c r="O208" s="393"/>
      <c r="P208" s="393"/>
      <c r="Q208" s="393"/>
      <c r="R208" s="393"/>
      <c r="S208" s="393"/>
      <c r="T208" s="393"/>
      <c r="U208" s="393"/>
      <c r="V208" s="132">
        <f t="shared" si="103"/>
        <v>0</v>
      </c>
      <c r="W208" s="133">
        <f t="shared" si="104"/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90" t="s">
        <v>208</v>
      </c>
      <c r="C209" s="126" t="s">
        <v>205</v>
      </c>
      <c r="D209" s="108">
        <v>5.08</v>
      </c>
      <c r="E209" s="108"/>
      <c r="F209" s="127"/>
      <c r="G209" s="128"/>
      <c r="H209" s="398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90" t="s">
        <v>208</v>
      </c>
      <c r="C210" s="126" t="s">
        <v>186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90" t="s">
        <v>208</v>
      </c>
      <c r="C211" s="126" t="s">
        <v>203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hidden="1" customHeight="1">
      <c r="A212" s="300">
        <v>30100026</v>
      </c>
      <c r="B212" s="390" t="s">
        <v>208</v>
      </c>
      <c r="C212" s="126" t="s">
        <v>199</v>
      </c>
      <c r="D212" s="108">
        <v>5.08</v>
      </c>
      <c r="E212" s="108"/>
      <c r="F212" s="127"/>
      <c r="G212" s="128"/>
      <c r="H212" s="398">
        <f t="shared" si="91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101"/>
        <v>0</v>
      </c>
      <c r="N212" s="130">
        <f t="shared" si="102"/>
        <v>0</v>
      </c>
      <c r="O212" s="389"/>
      <c r="P212" s="389"/>
      <c r="Q212" s="389"/>
      <c r="R212" s="389"/>
      <c r="S212" s="389"/>
      <c r="T212" s="389"/>
      <c r="U212" s="389"/>
      <c r="V212" s="132">
        <f t="shared" si="103"/>
        <v>0</v>
      </c>
      <c r="W212" s="133" t="str">
        <f t="shared" si="104"/>
        <v/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90" t="s">
        <v>208</v>
      </c>
      <c r="C213" s="126" t="s">
        <v>187</v>
      </c>
      <c r="D213" s="108">
        <v>5.08</v>
      </c>
      <c r="E213" s="108"/>
      <c r="F213" s="127"/>
      <c r="G213" s="128"/>
      <c r="H213" s="398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93"/>
      <c r="P213" s="393"/>
      <c r="Q213" s="393"/>
      <c r="R213" s="393"/>
      <c r="S213" s="393"/>
      <c r="T213" s="393"/>
      <c r="U213" s="393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90" t="s">
        <v>208</v>
      </c>
      <c r="C214" s="126" t="s">
        <v>207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9"/>
      <c r="P214" s="389"/>
      <c r="Q214" s="389"/>
      <c r="R214" s="389"/>
      <c r="S214" s="389"/>
      <c r="T214" s="389"/>
      <c r="U214" s="38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390" t="s">
        <v>209</v>
      </c>
      <c r="C215" s="126" t="s">
        <v>194</v>
      </c>
      <c r="D215" s="108">
        <v>5.03</v>
      </c>
      <c r="E215" s="108"/>
      <c r="F215" s="127">
        <v>42736</v>
      </c>
      <c r="G215" s="128">
        <f>108*12+70+108*2</f>
        <v>1582</v>
      </c>
      <c r="H215" s="398">
        <f t="shared" si="91"/>
        <v>7957.46</v>
      </c>
      <c r="I215" s="129">
        <f>9.5*2</f>
        <v>19</v>
      </c>
      <c r="J215" s="130">
        <f t="array" ref="J215">IF(ISERROR(G215/I215),"",G215/I215)</f>
        <v>83.263157894736835</v>
      </c>
      <c r="K215" s="131">
        <f t="array" ref="K215">IF(ISERROR(G215/L215),"",G215/L215)</f>
        <v>28.25</v>
      </c>
      <c r="L215" s="129">
        <v>56</v>
      </c>
      <c r="M215" s="109">
        <f t="shared" si="101"/>
        <v>-9.25</v>
      </c>
      <c r="N215" s="130">
        <f t="shared" si="102"/>
        <v>0</v>
      </c>
      <c r="O215" s="393"/>
      <c r="P215" s="393"/>
      <c r="Q215" s="393"/>
      <c r="R215" s="393"/>
      <c r="S215" s="393"/>
      <c r="T215" s="393"/>
      <c r="U215" s="393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390" t="s">
        <v>209</v>
      </c>
      <c r="C216" s="126" t="s">
        <v>179</v>
      </c>
      <c r="D216" s="108">
        <v>5.03</v>
      </c>
      <c r="E216" s="108"/>
      <c r="F216" s="127">
        <v>42736</v>
      </c>
      <c r="G216" s="128">
        <v>108</v>
      </c>
      <c r="H216" s="398">
        <f t="shared" si="91"/>
        <v>543.24</v>
      </c>
      <c r="I216" s="129">
        <f>2*2</f>
        <v>4</v>
      </c>
      <c r="J216" s="130">
        <f t="array" ref="J216">IF(ISERROR(G216/I216),"",G216/I216)</f>
        <v>27</v>
      </c>
      <c r="K216" s="131">
        <f t="array" ref="K216">IF(ISERROR(G216/L216),"",G216/L216)</f>
        <v>1.9285714285714286</v>
      </c>
      <c r="L216" s="129">
        <v>56</v>
      </c>
      <c r="M216" s="109">
        <f t="shared" si="101"/>
        <v>2.0714285714285712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hidden="1" customHeight="1">
      <c r="A217" s="300">
        <v>30100062</v>
      </c>
      <c r="B217" s="390" t="s">
        <v>209</v>
      </c>
      <c r="C217" s="126" t="s">
        <v>195</v>
      </c>
      <c r="D217" s="108">
        <v>5.03</v>
      </c>
      <c r="E217" s="108"/>
      <c r="F217" s="127"/>
      <c r="G217" s="128"/>
      <c r="H217" s="398">
        <f t="shared" si="91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101"/>
        <v>0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 t="str">
        <f t="shared" si="104"/>
        <v/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90" t="s">
        <v>209</v>
      </c>
      <c r="C218" s="126" t="s">
        <v>204</v>
      </c>
      <c r="D218" s="108">
        <v>5.03</v>
      </c>
      <c r="E218" s="108"/>
      <c r="F218" s="127"/>
      <c r="G218" s="128"/>
      <c r="H218" s="39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90" t="s">
        <v>382</v>
      </c>
      <c r="C219" s="187" t="s">
        <v>383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90" t="s">
        <v>382</v>
      </c>
      <c r="C220" s="187" t="s">
        <v>384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90" t="s">
        <v>382</v>
      </c>
      <c r="C221" s="187" t="s">
        <v>389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90" t="s">
        <v>382</v>
      </c>
      <c r="C222" s="187" t="s">
        <v>391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90" t="s">
        <v>418</v>
      </c>
      <c r="C223" s="187" t="s">
        <v>364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90" t="s">
        <v>418</v>
      </c>
      <c r="C224" s="187" t="s">
        <v>365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90" t="s">
        <v>418</v>
      </c>
      <c r="C225" s="187" t="s">
        <v>366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90" t="s">
        <v>418</v>
      </c>
      <c r="C226" s="187" t="s">
        <v>367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9"/>
      <c r="P227" s="389"/>
      <c r="Q227" s="389"/>
      <c r="R227" s="389"/>
      <c r="S227" s="389"/>
      <c r="T227" s="389"/>
      <c r="U227" s="38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9"/>
      <c r="P237" s="389"/>
      <c r="Q237" s="389"/>
      <c r="R237" s="389"/>
      <c r="S237" s="389"/>
      <c r="T237" s="389"/>
      <c r="U237" s="389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98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398">
        <f t="shared" si="91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389"/>
      <c r="P239" s="389"/>
      <c r="Q239" s="389"/>
      <c r="R239" s="389"/>
      <c r="S239" s="389"/>
      <c r="T239" s="389"/>
      <c r="U239" s="389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98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9"/>
      <c r="P240" s="389"/>
      <c r="Q240" s="389"/>
      <c r="R240" s="389"/>
      <c r="S240" s="389"/>
      <c r="T240" s="389"/>
      <c r="U240" s="38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98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9"/>
      <c r="P241" s="389"/>
      <c r="Q241" s="389"/>
      <c r="R241" s="389"/>
      <c r="S241" s="389"/>
      <c r="T241" s="389"/>
      <c r="U241" s="38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98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9"/>
      <c r="P242" s="389"/>
      <c r="Q242" s="389"/>
      <c r="R242" s="389"/>
      <c r="S242" s="389"/>
      <c r="T242" s="389"/>
      <c r="U242" s="38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9"/>
      <c r="P243" s="389"/>
      <c r="Q243" s="389"/>
      <c r="R243" s="389"/>
      <c r="S243" s="389"/>
      <c r="T243" s="389"/>
      <c r="U243" s="38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98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9"/>
      <c r="P246" s="389"/>
      <c r="Q246" s="389"/>
      <c r="R246" s="389"/>
      <c r="S246" s="389"/>
      <c r="T246" s="389"/>
      <c r="U246" s="38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customHeight="1">
      <c r="A256" s="470" t="s">
        <v>216</v>
      </c>
      <c r="B256" s="470"/>
      <c r="C256" s="396" t="s">
        <v>202</v>
      </c>
      <c r="D256" s="143"/>
      <c r="E256" s="143"/>
      <c r="F256" s="144"/>
      <c r="G256" s="145">
        <f>SUM(G199:G255)</f>
        <v>2383</v>
      </c>
      <c r="H256" s="146">
        <f>SUM(H199:H255)</f>
        <v>12021.14</v>
      </c>
      <c r="I256" s="146">
        <f>SUM(I199:I255)</f>
        <v>57.5</v>
      </c>
      <c r="J256" s="130">
        <f t="array" ref="J256">IF(ISERROR(G256/I256),"",G256/I256)</f>
        <v>41.443478260869568</v>
      </c>
      <c r="K256" s="146">
        <f>SUM(K199:K255)</f>
        <v>63.178571428571431</v>
      </c>
      <c r="L256" s="147"/>
      <c r="M256" s="150">
        <f t="shared" ref="M256:V256" si="114">SUM(M199:M255)</f>
        <v>-5.6785714285714306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90" t="s">
        <v>217</v>
      </c>
      <c r="C257" s="126" t="s">
        <v>179</v>
      </c>
      <c r="D257" s="108">
        <v>5.03</v>
      </c>
      <c r="E257" s="108"/>
      <c r="F257" s="127"/>
      <c r="G257" s="128"/>
      <c r="H257" s="398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9"/>
      <c r="P257" s="389"/>
      <c r="Q257" s="389"/>
      <c r="R257" s="389"/>
      <c r="S257" s="389"/>
      <c r="T257" s="389"/>
      <c r="U257" s="38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90" t="s">
        <v>217</v>
      </c>
      <c r="C258" s="126" t="s">
        <v>186</v>
      </c>
      <c r="D258" s="108">
        <v>5.03</v>
      </c>
      <c r="E258" s="108"/>
      <c r="F258" s="127"/>
      <c r="G258" s="128"/>
      <c r="H258" s="398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9"/>
      <c r="P258" s="389"/>
      <c r="Q258" s="389"/>
      <c r="R258" s="389"/>
      <c r="S258" s="389"/>
      <c r="T258" s="389"/>
      <c r="U258" s="38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90" t="s">
        <v>217</v>
      </c>
      <c r="C259" s="126" t="s">
        <v>204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42736</v>
      </c>
      <c r="G262" s="128">
        <v>108</v>
      </c>
      <c r="H262" s="398">
        <f t="shared" si="116"/>
        <v>543.24</v>
      </c>
      <c r="I262" s="129">
        <f>11.5*2</f>
        <v>23</v>
      </c>
      <c r="J262" s="130">
        <f t="array" ref="J262">IF(ISERROR(G262/I262),"",G262/I262)</f>
        <v>4.6956521739130439</v>
      </c>
      <c r="K262" s="131">
        <f t="array" ref="K262">IF(ISERROR(G262/L262),"",G262/L262)</f>
        <v>11.61290322580645</v>
      </c>
      <c r="L262" s="129">
        <v>9.3000000000000007</v>
      </c>
      <c r="M262" s="109">
        <f t="shared" si="117"/>
        <v>11.38709677419355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98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398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98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9"/>
      <c r="P265" s="389"/>
      <c r="Q265" s="389"/>
      <c r="R265" s="389"/>
      <c r="S265" s="389"/>
      <c r="T265" s="389"/>
      <c r="U265" s="38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5" si="120">IF(ISERROR(I269-K269),"",I269-K269)</f>
        <v>0</v>
      </c>
      <c r="N269" s="130">
        <f t="shared" ref="N269:N284" si="121"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9"/>
      <c r="P270" s="389"/>
      <c r="Q270" s="389"/>
      <c r="R270" s="389"/>
      <c r="S270" s="389"/>
      <c r="T270" s="389"/>
      <c r="U270" s="38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90" t="s">
        <v>222</v>
      </c>
      <c r="C273" s="126" t="s">
        <v>181</v>
      </c>
      <c r="D273" s="108">
        <v>9.36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90" t="s">
        <v>222</v>
      </c>
      <c r="C274" s="126" t="s">
        <v>179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90" t="s">
        <v>222</v>
      </c>
      <c r="C275" s="126" t="s">
        <v>221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90" t="s">
        <v>222</v>
      </c>
      <c r="C276" s="126" t="s">
        <v>186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90" t="s">
        <v>393</v>
      </c>
      <c r="C277" s="187" t="s">
        <v>395</v>
      </c>
      <c r="D277" s="108">
        <v>5</v>
      </c>
      <c r="E277" s="108"/>
      <c r="F277" s="127"/>
      <c r="G277" s="128"/>
      <c r="H277" s="398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90" t="s">
        <v>393</v>
      </c>
      <c r="C278" s="187" t="s">
        <v>402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90" t="s">
        <v>404</v>
      </c>
      <c r="C279" s="187" t="s">
        <v>405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90" t="s">
        <v>342</v>
      </c>
      <c r="C280" s="187" t="s">
        <v>372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90" t="s">
        <v>343</v>
      </c>
      <c r="C281" s="126" t="s">
        <v>345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90" t="s">
        <v>343</v>
      </c>
      <c r="C282" s="126" t="s">
        <v>347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398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>
        <v>42736</v>
      </c>
      <c r="G285" s="128">
        <f>90+42</f>
        <v>132</v>
      </c>
      <c r="H285" s="398">
        <f t="shared" si="116"/>
        <v>663.96</v>
      </c>
      <c r="I285" s="129">
        <f>6*8</f>
        <v>48</v>
      </c>
      <c r="J285" s="130">
        <f t="array" ref="J285">IF(ISERROR(G285/I285),"",G285/I285)</f>
        <v>2.75</v>
      </c>
      <c r="K285" s="131">
        <f t="array" ref="K285">IF(ISERROR(G285/L285),"",G285/L285)</f>
        <v>5.5</v>
      </c>
      <c r="L285" s="129">
        <v>24</v>
      </c>
      <c r="M285" s="109">
        <f t="shared" si="120"/>
        <v>42.5</v>
      </c>
      <c r="N285" s="130"/>
      <c r="O285" s="389"/>
      <c r="P285" s="389"/>
      <c r="Q285" s="389"/>
      <c r="R285" s="389"/>
      <c r="S285" s="389"/>
      <c r="T285" s="389"/>
      <c r="U285" s="38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398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398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98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389"/>
      <c r="P288" s="389"/>
      <c r="Q288" s="389"/>
      <c r="R288" s="389"/>
      <c r="S288" s="389"/>
      <c r="T288" s="389"/>
      <c r="U288" s="389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389"/>
      <c r="P289" s="389"/>
      <c r="Q289" s="389"/>
      <c r="R289" s="389"/>
      <c r="S289" s="389"/>
      <c r="T289" s="389"/>
      <c r="U289" s="38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398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462" t="s">
        <v>224</v>
      </c>
      <c r="B291" s="463"/>
      <c r="C291" s="396" t="s">
        <v>202</v>
      </c>
      <c r="D291" s="143"/>
      <c r="E291" s="143"/>
      <c r="F291" s="144"/>
      <c r="G291" s="145">
        <f>SUM(G257:G290)</f>
        <v>240</v>
      </c>
      <c r="H291" s="146">
        <f>SUM(H257:H290)</f>
        <v>1207.2</v>
      </c>
      <c r="I291" s="146">
        <f>SUM(I257:I290)</f>
        <v>71</v>
      </c>
      <c r="J291" s="130">
        <f t="array" ref="J291">IF(ISERROR(G291/I291),"",G291/I291)</f>
        <v>3.380281690140845</v>
      </c>
      <c r="K291" s="146">
        <f>SUM(K257:K290)</f>
        <v>17.112903225806448</v>
      </c>
      <c r="L291" s="147"/>
      <c r="M291" s="150">
        <f t="shared" ref="M291:V291" si="131">SUM(M257:M290)</f>
        <v>53.887096774193552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98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389"/>
      <c r="P292" s="389"/>
      <c r="Q292" s="389"/>
      <c r="R292" s="389"/>
      <c r="S292" s="389"/>
      <c r="T292" s="389"/>
      <c r="U292" s="389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98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389"/>
      <c r="P293" s="389"/>
      <c r="Q293" s="389"/>
      <c r="R293" s="389"/>
      <c r="S293" s="389"/>
      <c r="T293" s="389"/>
      <c r="U293" s="38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hidden="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398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98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94" t="s">
        <v>203</v>
      </c>
      <c r="D296" s="108">
        <v>5.03</v>
      </c>
      <c r="E296" s="108"/>
      <c r="F296" s="127"/>
      <c r="G296" s="128"/>
      <c r="H296" s="398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98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98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94" t="s">
        <v>228</v>
      </c>
      <c r="D299" s="108">
        <v>5.03</v>
      </c>
      <c r="E299" s="108"/>
      <c r="F299" s="127"/>
      <c r="G299" s="128"/>
      <c r="H299" s="398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94" t="s">
        <v>212</v>
      </c>
      <c r="D300" s="108">
        <v>5.03</v>
      </c>
      <c r="E300" s="108"/>
      <c r="F300" s="127"/>
      <c r="G300" s="128"/>
      <c r="H300" s="398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94" t="s">
        <v>203</v>
      </c>
      <c r="D301" s="108">
        <v>5.03</v>
      </c>
      <c r="E301" s="108"/>
      <c r="F301" s="127"/>
      <c r="G301" s="128"/>
      <c r="H301" s="398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94" t="s">
        <v>186</v>
      </c>
      <c r="D302" s="108">
        <v>5.03</v>
      </c>
      <c r="E302" s="108"/>
      <c r="F302" s="127"/>
      <c r="G302" s="128"/>
      <c r="H302" s="398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94" t="s">
        <v>228</v>
      </c>
      <c r="D303" s="108">
        <v>5.03</v>
      </c>
      <c r="E303" s="108"/>
      <c r="F303" s="127"/>
      <c r="G303" s="128"/>
      <c r="H303" s="398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94" t="s">
        <v>199</v>
      </c>
      <c r="D304" s="108">
        <v>5.03</v>
      </c>
      <c r="E304" s="108"/>
      <c r="F304" s="127"/>
      <c r="G304" s="128"/>
      <c r="H304" s="398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42736</v>
      </c>
      <c r="G305" s="128">
        <f>90*10</f>
        <v>900</v>
      </c>
      <c r="H305" s="398">
        <f t="shared" si="132"/>
        <v>4554</v>
      </c>
      <c r="I305" s="129">
        <f>11.5*5</f>
        <v>57.5</v>
      </c>
      <c r="J305" s="130">
        <f t="array" ref="J305">IF(ISERROR(G305/I305),"",G305/I305)</f>
        <v>15.652173913043478</v>
      </c>
      <c r="K305" s="131">
        <f t="array" ref="K305">IF(ISERROR(G305/L305),"",G305/L305)</f>
        <v>36</v>
      </c>
      <c r="L305" s="129">
        <v>25</v>
      </c>
      <c r="M305" s="109">
        <f t="shared" si="133"/>
        <v>21.5</v>
      </c>
      <c r="N305" s="130">
        <f t="shared" si="134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5"/>
        <v>0</v>
      </c>
      <c r="W305" s="133">
        <f t="shared" si="130"/>
        <v>0</v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398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462" t="s">
        <v>231</v>
      </c>
      <c r="B307" s="463"/>
      <c r="C307" s="396" t="s">
        <v>202</v>
      </c>
      <c r="D307" s="143"/>
      <c r="E307" s="143"/>
      <c r="F307" s="144"/>
      <c r="G307" s="145">
        <f>SUM(G292:G306)</f>
        <v>900</v>
      </c>
      <c r="H307" s="146">
        <f>SUM(H292:H306)</f>
        <v>4554</v>
      </c>
      <c r="I307" s="146">
        <f>SUM(I292:I306)</f>
        <v>57.5</v>
      </c>
      <c r="J307" s="130">
        <f t="array" ref="J307">IF(ISERROR(G307/I307),"",G307/I307)</f>
        <v>15.652173913043478</v>
      </c>
      <c r="K307" s="146">
        <f>SUM(K292:K306)</f>
        <v>36</v>
      </c>
      <c r="L307" s="146"/>
      <c r="M307" s="150">
        <f>SUM(M292:M306)</f>
        <v>21.5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398">
        <f t="shared" ref="H308:H316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5" si="137">IF(ISERROR(I308-K308),"",I308-K308)</f>
        <v>0</v>
      </c>
      <c r="N308" s="130">
        <f t="shared" ref="N308:N312" si="138">SUM(O308:U308)</f>
        <v>0</v>
      </c>
      <c r="O308" s="389"/>
      <c r="P308" s="389"/>
      <c r="Q308" s="389"/>
      <c r="R308" s="389"/>
      <c r="S308" s="389"/>
      <c r="T308" s="389"/>
      <c r="U308" s="389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98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389"/>
      <c r="P309" s="389"/>
      <c r="Q309" s="389"/>
      <c r="R309" s="389"/>
      <c r="S309" s="389"/>
      <c r="T309" s="389"/>
      <c r="U309" s="389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398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98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98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>
        <v>42727</v>
      </c>
      <c r="G313" s="128">
        <v>18</v>
      </c>
      <c r="H313" s="398">
        <f t="shared" si="136"/>
        <v>90.54</v>
      </c>
      <c r="I313" s="129">
        <v>2</v>
      </c>
      <c r="J313" s="130">
        <f t="array" ref="J313">IF(ISERROR(G313/I313),"",G313/I313)</f>
        <v>9</v>
      </c>
      <c r="K313" s="131">
        <f t="array" ref="K313">IF(ISERROR(G313/L313),"",G313/L313)</f>
        <v>1.3333333333333333</v>
      </c>
      <c r="L313" s="129">
        <v>13.5</v>
      </c>
      <c r="M313" s="109">
        <f t="shared" si="137"/>
        <v>0.66666666666666674</v>
      </c>
      <c r="N313" s="130"/>
      <c r="O313" s="389"/>
      <c r="P313" s="389"/>
      <c r="Q313" s="389"/>
      <c r="R313" s="389"/>
      <c r="S313" s="389"/>
      <c r="T313" s="389"/>
      <c r="U313" s="389"/>
      <c r="V313" s="132"/>
      <c r="W313" s="133"/>
      <c r="X313" s="132"/>
      <c r="Y313" s="132"/>
      <c r="Z313" s="132"/>
      <c r="AA313" s="132"/>
    </row>
    <row r="314" spans="1:27" ht="20.100000000000001" hidden="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/>
      <c r="G314" s="128"/>
      <c r="H314" s="398">
        <f t="shared" si="136"/>
        <v>0</v>
      </c>
      <c r="I314" s="129"/>
      <c r="J314" s="130" t="str">
        <f t="array" ref="J314">IF(ISERROR(G314/I314),"",G314/I314)</f>
        <v/>
      </c>
      <c r="K314" s="131">
        <f t="array" ref="K314">IF(ISERROR(G314/L314),"",G314/L314)</f>
        <v>0</v>
      </c>
      <c r="L314" s="129">
        <v>13.5</v>
      </c>
      <c r="M314" s="109">
        <f t="shared" si="137"/>
        <v>0</v>
      </c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>
        <v>42727</v>
      </c>
      <c r="G315" s="128">
        <v>5</v>
      </c>
      <c r="H315" s="398">
        <f t="shared" si="136"/>
        <v>25.150000000000002</v>
      </c>
      <c r="I315" s="129">
        <v>1</v>
      </c>
      <c r="J315" s="130">
        <f t="array" ref="J315">IF(ISERROR(G315/I315),"",G315/I315)</f>
        <v>5</v>
      </c>
      <c r="K315" s="131">
        <f t="array" ref="K315">IF(ISERROR(G315/L315),"",G315/L315)</f>
        <v>0.37037037037037035</v>
      </c>
      <c r="L315" s="129">
        <v>13.5</v>
      </c>
      <c r="M315" s="109">
        <f t="shared" si="137"/>
        <v>0.62962962962962965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398">
        <f t="shared" si="13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0">IF(ISERROR(I316-K316),"",I316-K316)</f>
        <v>0</v>
      </c>
      <c r="N316" s="130">
        <f t="shared" ref="N316" si="141">SUM(O316:U316)</f>
        <v>0</v>
      </c>
      <c r="O316" s="389"/>
      <c r="P316" s="389"/>
      <c r="Q316" s="389"/>
      <c r="R316" s="389"/>
      <c r="S316" s="389"/>
      <c r="T316" s="389"/>
      <c r="U316" s="389"/>
      <c r="V316" s="132">
        <f t="shared" ref="V316" si="142">SUM(X316:AA316)</f>
        <v>0</v>
      </c>
      <c r="W316" s="133" t="str">
        <f t="shared" ref="W316:W321" si="143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462" t="s">
        <v>234</v>
      </c>
      <c r="B317" s="463"/>
      <c r="C317" s="396" t="s">
        <v>202</v>
      </c>
      <c r="D317" s="143"/>
      <c r="E317" s="143"/>
      <c r="F317" s="144"/>
      <c r="G317" s="145">
        <f>SUM(G308:G316)</f>
        <v>23</v>
      </c>
      <c r="H317" s="146">
        <f>SUM(H308:H316)</f>
        <v>115.69000000000001</v>
      </c>
      <c r="I317" s="146">
        <f>SUM(I308:I316)</f>
        <v>3</v>
      </c>
      <c r="J317" s="130">
        <f t="array" ref="J317">IF(ISERROR(G317/I317),"",G317/I317)</f>
        <v>7.666666666666667</v>
      </c>
      <c r="K317" s="146">
        <f>SUM(K308:K316)</f>
        <v>1.7037037037037037</v>
      </c>
      <c r="L317" s="147"/>
      <c r="M317" s="150">
        <f>SUM(M308:M316)</f>
        <v>1.2962962962962963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3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88"/>
      <c r="D318" s="108">
        <v>3.65</v>
      </c>
      <c r="E318" s="108"/>
      <c r="F318" s="153"/>
      <c r="G318" s="128"/>
      <c r="H318" s="398">
        <f t="shared" ref="H318:H331" si="144">D318*G318</f>
        <v>0</v>
      </c>
      <c r="I318" s="129"/>
      <c r="J318" s="130" t="str">
        <f t="array" ref="J318">IF(ISERROR(G318/I318),"",G318/I318)</f>
        <v/>
      </c>
      <c r="K318" s="398">
        <f t="array" ref="K318">IF(ISERROR(G318/L318),"",G318/L318)</f>
        <v>0</v>
      </c>
      <c r="L318" s="129">
        <v>5</v>
      </c>
      <c r="M318" s="109">
        <f t="shared" ref="M318:M321" si="145">IF(ISERROR(I318-K318),"",I318-K318)</f>
        <v>0</v>
      </c>
      <c r="N318" s="130">
        <f t="shared" ref="N318:N321" si="146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:V321" si="147">SUM(X318:AA318)</f>
        <v>0</v>
      </c>
      <c r="W318" s="133" t="str">
        <f t="shared" si="143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88"/>
      <c r="D319" s="108">
        <v>6.58</v>
      </c>
      <c r="E319" s="108"/>
      <c r="F319" s="127"/>
      <c r="G319" s="128"/>
      <c r="H319" s="398">
        <f t="shared" si="144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5"/>
        <v>0</v>
      </c>
      <c r="N319" s="130">
        <f t="shared" si="146"/>
        <v>0</v>
      </c>
      <c r="O319" s="389"/>
      <c r="P319" s="389"/>
      <c r="Q319" s="389"/>
      <c r="R319" s="389"/>
      <c r="S319" s="389"/>
      <c r="T319" s="389"/>
      <c r="U319" s="389"/>
      <c r="V319" s="132">
        <f t="shared" si="147"/>
        <v>0</v>
      </c>
      <c r="W319" s="133" t="str">
        <f t="shared" si="143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388"/>
      <c r="D320" s="108">
        <v>7.8</v>
      </c>
      <c r="E320" s="108"/>
      <c r="F320" s="127"/>
      <c r="G320" s="128"/>
      <c r="H320" s="398">
        <f t="shared" si="144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5"/>
        <v>0</v>
      </c>
      <c r="N320" s="130">
        <f t="shared" si="146"/>
        <v>0</v>
      </c>
      <c r="O320" s="389"/>
      <c r="P320" s="389"/>
      <c r="Q320" s="389"/>
      <c r="R320" s="389"/>
      <c r="S320" s="389"/>
      <c r="T320" s="389"/>
      <c r="U320" s="389"/>
      <c r="V320" s="132">
        <f t="shared" si="147"/>
        <v>0</v>
      </c>
      <c r="W320" s="133" t="str">
        <f t="shared" si="143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88"/>
      <c r="D321" s="108">
        <v>4.4000000000000004</v>
      </c>
      <c r="E321" s="108"/>
      <c r="F321" s="127"/>
      <c r="G321" s="128"/>
      <c r="H321" s="398">
        <f t="shared" si="144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5"/>
        <v>0</v>
      </c>
      <c r="N321" s="130">
        <f t="shared" si="146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7"/>
        <v>0</v>
      </c>
      <c r="W321" s="133" t="str">
        <f t="shared" si="143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88"/>
      <c r="D322" s="108"/>
      <c r="E322" s="108"/>
      <c r="F322" s="127"/>
      <c r="G322" s="128"/>
      <c r="H322" s="398">
        <f t="shared" si="144"/>
        <v>0</v>
      </c>
      <c r="I322" s="129"/>
      <c r="J322" s="130"/>
      <c r="K322" s="131"/>
      <c r="L322" s="129">
        <v>6</v>
      </c>
      <c r="M322" s="109"/>
      <c r="N322" s="130"/>
      <c r="O322" s="389"/>
      <c r="P322" s="389"/>
      <c r="Q322" s="389"/>
      <c r="R322" s="389"/>
      <c r="S322" s="389"/>
      <c r="T322" s="389"/>
      <c r="U322" s="38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88" t="s">
        <v>239</v>
      </c>
      <c r="C323" s="388" t="s">
        <v>179</v>
      </c>
      <c r="D323" s="108">
        <v>6.04</v>
      </c>
      <c r="E323" s="108"/>
      <c r="F323" s="127"/>
      <c r="G323" s="128"/>
      <c r="H323" s="398">
        <f t="shared" si="144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8">IF(ISERROR(I323-K323),"",I323-K323)</f>
        <v>0</v>
      </c>
      <c r="N323" s="130">
        <f t="shared" ref="N323:N324" si="149">SUM(O323:U323)</f>
        <v>0</v>
      </c>
      <c r="O323" s="389"/>
      <c r="P323" s="389"/>
      <c r="Q323" s="389"/>
      <c r="R323" s="389"/>
      <c r="S323" s="389"/>
      <c r="T323" s="389"/>
      <c r="U323" s="389"/>
      <c r="V323" s="132">
        <f t="shared" ref="V323:V324" si="150">SUM(X323:AA323)</f>
        <v>0</v>
      </c>
      <c r="W323" s="133" t="str">
        <f t="shared" ref="W323:W324" si="151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88" t="s">
        <v>239</v>
      </c>
      <c r="C324" s="388" t="s">
        <v>186</v>
      </c>
      <c r="D324" s="108">
        <v>6.04</v>
      </c>
      <c r="E324" s="108"/>
      <c r="F324" s="127"/>
      <c r="G324" s="128"/>
      <c r="H324" s="398">
        <f t="shared" si="144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8"/>
        <v>0</v>
      </c>
      <c r="N324" s="130">
        <f t="shared" si="149"/>
        <v>0</v>
      </c>
      <c r="O324" s="389"/>
      <c r="P324" s="389"/>
      <c r="Q324" s="389"/>
      <c r="R324" s="389"/>
      <c r="S324" s="389"/>
      <c r="T324" s="389"/>
      <c r="U324" s="389"/>
      <c r="V324" s="132">
        <f t="shared" si="150"/>
        <v>0</v>
      </c>
      <c r="W324" s="133" t="str">
        <f t="shared" si="151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88" t="s">
        <v>443</v>
      </c>
      <c r="C325" s="388" t="s">
        <v>179</v>
      </c>
      <c r="D325" s="108">
        <v>6</v>
      </c>
      <c r="E325" s="108"/>
      <c r="F325" s="127"/>
      <c r="G325" s="128"/>
      <c r="H325" s="398">
        <f t="shared" si="144"/>
        <v>0</v>
      </c>
      <c r="I325" s="129"/>
      <c r="J325" s="130"/>
      <c r="K325" s="131"/>
      <c r="L325" s="129"/>
      <c r="M325" s="109"/>
      <c r="N325" s="130"/>
      <c r="O325" s="389"/>
      <c r="P325" s="389"/>
      <c r="Q325" s="389"/>
      <c r="R325" s="389"/>
      <c r="S325" s="389"/>
      <c r="T325" s="389"/>
      <c r="U325" s="38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88" t="s">
        <v>443</v>
      </c>
      <c r="C326" s="388" t="s">
        <v>60</v>
      </c>
      <c r="D326" s="108">
        <v>6</v>
      </c>
      <c r="E326" s="108"/>
      <c r="F326" s="127"/>
      <c r="G326" s="128"/>
      <c r="H326" s="398">
        <f t="shared" si="144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9"/>
      <c r="P326" s="389"/>
      <c r="Q326" s="389"/>
      <c r="R326" s="389"/>
      <c r="S326" s="389"/>
      <c r="T326" s="389"/>
      <c r="U326" s="38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90" t="s">
        <v>240</v>
      </c>
      <c r="C327" s="126"/>
      <c r="D327" s="108">
        <v>7.3</v>
      </c>
      <c r="E327" s="108"/>
      <c r="F327" s="127"/>
      <c r="G327" s="128"/>
      <c r="H327" s="398">
        <f t="shared" si="144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90" t="s">
        <v>241</v>
      </c>
      <c r="C328" s="126"/>
      <c r="D328" s="108">
        <f>78*120/1000</f>
        <v>9.36</v>
      </c>
      <c r="E328" s="108"/>
      <c r="F328" s="127"/>
      <c r="G328" s="128"/>
      <c r="H328" s="398">
        <f t="shared" si="144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2">SUM(O328:U328)</f>
        <v>0</v>
      </c>
      <c r="O328" s="389"/>
      <c r="P328" s="389"/>
      <c r="Q328" s="389"/>
      <c r="R328" s="389"/>
      <c r="S328" s="389"/>
      <c r="T328" s="389"/>
      <c r="U328" s="389"/>
      <c r="V328" s="132">
        <f t="shared" ref="V328" si="153">SUM(X328:AA328)</f>
        <v>0</v>
      </c>
      <c r="W328" s="133" t="str">
        <f t="shared" ref="W328" si="154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90" t="s">
        <v>242</v>
      </c>
      <c r="C329" s="126"/>
      <c r="D329" s="108">
        <v>4.5</v>
      </c>
      <c r="E329" s="108"/>
      <c r="F329" s="127"/>
      <c r="G329" s="128"/>
      <c r="H329" s="398">
        <f t="shared" si="144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90" t="s">
        <v>243</v>
      </c>
      <c r="C330" s="126"/>
      <c r="D330" s="108">
        <v>4.5</v>
      </c>
      <c r="E330" s="108"/>
      <c r="F330" s="127"/>
      <c r="G330" s="128"/>
      <c r="H330" s="398">
        <f t="shared" si="144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9"/>
      <c r="P330" s="389"/>
      <c r="Q330" s="389"/>
      <c r="R330" s="389"/>
      <c r="S330" s="389"/>
      <c r="T330" s="389"/>
      <c r="U330" s="38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98">
        <f t="shared" si="144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462" t="s">
        <v>244</v>
      </c>
      <c r="B332" s="463"/>
      <c r="C332" s="396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5">SUM(M318:M328)</f>
        <v>0</v>
      </c>
      <c r="N332" s="146">
        <f t="shared" si="155"/>
        <v>0</v>
      </c>
      <c r="O332" s="148">
        <f t="shared" si="155"/>
        <v>0</v>
      </c>
      <c r="P332" s="148">
        <f t="shared" si="155"/>
        <v>0</v>
      </c>
      <c r="Q332" s="148">
        <f t="shared" si="155"/>
        <v>0</v>
      </c>
      <c r="R332" s="148">
        <f t="shared" si="155"/>
        <v>0</v>
      </c>
      <c r="S332" s="148">
        <f t="shared" si="155"/>
        <v>0</v>
      </c>
      <c r="T332" s="148">
        <f t="shared" si="155"/>
        <v>0</v>
      </c>
      <c r="U332" s="148">
        <f t="shared" si="155"/>
        <v>0</v>
      </c>
      <c r="V332" s="149">
        <f t="shared" si="155"/>
        <v>0</v>
      </c>
      <c r="W332" s="133">
        <f t="shared" si="155"/>
        <v>0</v>
      </c>
      <c r="X332" s="149">
        <f t="shared" si="155"/>
        <v>0</v>
      </c>
      <c r="Y332" s="149">
        <f t="shared" si="155"/>
        <v>0</v>
      </c>
      <c r="Z332" s="149">
        <f t="shared" si="155"/>
        <v>0</v>
      </c>
      <c r="AA332" s="149">
        <f t="shared" si="155"/>
        <v>0</v>
      </c>
    </row>
    <row r="333" spans="1:27" ht="20.100000000000001" customHeight="1">
      <c r="A333" s="464" t="s">
        <v>246</v>
      </c>
      <c r="B333" s="465"/>
      <c r="C333" s="465"/>
      <c r="D333" s="465"/>
      <c r="E333" s="465"/>
      <c r="F333" s="466"/>
      <c r="G333" s="154">
        <f>SUM(G198,G256,G291,G307,G317,G332)</f>
        <v>5966</v>
      </c>
      <c r="H333" s="154">
        <f>SUM(H198,H256,H291,H307,H317,H332)</f>
        <v>30150.75</v>
      </c>
      <c r="I333" s="154">
        <f>SUM(I198,I256,I291,I307,I317,I332)</f>
        <v>350.5</v>
      </c>
      <c r="J333" s="155">
        <f t="array" ref="J333">IF(ISERROR(G333/I333),"",G333/I333)</f>
        <v>17.021398002853068</v>
      </c>
      <c r="K333" s="154">
        <f>SUM(K198,K256,K291,K307,K317,K332)</f>
        <v>234.64527573380582</v>
      </c>
      <c r="L333" s="155">
        <f>IF(ISERROR(G333/K333),"",G333/K333)</f>
        <v>25.425613114700635</v>
      </c>
      <c r="M333" s="154">
        <f t="shared" ref="M333:AA333" si="156">SUM(M198,M256,M291,M307,M317,M332)</f>
        <v>115.85472426619418</v>
      </c>
      <c r="N333" s="154">
        <f t="shared" si="156"/>
        <v>0</v>
      </c>
      <c r="O333" s="154">
        <f t="shared" si="156"/>
        <v>0</v>
      </c>
      <c r="P333" s="154">
        <f t="shared" si="156"/>
        <v>0</v>
      </c>
      <c r="Q333" s="154">
        <f t="shared" si="156"/>
        <v>0</v>
      </c>
      <c r="R333" s="154">
        <f t="shared" si="156"/>
        <v>0</v>
      </c>
      <c r="S333" s="154">
        <f t="shared" si="156"/>
        <v>0</v>
      </c>
      <c r="T333" s="154">
        <f t="shared" si="156"/>
        <v>0</v>
      </c>
      <c r="U333" s="154">
        <f t="shared" si="156"/>
        <v>0</v>
      </c>
      <c r="V333" s="154">
        <f t="shared" si="156"/>
        <v>0</v>
      </c>
      <c r="W333" s="154">
        <f t="shared" si="156"/>
        <v>0</v>
      </c>
      <c r="X333" s="154">
        <f t="shared" si="156"/>
        <v>0</v>
      </c>
      <c r="Y333" s="154">
        <f t="shared" si="156"/>
        <v>0</v>
      </c>
      <c r="Z333" s="154">
        <f t="shared" si="156"/>
        <v>0</v>
      </c>
      <c r="AA333" s="154">
        <f t="shared" si="156"/>
        <v>0</v>
      </c>
    </row>
    <row r="334" spans="1:27" ht="20.100000000000001" customHeight="1">
      <c r="A334" s="467" t="s">
        <v>476</v>
      </c>
      <c r="B334" s="395" t="s">
        <v>247</v>
      </c>
      <c r="C334" s="450" t="s">
        <v>248</v>
      </c>
      <c r="D334" s="451"/>
      <c r="E334" s="458" t="s">
        <v>249</v>
      </c>
      <c r="F334" s="458"/>
      <c r="G334" s="428" t="s">
        <v>250</v>
      </c>
      <c r="H334" s="428"/>
      <c r="I334" s="458" t="s">
        <v>251</v>
      </c>
      <c r="J334" s="458"/>
      <c r="K334" s="458" t="s">
        <v>252</v>
      </c>
      <c r="L334" s="458"/>
      <c r="M334" s="458" t="s">
        <v>253</v>
      </c>
      <c r="N334" s="458"/>
      <c r="O334" s="458" t="s">
        <v>254</v>
      </c>
      <c r="P334" s="428" t="s">
        <v>255</v>
      </c>
      <c r="Q334" s="428"/>
      <c r="R334" s="428" t="s">
        <v>252</v>
      </c>
      <c r="S334" s="428"/>
      <c r="T334" s="428" t="s">
        <v>256</v>
      </c>
      <c r="U334" s="428"/>
      <c r="V334" s="428" t="s">
        <v>257</v>
      </c>
      <c r="W334" s="428"/>
      <c r="X334" s="428" t="s">
        <v>252</v>
      </c>
      <c r="Y334" s="428"/>
      <c r="Z334" s="428" t="s">
        <v>256</v>
      </c>
      <c r="AA334" s="428"/>
    </row>
    <row r="335" spans="1:27" ht="20.100000000000001" customHeight="1">
      <c r="A335" s="468"/>
      <c r="B335" s="395" t="s">
        <v>258</v>
      </c>
      <c r="C335" s="493">
        <v>1</v>
      </c>
      <c r="D335" s="494"/>
      <c r="E335" s="461">
        <f>C335*11</f>
        <v>11</v>
      </c>
      <c r="F335" s="461"/>
      <c r="G335" s="428">
        <v>1</v>
      </c>
      <c r="H335" s="428"/>
      <c r="I335" s="461">
        <f>G335*11</f>
        <v>11</v>
      </c>
      <c r="J335" s="461"/>
      <c r="K335" s="461">
        <f>E335-I335</f>
        <v>0</v>
      </c>
      <c r="L335" s="461"/>
      <c r="M335" s="459">
        <f>IF(ISERROR(K335/E335),"",K335/E335)</f>
        <v>0</v>
      </c>
      <c r="N335" s="459"/>
      <c r="O335" s="458"/>
      <c r="P335" s="428" t="s">
        <v>201</v>
      </c>
      <c r="Q335" s="428"/>
      <c r="R335" s="457">
        <f>SUM(O198:U198)</f>
        <v>0</v>
      </c>
      <c r="S335" s="457"/>
      <c r="T335" s="452" t="str">
        <f t="array" ref="T335">IF(ISERROR(R335/R342),"",R335/R342)</f>
        <v/>
      </c>
      <c r="U335" s="452"/>
      <c r="V335" s="428" t="s">
        <v>259</v>
      </c>
      <c r="W335" s="428"/>
      <c r="X335" s="429">
        <f>SUM(P197,P255,P290,P306,P316,P331)</f>
        <v>0</v>
      </c>
      <c r="Y335" s="430"/>
      <c r="Z335" s="452" t="str">
        <f t="array" ref="Z335">IF(ISERROR(X335/X342),"",X335/X342)</f>
        <v/>
      </c>
      <c r="AA335" s="452"/>
    </row>
    <row r="336" spans="1:27" ht="20.100000000000001" customHeight="1">
      <c r="A336" s="468"/>
      <c r="B336" s="395" t="s">
        <v>260</v>
      </c>
      <c r="C336" s="450">
        <v>0</v>
      </c>
      <c r="D336" s="451"/>
      <c r="E336" s="461">
        <f>C336*11</f>
        <v>0</v>
      </c>
      <c r="F336" s="461"/>
      <c r="G336" s="428">
        <v>0</v>
      </c>
      <c r="H336" s="428"/>
      <c r="I336" s="461">
        <f>G336*11</f>
        <v>0</v>
      </c>
      <c r="J336" s="461"/>
      <c r="K336" s="461">
        <f>E336-I336</f>
        <v>0</v>
      </c>
      <c r="L336" s="461"/>
      <c r="M336" s="459" t="str">
        <f>IF(ISERROR(K336/E336),"",K336/E336)</f>
        <v/>
      </c>
      <c r="N336" s="459"/>
      <c r="O336" s="458"/>
      <c r="P336" s="428" t="s">
        <v>216</v>
      </c>
      <c r="Q336" s="428"/>
      <c r="R336" s="457">
        <f>SUM(O256:U256)</f>
        <v>0</v>
      </c>
      <c r="S336" s="457"/>
      <c r="T336" s="452" t="str">
        <f>IF(ISERROR(R336/R342),"",R336/R342)</f>
        <v/>
      </c>
      <c r="U336" s="452"/>
      <c r="V336" s="428" t="s">
        <v>261</v>
      </c>
      <c r="W336" s="428"/>
      <c r="X336" s="429">
        <f>SUM(P198,P256,P291,P307,P317,P332)</f>
        <v>0</v>
      </c>
      <c r="Y336" s="430"/>
      <c r="Z336" s="452" t="str">
        <f>IF(ISERROR(X336/X342),"",X336/X342)</f>
        <v/>
      </c>
      <c r="AA336" s="452"/>
    </row>
    <row r="337" spans="1:27" ht="20.100000000000001" customHeight="1">
      <c r="A337" s="468"/>
      <c r="B337" s="395" t="s">
        <v>262</v>
      </c>
      <c r="C337" s="450">
        <v>0</v>
      </c>
      <c r="D337" s="451"/>
      <c r="E337" s="461">
        <f>C337*8</f>
        <v>0</v>
      </c>
      <c r="F337" s="461"/>
      <c r="G337" s="428">
        <v>1</v>
      </c>
      <c r="H337" s="428"/>
      <c r="I337" s="461">
        <f>G337*8</f>
        <v>8</v>
      </c>
      <c r="J337" s="461"/>
      <c r="K337" s="461">
        <f>E337-I337</f>
        <v>-8</v>
      </c>
      <c r="L337" s="461"/>
      <c r="M337" s="459" t="str">
        <f>IF(ISERROR(K337/E337),"",K337/E337)</f>
        <v/>
      </c>
      <c r="N337" s="459"/>
      <c r="O337" s="458"/>
      <c r="P337" s="428" t="s">
        <v>224</v>
      </c>
      <c r="Q337" s="428"/>
      <c r="R337" s="457">
        <f>SUM(O291:U291)</f>
        <v>0</v>
      </c>
      <c r="S337" s="457"/>
      <c r="T337" s="452" t="str">
        <f>IF(ISERROR(R337/R342),"",R337/R342)</f>
        <v/>
      </c>
      <c r="U337" s="452"/>
      <c r="V337" s="428" t="s">
        <v>263</v>
      </c>
      <c r="W337" s="428"/>
      <c r="X337" s="429">
        <f>SUM(P199,P257,P292,P308,P318,P333)</f>
        <v>0</v>
      </c>
      <c r="Y337" s="430"/>
      <c r="Z337" s="452" t="str">
        <f>IF(ISERROR(X337/X342),"",X337/X342)</f>
        <v/>
      </c>
      <c r="AA337" s="452"/>
    </row>
    <row r="338" spans="1:27" ht="20.100000000000001" customHeight="1">
      <c r="A338" s="468"/>
      <c r="B338" s="395" t="s">
        <v>264</v>
      </c>
      <c r="C338" s="450">
        <v>1</v>
      </c>
      <c r="D338" s="451"/>
      <c r="E338" s="461">
        <f>C338*11</f>
        <v>11</v>
      </c>
      <c r="F338" s="461"/>
      <c r="G338" s="428">
        <v>1</v>
      </c>
      <c r="H338" s="428"/>
      <c r="I338" s="461">
        <f>G338*11</f>
        <v>11</v>
      </c>
      <c r="J338" s="461"/>
      <c r="K338" s="461">
        <f>E338-I338</f>
        <v>0</v>
      </c>
      <c r="L338" s="461"/>
      <c r="M338" s="459">
        <f>IF(ISERROR(K338/E338),"",K338/E338)</f>
        <v>0</v>
      </c>
      <c r="N338" s="459"/>
      <c r="O338" s="458"/>
      <c r="P338" s="428" t="s">
        <v>231</v>
      </c>
      <c r="Q338" s="428"/>
      <c r="R338" s="457">
        <f>SUM(O307:U307)</f>
        <v>0</v>
      </c>
      <c r="S338" s="457"/>
      <c r="T338" s="452" t="str">
        <f>IF(ISERROR(R338/R342),"",R338/R342)</f>
        <v/>
      </c>
      <c r="U338" s="452"/>
      <c r="V338" s="428" t="s">
        <v>265</v>
      </c>
      <c r="W338" s="428"/>
      <c r="X338" s="429">
        <f>SUM(P201,P258,P293,P309,P319,P334)</f>
        <v>0</v>
      </c>
      <c r="Y338" s="430"/>
      <c r="Z338" s="452" t="str">
        <f>IF(ISERROR(X338/X342),"",X338/X342)</f>
        <v/>
      </c>
      <c r="AA338" s="452"/>
    </row>
    <row r="339" spans="1:27" ht="20.100000000000001" customHeight="1">
      <c r="A339" s="469"/>
      <c r="B339" s="395" t="s">
        <v>266</v>
      </c>
      <c r="C339" s="460">
        <f>SUM(C335:D338)</f>
        <v>2</v>
      </c>
      <c r="D339" s="434"/>
      <c r="E339" s="461">
        <f>SUM(E335:F338)</f>
        <v>22</v>
      </c>
      <c r="F339" s="461"/>
      <c r="G339" s="428">
        <f>SUM(G335:H338)</f>
        <v>3</v>
      </c>
      <c r="H339" s="428"/>
      <c r="I339" s="461">
        <f>SUM(I335:J338)</f>
        <v>30</v>
      </c>
      <c r="J339" s="461"/>
      <c r="K339" s="461">
        <f>SUM(K335:L338)</f>
        <v>-8</v>
      </c>
      <c r="L339" s="461"/>
      <c r="M339" s="459">
        <f>IF(ISERROR(K339/E339),"",K339/E339)</f>
        <v>-0.36363636363636365</v>
      </c>
      <c r="N339" s="459"/>
      <c r="O339" s="458"/>
      <c r="P339" s="428" t="s">
        <v>234</v>
      </c>
      <c r="Q339" s="428"/>
      <c r="R339" s="457">
        <f>SUM(O317:U317)</f>
        <v>0</v>
      </c>
      <c r="S339" s="457"/>
      <c r="T339" s="452" t="str">
        <f>IF(ISERROR(R339/R342),"",R339/R342)</f>
        <v/>
      </c>
      <c r="U339" s="452"/>
      <c r="V339" s="428" t="s">
        <v>267</v>
      </c>
      <c r="W339" s="428"/>
      <c r="X339" s="429">
        <f>SUM(P202,P259,P294,P310,P320,P335)</f>
        <v>0</v>
      </c>
      <c r="Y339" s="430"/>
      <c r="Z339" s="452" t="str">
        <f>IF(ISERROR(X339/X342),"",X339/X342)</f>
        <v/>
      </c>
      <c r="AA339" s="452"/>
    </row>
    <row r="340" spans="1:27" ht="20.100000000000001" customHeight="1">
      <c r="A340" s="309" t="s">
        <v>477</v>
      </c>
      <c r="B340" s="395">
        <f>G333</f>
        <v>5966</v>
      </c>
      <c r="C340" s="438" t="s">
        <v>269</v>
      </c>
      <c r="D340" s="437"/>
      <c r="E340" s="428">
        <f>H333</f>
        <v>30150.75</v>
      </c>
      <c r="F340" s="428"/>
      <c r="G340" s="428" t="s">
        <v>270</v>
      </c>
      <c r="H340" s="428"/>
      <c r="I340" s="456">
        <f>L333</f>
        <v>25.425613114700635</v>
      </c>
      <c r="J340" s="456"/>
      <c r="K340" s="458" t="s">
        <v>271</v>
      </c>
      <c r="L340" s="458"/>
      <c r="M340" s="456">
        <f>J333</f>
        <v>17.021398002853068</v>
      </c>
      <c r="N340" s="456"/>
      <c r="O340" s="458"/>
      <c r="P340" s="428" t="s">
        <v>244</v>
      </c>
      <c r="Q340" s="428"/>
      <c r="R340" s="457">
        <f>SUM(O332:U332)</f>
        <v>0</v>
      </c>
      <c r="S340" s="457"/>
      <c r="T340" s="452" t="str">
        <f>IF(ISERROR(R340/R342),"",R340/R342)</f>
        <v/>
      </c>
      <c r="U340" s="452"/>
      <c r="V340" s="428" t="s">
        <v>272</v>
      </c>
      <c r="W340" s="428"/>
      <c r="X340" s="429">
        <f>SUM(P203,P260,P295,P311,P321,P336)</f>
        <v>0</v>
      </c>
      <c r="Y340" s="430"/>
      <c r="Z340" s="452" t="str">
        <f>IF(ISERROR(X340/X342),"",X340/X342)</f>
        <v/>
      </c>
      <c r="AA340" s="452"/>
    </row>
    <row r="341" spans="1:27" ht="20.100000000000001" customHeight="1">
      <c r="A341" s="310" t="s">
        <v>478</v>
      </c>
      <c r="B341" s="395">
        <f>I333+C339</f>
        <v>352.5</v>
      </c>
      <c r="C341" s="435" t="s">
        <v>251</v>
      </c>
      <c r="D341" s="436"/>
      <c r="E341" s="453">
        <f>K333+I339</f>
        <v>264.64527573380582</v>
      </c>
      <c r="F341" s="453"/>
      <c r="G341" s="428" t="s">
        <v>274</v>
      </c>
      <c r="H341" s="428"/>
      <c r="I341" s="456">
        <f>B341-E341</f>
        <v>87.854724266194182</v>
      </c>
      <c r="J341" s="456"/>
      <c r="K341" s="458" t="s">
        <v>275</v>
      </c>
      <c r="L341" s="458"/>
      <c r="M341" s="459">
        <f>IF(ISERROR(I341/E341),"",I341/E341)</f>
        <v>0.33197163267922114</v>
      </c>
      <c r="N341" s="459"/>
      <c r="O341" s="458"/>
      <c r="P341" s="428" t="s">
        <v>245</v>
      </c>
      <c r="Q341" s="428"/>
      <c r="R341" s="457"/>
      <c r="S341" s="457"/>
      <c r="T341" s="452" t="str">
        <f>IF(ISERROR(R341/R342),"",R341/R342)</f>
        <v/>
      </c>
      <c r="U341" s="452"/>
      <c r="V341" s="428" t="s">
        <v>264</v>
      </c>
      <c r="W341" s="428"/>
      <c r="X341" s="429">
        <f>SUM(P204,P261,P296,P312,P322,P337)</f>
        <v>0</v>
      </c>
      <c r="Y341" s="430"/>
      <c r="Z341" s="452" t="str">
        <f>IF(ISERROR(X341/X342),"",X341/X342)</f>
        <v/>
      </c>
      <c r="AA341" s="452"/>
    </row>
    <row r="342" spans="1:27" ht="20.100000000000001" customHeight="1">
      <c r="A342" s="310" t="s">
        <v>479</v>
      </c>
      <c r="B342" s="395">
        <f>N333</f>
        <v>0</v>
      </c>
      <c r="C342" s="435" t="s">
        <v>277</v>
      </c>
      <c r="D342" s="436"/>
      <c r="E342" s="452">
        <f>IF(ISERROR(B342/B341),"",B342/B341)</f>
        <v>0</v>
      </c>
      <c r="F342" s="452"/>
      <c r="G342" s="428" t="s">
        <v>278</v>
      </c>
      <c r="H342" s="428"/>
      <c r="I342" s="458">
        <f>V333</f>
        <v>0</v>
      </c>
      <c r="J342" s="458"/>
      <c r="K342" s="458" t="s">
        <v>279</v>
      </c>
      <c r="L342" s="458"/>
      <c r="M342" s="459">
        <f t="array" ref="M342">IF(ISERROR(I342/B340),"",I342/B340)</f>
        <v>0</v>
      </c>
      <c r="N342" s="459"/>
      <c r="O342" s="458"/>
      <c r="P342" s="428" t="s">
        <v>266</v>
      </c>
      <c r="Q342" s="428"/>
      <c r="R342" s="457">
        <f>SUM(R335:S341)</f>
        <v>0</v>
      </c>
      <c r="S342" s="457"/>
      <c r="T342" s="452"/>
      <c r="U342" s="452"/>
      <c r="V342" s="428" t="s">
        <v>266</v>
      </c>
      <c r="W342" s="428"/>
      <c r="X342" s="455">
        <f>SUM(X335:Y341)</f>
        <v>0</v>
      </c>
      <c r="Y342" s="455"/>
      <c r="Z342" s="452"/>
      <c r="AA342" s="45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478" t="s">
        <v>480</v>
      </c>
      <c r="B344" s="481" t="s">
        <v>280</v>
      </c>
      <c r="C344" s="481" t="s">
        <v>281</v>
      </c>
      <c r="D344" s="481" t="s">
        <v>282</v>
      </c>
      <c r="E344" s="484" t="s">
        <v>283</v>
      </c>
      <c r="F344" s="475" t="s">
        <v>284</v>
      </c>
      <c r="G344" s="458" t="s">
        <v>285</v>
      </c>
      <c r="H344" s="458"/>
      <c r="I344" s="481" t="s">
        <v>286</v>
      </c>
      <c r="J344" s="487" t="s">
        <v>271</v>
      </c>
      <c r="K344" s="490" t="s">
        <v>287</v>
      </c>
      <c r="L344" s="481" t="s">
        <v>270</v>
      </c>
      <c r="M344" s="471" t="s">
        <v>288</v>
      </c>
      <c r="N344" s="473" t="s">
        <v>252</v>
      </c>
      <c r="O344" s="458" t="s">
        <v>289</v>
      </c>
      <c r="P344" s="458"/>
      <c r="Q344" s="458"/>
      <c r="R344" s="458"/>
      <c r="S344" s="458"/>
      <c r="T344" s="458"/>
      <c r="U344" s="458"/>
      <c r="V344" s="458" t="s">
        <v>290</v>
      </c>
      <c r="W344" s="473" t="s">
        <v>291</v>
      </c>
      <c r="X344" s="458" t="s">
        <v>292</v>
      </c>
      <c r="Y344" s="458"/>
      <c r="Z344" s="458"/>
      <c r="AA344" s="458"/>
    </row>
    <row r="345" spans="1:27" ht="21.95" customHeight="1">
      <c r="A345" s="479"/>
      <c r="B345" s="482"/>
      <c r="C345" s="482"/>
      <c r="D345" s="482"/>
      <c r="E345" s="485"/>
      <c r="F345" s="476"/>
      <c r="G345" s="458"/>
      <c r="H345" s="458"/>
      <c r="I345" s="482"/>
      <c r="J345" s="488"/>
      <c r="K345" s="491"/>
      <c r="L345" s="482"/>
      <c r="M345" s="472"/>
      <c r="N345" s="473"/>
      <c r="O345" s="458" t="s">
        <v>259</v>
      </c>
      <c r="P345" s="458" t="s">
        <v>261</v>
      </c>
      <c r="Q345" s="458" t="s">
        <v>263</v>
      </c>
      <c r="R345" s="474" t="s">
        <v>265</v>
      </c>
      <c r="S345" s="428" t="s">
        <v>267</v>
      </c>
      <c r="T345" s="458" t="s">
        <v>272</v>
      </c>
      <c r="U345" s="458" t="s">
        <v>264</v>
      </c>
      <c r="V345" s="458"/>
      <c r="W345" s="473"/>
      <c r="X345" s="458" t="s">
        <v>293</v>
      </c>
      <c r="Y345" s="458" t="s">
        <v>294</v>
      </c>
      <c r="Z345" s="458" t="s">
        <v>295</v>
      </c>
      <c r="AA345" s="458" t="s">
        <v>264</v>
      </c>
    </row>
    <row r="346" spans="1:27" ht="21.95" customHeight="1">
      <c r="A346" s="480"/>
      <c r="B346" s="483"/>
      <c r="C346" s="483"/>
      <c r="D346" s="483"/>
      <c r="E346" s="486"/>
      <c r="F346" s="477"/>
      <c r="G346" s="348" t="s">
        <v>296</v>
      </c>
      <c r="H346" s="388" t="s">
        <v>297</v>
      </c>
      <c r="I346" s="483"/>
      <c r="J346" s="489"/>
      <c r="K346" s="492"/>
      <c r="L346" s="483"/>
      <c r="M346" s="472"/>
      <c r="N346" s="473"/>
      <c r="O346" s="458"/>
      <c r="P346" s="458"/>
      <c r="Q346" s="458"/>
      <c r="R346" s="474"/>
      <c r="S346" s="428"/>
      <c r="T346" s="458"/>
      <c r="U346" s="458"/>
      <c r="V346" s="458"/>
      <c r="W346" s="473"/>
      <c r="X346" s="458"/>
      <c r="Y346" s="458"/>
      <c r="Z346" s="458"/>
      <c r="AA346" s="458"/>
    </row>
    <row r="347" spans="1:27" ht="20.100000000000001" hidden="1" customHeight="1">
      <c r="A347" s="299">
        <v>30100030</v>
      </c>
      <c r="B347" s="390" t="s">
        <v>178</v>
      </c>
      <c r="C347" s="126" t="s">
        <v>179</v>
      </c>
      <c r="D347" s="108">
        <v>5.03</v>
      </c>
      <c r="E347" s="108"/>
      <c r="F347" s="127"/>
      <c r="G347" s="128"/>
      <c r="H347" s="398">
        <f t="shared" ref="H347:H367" si="157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8">IF(ISERROR(I347-K347),"",I347-K347)</f>
        <v>0</v>
      </c>
      <c r="N347" s="130">
        <f t="shared" ref="N347:N352" si="159">SUM(O347:U347)</f>
        <v>0</v>
      </c>
      <c r="O347" s="389"/>
      <c r="P347" s="389"/>
      <c r="Q347" s="389"/>
      <c r="R347" s="389"/>
      <c r="S347" s="389"/>
      <c r="T347" s="389"/>
      <c r="U347" s="389"/>
      <c r="V347" s="132">
        <f t="shared" ref="V347:V352" si="160">SUM(X347:AA347)</f>
        <v>0</v>
      </c>
      <c r="W347" s="133" t="str">
        <f t="shared" ref="W347:W352" si="161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98">
        <f t="shared" si="157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8"/>
        <v>0</v>
      </c>
      <c r="N348" s="130">
        <f t="shared" si="159"/>
        <v>0</v>
      </c>
      <c r="O348" s="389"/>
      <c r="P348" s="389"/>
      <c r="Q348" s="389"/>
      <c r="R348" s="389"/>
      <c r="S348" s="389"/>
      <c r="T348" s="389"/>
      <c r="U348" s="389"/>
      <c r="V348" s="132">
        <f t="shared" si="160"/>
        <v>0</v>
      </c>
      <c r="W348" s="133" t="str">
        <f t="shared" si="161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98">
        <f t="shared" si="157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8"/>
        <v>0</v>
      </c>
      <c r="N349" s="130">
        <f t="shared" si="159"/>
        <v>0</v>
      </c>
      <c r="O349" s="389"/>
      <c r="P349" s="389"/>
      <c r="Q349" s="389"/>
      <c r="R349" s="389"/>
      <c r="S349" s="389"/>
      <c r="T349" s="389"/>
      <c r="U349" s="389"/>
      <c r="V349" s="132">
        <f t="shared" si="160"/>
        <v>0</v>
      </c>
      <c r="W349" s="133" t="str">
        <f t="shared" si="161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98">
        <f t="shared" si="157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8"/>
        <v>0</v>
      </c>
      <c r="N350" s="130">
        <f t="shared" si="159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0"/>
        <v>0</v>
      </c>
      <c r="W350" s="133" t="str">
        <f t="shared" si="161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98">
        <f t="shared" si="157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8"/>
        <v>0</v>
      </c>
      <c r="N351" s="130">
        <f t="shared" si="159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0"/>
        <v>0</v>
      </c>
      <c r="W351" s="133" t="str">
        <f t="shared" si="161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98">
        <f t="shared" si="157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8"/>
        <v>0</v>
      </c>
      <c r="N352" s="130">
        <f t="shared" si="159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0"/>
        <v>0</v>
      </c>
      <c r="W352" s="133" t="str">
        <f t="shared" si="161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98">
        <f t="shared" si="157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8"/>
        <v>0</v>
      </c>
      <c r="N353" s="130"/>
      <c r="O353" s="389"/>
      <c r="P353" s="389"/>
      <c r="Q353" s="389"/>
      <c r="R353" s="389"/>
      <c r="S353" s="389"/>
      <c r="T353" s="389"/>
      <c r="U353" s="38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98">
        <f t="shared" si="157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8"/>
        <v>0</v>
      </c>
      <c r="N354" s="130"/>
      <c r="O354" s="389"/>
      <c r="P354" s="389"/>
      <c r="Q354" s="389"/>
      <c r="R354" s="389"/>
      <c r="S354" s="389"/>
      <c r="T354" s="389"/>
      <c r="U354" s="38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98">
        <f t="shared" si="157"/>
        <v>0</v>
      </c>
      <c r="I355" s="398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8"/>
        <v>0</v>
      </c>
      <c r="N355" s="130">
        <f>SUM(O355:U355)</f>
        <v>0</v>
      </c>
      <c r="O355" s="389"/>
      <c r="P355" s="389"/>
      <c r="Q355" s="389"/>
      <c r="R355" s="389"/>
      <c r="S355" s="389"/>
      <c r="T355" s="389"/>
      <c r="U355" s="38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98">
        <f t="shared" si="157"/>
        <v>0</v>
      </c>
      <c r="I356" s="398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8"/>
        <v>0</v>
      </c>
      <c r="N356" s="130">
        <f>SUM(O356:U356)</f>
        <v>0</v>
      </c>
      <c r="O356" s="389"/>
      <c r="P356" s="389"/>
      <c r="Q356" s="389"/>
      <c r="R356" s="389"/>
      <c r="S356" s="389"/>
      <c r="T356" s="389"/>
      <c r="U356" s="38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98">
        <f t="shared" si="157"/>
        <v>0</v>
      </c>
      <c r="I357" s="398"/>
      <c r="J357" s="130"/>
      <c r="K357" s="131"/>
      <c r="L357" s="129"/>
      <c r="M357" s="109"/>
      <c r="N357" s="130"/>
      <c r="O357" s="389"/>
      <c r="P357" s="389"/>
      <c r="Q357" s="389"/>
      <c r="R357" s="389"/>
      <c r="S357" s="389"/>
      <c r="T357" s="389"/>
      <c r="U357" s="38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98">
        <f t="shared" si="157"/>
        <v>0</v>
      </c>
      <c r="I358" s="398"/>
      <c r="J358" s="130"/>
      <c r="K358" s="131"/>
      <c r="L358" s="129"/>
      <c r="M358" s="109"/>
      <c r="N358" s="130"/>
      <c r="O358" s="389"/>
      <c r="P358" s="389"/>
      <c r="Q358" s="389"/>
      <c r="R358" s="389"/>
      <c r="S358" s="389"/>
      <c r="T358" s="389"/>
      <c r="U358" s="38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98">
        <f t="shared" si="157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2">IF(ISERROR(I359-K359),"",I359-K359)</f>
        <v>0</v>
      </c>
      <c r="N359" s="130">
        <f t="shared" ref="N359:N361" si="163">SUM(O359:U359)</f>
        <v>0</v>
      </c>
      <c r="O359" s="389"/>
      <c r="P359" s="389"/>
      <c r="Q359" s="389"/>
      <c r="R359" s="389"/>
      <c r="S359" s="389"/>
      <c r="T359" s="389"/>
      <c r="U359" s="389"/>
      <c r="V359" s="132">
        <f t="shared" ref="V359:V361" si="164">SUM(X359:AA359)</f>
        <v>0</v>
      </c>
      <c r="W359" s="133" t="str">
        <f t="shared" ref="W359:W361" si="165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98">
        <f t="shared" si="157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2"/>
        <v>0</v>
      </c>
      <c r="N360" s="130">
        <f t="shared" si="163"/>
        <v>0</v>
      </c>
      <c r="O360" s="389"/>
      <c r="P360" s="389"/>
      <c r="Q360" s="389"/>
      <c r="R360" s="389"/>
      <c r="S360" s="389"/>
      <c r="T360" s="389"/>
      <c r="U360" s="389"/>
      <c r="V360" s="132">
        <f t="shared" si="164"/>
        <v>0</v>
      </c>
      <c r="W360" s="133" t="str">
        <f t="shared" si="165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98">
        <f t="shared" si="157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2"/>
        <v>0</v>
      </c>
      <c r="N361" s="130">
        <f t="shared" si="163"/>
        <v>0</v>
      </c>
      <c r="O361" s="389"/>
      <c r="P361" s="389"/>
      <c r="Q361" s="389"/>
      <c r="R361" s="389"/>
      <c r="S361" s="389"/>
      <c r="T361" s="389"/>
      <c r="U361" s="389"/>
      <c r="V361" s="132">
        <f t="shared" si="164"/>
        <v>0</v>
      </c>
      <c r="W361" s="133" t="str">
        <f t="shared" si="165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88" t="s">
        <v>190</v>
      </c>
      <c r="D362" s="108">
        <v>4.8</v>
      </c>
      <c r="E362" s="108"/>
      <c r="F362" s="127"/>
      <c r="G362" s="128"/>
      <c r="H362" s="398">
        <f t="shared" si="157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2"/>
        <v>0</v>
      </c>
      <c r="N362" s="130"/>
      <c r="O362" s="389"/>
      <c r="P362" s="389"/>
      <c r="Q362" s="389"/>
      <c r="R362" s="389"/>
      <c r="S362" s="389"/>
      <c r="T362" s="389"/>
      <c r="U362" s="38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88" t="s">
        <v>187</v>
      </c>
      <c r="D363" s="108">
        <v>4.8</v>
      </c>
      <c r="E363" s="108"/>
      <c r="F363" s="127"/>
      <c r="G363" s="128"/>
      <c r="H363" s="398">
        <f t="shared" si="157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2"/>
        <v>0</v>
      </c>
      <c r="N363" s="130"/>
      <c r="O363" s="389"/>
      <c r="P363" s="389"/>
      <c r="Q363" s="389"/>
      <c r="R363" s="389"/>
      <c r="S363" s="389"/>
      <c r="T363" s="389"/>
      <c r="U363" s="38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88" t="s">
        <v>179</v>
      </c>
      <c r="D364" s="108">
        <v>4.8</v>
      </c>
      <c r="E364" s="108"/>
      <c r="F364" s="127"/>
      <c r="G364" s="128"/>
      <c r="H364" s="398">
        <f t="shared" si="157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2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88" t="s">
        <v>199</v>
      </c>
      <c r="D365" s="108">
        <v>4.8</v>
      </c>
      <c r="E365" s="108"/>
      <c r="F365" s="127"/>
      <c r="G365" s="128"/>
      <c r="H365" s="398">
        <f t="shared" si="157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2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98">
        <f t="shared" si="157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2"/>
        <v>0</v>
      </c>
      <c r="N366" s="130">
        <f t="shared" ref="N366:N367" si="166">SUM(O366:U366)</f>
        <v>0</v>
      </c>
      <c r="O366" s="389"/>
      <c r="P366" s="389"/>
      <c r="Q366" s="389"/>
      <c r="R366" s="389"/>
      <c r="S366" s="389"/>
      <c r="T366" s="389"/>
      <c r="U366" s="389"/>
      <c r="V366" s="132">
        <f t="shared" ref="V366:V367" si="167">SUM(X366:AA366)</f>
        <v>0</v>
      </c>
      <c r="W366" s="133" t="str">
        <f t="shared" ref="W366:W367" si="168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98">
        <f t="shared" si="157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2"/>
        <v>0</v>
      </c>
      <c r="N367" s="130">
        <f t="shared" si="166"/>
        <v>0</v>
      </c>
      <c r="O367" s="389"/>
      <c r="P367" s="389"/>
      <c r="Q367" s="389"/>
      <c r="R367" s="389"/>
      <c r="S367" s="389"/>
      <c r="T367" s="389"/>
      <c r="U367" s="389"/>
      <c r="V367" s="132">
        <f t="shared" si="167"/>
        <v>0</v>
      </c>
      <c r="W367" s="133" t="str">
        <f t="shared" si="168"/>
        <v/>
      </c>
      <c r="X367" s="132"/>
      <c r="Y367" s="132"/>
      <c r="Z367" s="132"/>
      <c r="AA367" s="132"/>
    </row>
    <row r="368" spans="1:27" ht="20.100000000000001" hidden="1" customHeight="1">
      <c r="A368" s="462" t="s">
        <v>201</v>
      </c>
      <c r="B368" s="463"/>
      <c r="C368" s="396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69">SUM(M347:M367)</f>
        <v>0</v>
      </c>
      <c r="N368" s="146">
        <f t="shared" si="169"/>
        <v>0</v>
      </c>
      <c r="O368" s="148">
        <f t="shared" si="169"/>
        <v>0</v>
      </c>
      <c r="P368" s="148">
        <f t="shared" si="169"/>
        <v>0</v>
      </c>
      <c r="Q368" s="148">
        <f t="shared" si="169"/>
        <v>0</v>
      </c>
      <c r="R368" s="148">
        <f t="shared" si="169"/>
        <v>0</v>
      </c>
      <c r="S368" s="148">
        <f t="shared" si="169"/>
        <v>0</v>
      </c>
      <c r="T368" s="148">
        <f t="shared" si="169"/>
        <v>0</v>
      </c>
      <c r="U368" s="148">
        <f t="shared" si="169"/>
        <v>0</v>
      </c>
      <c r="V368" s="149">
        <f t="shared" si="169"/>
        <v>0</v>
      </c>
      <c r="W368" s="133">
        <f t="shared" si="169"/>
        <v>0</v>
      </c>
      <c r="X368" s="149">
        <f t="shared" si="169"/>
        <v>0</v>
      </c>
      <c r="Y368" s="149">
        <f t="shared" si="169"/>
        <v>0</v>
      </c>
      <c r="Z368" s="149">
        <f t="shared" si="169"/>
        <v>0</v>
      </c>
      <c r="AA368" s="149">
        <f t="shared" si="169"/>
        <v>0</v>
      </c>
    </row>
    <row r="369" spans="1:27" ht="20.100000000000001" hidden="1" customHeight="1">
      <c r="A369" s="300">
        <v>30100012</v>
      </c>
      <c r="B369" s="390" t="s">
        <v>206</v>
      </c>
      <c r="C369" s="126" t="s">
        <v>199</v>
      </c>
      <c r="D369" s="108">
        <v>5.03</v>
      </c>
      <c r="E369" s="108"/>
      <c r="F369" s="127"/>
      <c r="G369" s="128"/>
      <c r="H369" s="398">
        <f t="shared" ref="H369:H425" si="170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1">IF(ISERROR(I369-K369),"",I369-K369)</f>
        <v>0</v>
      </c>
      <c r="N369" s="130">
        <f t="shared" ref="N369" si="172">SUM(O369:U369)</f>
        <v>0</v>
      </c>
      <c r="O369" s="393"/>
      <c r="P369" s="393"/>
      <c r="Q369" s="393"/>
      <c r="R369" s="393"/>
      <c r="S369" s="393"/>
      <c r="T369" s="393"/>
      <c r="U369" s="393"/>
      <c r="V369" s="132">
        <f t="shared" ref="V369" si="173">SUM(X369:AA369)</f>
        <v>0</v>
      </c>
      <c r="W369" s="133" t="str">
        <f t="shared" ref="W369" si="174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90" t="s">
        <v>425</v>
      </c>
      <c r="C370" s="187" t="s">
        <v>427</v>
      </c>
      <c r="D370" s="108">
        <v>5.03</v>
      </c>
      <c r="E370" s="108"/>
      <c r="F370" s="127"/>
      <c r="G370" s="128"/>
      <c r="H370" s="398">
        <f t="shared" si="170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93"/>
      <c r="P370" s="393"/>
      <c r="Q370" s="393"/>
      <c r="R370" s="393"/>
      <c r="S370" s="393"/>
      <c r="T370" s="393"/>
      <c r="U370" s="393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90" t="s">
        <v>206</v>
      </c>
      <c r="C371" s="126" t="s">
        <v>186</v>
      </c>
      <c r="D371" s="108">
        <v>5.03</v>
      </c>
      <c r="E371" s="108"/>
      <c r="F371" s="127"/>
      <c r="G371" s="128"/>
      <c r="H371" s="398">
        <f t="shared" si="170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5">IF(ISERROR(I371-K371),"",I371-K371)</f>
        <v>0</v>
      </c>
      <c r="N371" s="130">
        <f t="shared" ref="N371:N373" si="176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:V373" si="177">SUM(X371:AA371)</f>
        <v>0</v>
      </c>
      <c r="W371" s="133" t="str">
        <f t="shared" ref="W371:W373" si="178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90" t="s">
        <v>206</v>
      </c>
      <c r="C372" s="126" t="s">
        <v>203</v>
      </c>
      <c r="D372" s="108">
        <v>5.03</v>
      </c>
      <c r="E372" s="108"/>
      <c r="F372" s="127"/>
      <c r="G372" s="128"/>
      <c r="H372" s="398">
        <f t="shared" si="170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5"/>
        <v>0</v>
      </c>
      <c r="N372" s="130">
        <f t="shared" si="176"/>
        <v>0</v>
      </c>
      <c r="O372" s="393"/>
      <c r="P372" s="393"/>
      <c r="Q372" s="393"/>
      <c r="R372" s="393"/>
      <c r="S372" s="393"/>
      <c r="T372" s="393"/>
      <c r="U372" s="393"/>
      <c r="V372" s="132">
        <f t="shared" si="177"/>
        <v>0</v>
      </c>
      <c r="W372" s="133" t="str">
        <f t="shared" si="178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90" t="s">
        <v>206</v>
      </c>
      <c r="C373" s="126" t="s">
        <v>207</v>
      </c>
      <c r="D373" s="108">
        <v>5.03</v>
      </c>
      <c r="E373" s="108"/>
      <c r="F373" s="127"/>
      <c r="G373" s="128"/>
      <c r="H373" s="398">
        <f t="shared" si="170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5"/>
        <v>0</v>
      </c>
      <c r="N373" s="130">
        <f t="shared" si="176"/>
        <v>0</v>
      </c>
      <c r="O373" s="393"/>
      <c r="P373" s="393"/>
      <c r="Q373" s="393"/>
      <c r="R373" s="393"/>
      <c r="S373" s="393"/>
      <c r="T373" s="393"/>
      <c r="U373" s="393"/>
      <c r="V373" s="132">
        <f t="shared" si="177"/>
        <v>0</v>
      </c>
      <c r="W373" s="133" t="str">
        <f t="shared" si="178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90" t="s">
        <v>414</v>
      </c>
      <c r="C374" s="187" t="s">
        <v>415</v>
      </c>
      <c r="D374" s="108"/>
      <c r="E374" s="108"/>
      <c r="F374" s="127"/>
      <c r="G374" s="128"/>
      <c r="H374" s="398">
        <f t="shared" si="170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5"/>
        <v>0</v>
      </c>
      <c r="N374" s="130"/>
      <c r="O374" s="393"/>
      <c r="P374" s="393"/>
      <c r="Q374" s="393"/>
      <c r="R374" s="393"/>
      <c r="S374" s="393"/>
      <c r="T374" s="393"/>
      <c r="U374" s="393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90" t="s">
        <v>414</v>
      </c>
      <c r="C375" s="187" t="s">
        <v>416</v>
      </c>
      <c r="D375" s="108"/>
      <c r="E375" s="108"/>
      <c r="F375" s="127"/>
      <c r="G375" s="128"/>
      <c r="H375" s="398">
        <f t="shared" si="170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5"/>
        <v>0</v>
      </c>
      <c r="N375" s="130"/>
      <c r="O375" s="393"/>
      <c r="P375" s="393"/>
      <c r="Q375" s="393"/>
      <c r="R375" s="393"/>
      <c r="S375" s="393"/>
      <c r="T375" s="393"/>
      <c r="U375" s="393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90" t="s">
        <v>414</v>
      </c>
      <c r="C376" s="187" t="s">
        <v>61</v>
      </c>
      <c r="D376" s="108"/>
      <c r="E376" s="108"/>
      <c r="F376" s="127"/>
      <c r="G376" s="128"/>
      <c r="H376" s="398">
        <f t="shared" si="170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5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90" t="s">
        <v>208</v>
      </c>
      <c r="C377" s="126" t="s">
        <v>179</v>
      </c>
      <c r="D377" s="108">
        <v>5.08</v>
      </c>
      <c r="E377" s="108"/>
      <c r="F377" s="127"/>
      <c r="G377" s="128"/>
      <c r="H377" s="398">
        <f t="shared" si="170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5"/>
        <v>0</v>
      </c>
      <c r="N377" s="130">
        <f t="shared" ref="N377:N392" si="179">SUM(O377:U377)</f>
        <v>0</v>
      </c>
      <c r="O377" s="393"/>
      <c r="P377" s="393"/>
      <c r="Q377" s="393"/>
      <c r="R377" s="393"/>
      <c r="S377" s="393"/>
      <c r="T377" s="393"/>
      <c r="U377" s="393"/>
      <c r="V377" s="132">
        <f t="shared" ref="V377:V388" si="180">SUM(X377:AA377)</f>
        <v>0</v>
      </c>
      <c r="W377" s="133" t="str">
        <f t="shared" ref="W377:W388" si="181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90" t="s">
        <v>208</v>
      </c>
      <c r="C378" s="126" t="s">
        <v>204</v>
      </c>
      <c r="D378" s="108">
        <v>5.08</v>
      </c>
      <c r="E378" s="108"/>
      <c r="F378" s="127"/>
      <c r="G378" s="128"/>
      <c r="H378" s="398">
        <f t="shared" si="170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5"/>
        <v>0</v>
      </c>
      <c r="N378" s="130">
        <f t="shared" si="179"/>
        <v>0</v>
      </c>
      <c r="O378" s="393"/>
      <c r="P378" s="393"/>
      <c r="Q378" s="393"/>
      <c r="R378" s="393"/>
      <c r="S378" s="393"/>
      <c r="T378" s="393"/>
      <c r="U378" s="393"/>
      <c r="V378" s="132">
        <f t="shared" si="180"/>
        <v>0</v>
      </c>
      <c r="W378" s="133" t="str">
        <f t="shared" si="181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90" t="s">
        <v>208</v>
      </c>
      <c r="C379" s="126" t="s">
        <v>205</v>
      </c>
      <c r="D379" s="108">
        <v>5.08</v>
      </c>
      <c r="E379" s="108"/>
      <c r="F379" s="127"/>
      <c r="G379" s="128"/>
      <c r="H379" s="398">
        <f t="shared" si="170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5"/>
        <v>0</v>
      </c>
      <c r="N379" s="130">
        <f t="shared" si="179"/>
        <v>0</v>
      </c>
      <c r="O379" s="393"/>
      <c r="P379" s="393"/>
      <c r="Q379" s="393"/>
      <c r="R379" s="393"/>
      <c r="S379" s="393"/>
      <c r="T379" s="393"/>
      <c r="U379" s="393"/>
      <c r="V379" s="132">
        <f t="shared" si="180"/>
        <v>0</v>
      </c>
      <c r="W379" s="133" t="str">
        <f t="shared" si="181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90" t="s">
        <v>208</v>
      </c>
      <c r="C380" s="126" t="s">
        <v>186</v>
      </c>
      <c r="D380" s="108">
        <v>5.08</v>
      </c>
      <c r="E380" s="108"/>
      <c r="F380" s="127"/>
      <c r="G380" s="128"/>
      <c r="H380" s="398">
        <f t="shared" si="170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5"/>
        <v>0</v>
      </c>
      <c r="N380" s="130">
        <f t="shared" si="179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0"/>
        <v>0</v>
      </c>
      <c r="W380" s="133" t="str">
        <f t="shared" si="181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90" t="s">
        <v>208</v>
      </c>
      <c r="C381" s="126" t="s">
        <v>203</v>
      </c>
      <c r="D381" s="108">
        <v>5.08</v>
      </c>
      <c r="E381" s="108"/>
      <c r="F381" s="127"/>
      <c r="G381" s="128"/>
      <c r="H381" s="398">
        <f t="shared" si="170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5"/>
        <v>0</v>
      </c>
      <c r="N381" s="130">
        <f t="shared" si="179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0"/>
        <v>0</v>
      </c>
      <c r="W381" s="133" t="str">
        <f t="shared" si="181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90" t="s">
        <v>208</v>
      </c>
      <c r="C382" s="126" t="s">
        <v>199</v>
      </c>
      <c r="D382" s="108">
        <v>5.08</v>
      </c>
      <c r="E382" s="108"/>
      <c r="F382" s="127"/>
      <c r="G382" s="128"/>
      <c r="H382" s="398">
        <f t="shared" si="170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5"/>
        <v>0</v>
      </c>
      <c r="N382" s="130">
        <f t="shared" si="179"/>
        <v>0</v>
      </c>
      <c r="O382" s="389"/>
      <c r="P382" s="389"/>
      <c r="Q382" s="389"/>
      <c r="R382" s="389"/>
      <c r="S382" s="389"/>
      <c r="T382" s="389"/>
      <c r="U382" s="389"/>
      <c r="V382" s="132">
        <f t="shared" si="180"/>
        <v>0</v>
      </c>
      <c r="W382" s="133" t="str">
        <f t="shared" si="181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90" t="s">
        <v>208</v>
      </c>
      <c r="C383" s="126" t="s">
        <v>187</v>
      </c>
      <c r="D383" s="108">
        <v>5.08</v>
      </c>
      <c r="E383" s="108"/>
      <c r="F383" s="127"/>
      <c r="G383" s="128"/>
      <c r="H383" s="398">
        <f t="shared" si="170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5"/>
        <v>0</v>
      </c>
      <c r="N383" s="130">
        <f t="shared" si="179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0"/>
        <v>0</v>
      </c>
      <c r="W383" s="133" t="str">
        <f t="shared" si="181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90" t="s">
        <v>208</v>
      </c>
      <c r="C384" s="126" t="s">
        <v>207</v>
      </c>
      <c r="D384" s="108">
        <v>5.08</v>
      </c>
      <c r="E384" s="108"/>
      <c r="F384" s="127"/>
      <c r="G384" s="128"/>
      <c r="H384" s="398">
        <f t="shared" si="170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5"/>
        <v>0</v>
      </c>
      <c r="N384" s="130">
        <f t="shared" si="179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0"/>
        <v>0</v>
      </c>
      <c r="W384" s="133" t="str">
        <f t="shared" si="181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90" t="s">
        <v>209</v>
      </c>
      <c r="C385" s="126" t="s">
        <v>194</v>
      </c>
      <c r="D385" s="108">
        <v>5.03</v>
      </c>
      <c r="E385" s="108"/>
      <c r="F385" s="127"/>
      <c r="G385" s="128"/>
      <c r="H385" s="398">
        <f t="shared" si="170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5"/>
        <v>0</v>
      </c>
      <c r="N385" s="130">
        <f t="shared" si="179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0"/>
        <v>0</v>
      </c>
      <c r="W385" s="133" t="str">
        <f t="shared" si="181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90" t="s">
        <v>209</v>
      </c>
      <c r="C386" s="126" t="s">
        <v>179</v>
      </c>
      <c r="D386" s="108">
        <v>5.03</v>
      </c>
      <c r="E386" s="108"/>
      <c r="F386" s="127"/>
      <c r="G386" s="128"/>
      <c r="H386" s="398">
        <f t="shared" si="170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5"/>
        <v>0</v>
      </c>
      <c r="N386" s="130">
        <f t="shared" si="179"/>
        <v>0</v>
      </c>
      <c r="O386" s="393"/>
      <c r="P386" s="393"/>
      <c r="Q386" s="393"/>
      <c r="R386" s="393"/>
      <c r="S386" s="393"/>
      <c r="T386" s="393"/>
      <c r="U386" s="393"/>
      <c r="V386" s="132">
        <f t="shared" si="180"/>
        <v>0</v>
      </c>
      <c r="W386" s="133" t="str">
        <f t="shared" si="181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90" t="s">
        <v>209</v>
      </c>
      <c r="C387" s="126" t="s">
        <v>195</v>
      </c>
      <c r="D387" s="108">
        <v>5.03</v>
      </c>
      <c r="E387" s="108"/>
      <c r="F387" s="127"/>
      <c r="G387" s="128"/>
      <c r="H387" s="398">
        <f t="shared" si="170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5"/>
        <v>0</v>
      </c>
      <c r="N387" s="130">
        <f t="shared" si="179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0"/>
        <v>0</v>
      </c>
      <c r="W387" s="133" t="str">
        <f t="shared" si="181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90" t="s">
        <v>209</v>
      </c>
      <c r="C388" s="126" t="s">
        <v>204</v>
      </c>
      <c r="D388" s="108">
        <v>5.03</v>
      </c>
      <c r="E388" s="108"/>
      <c r="F388" s="127"/>
      <c r="G388" s="128"/>
      <c r="H388" s="398">
        <f t="shared" si="170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5"/>
        <v>0</v>
      </c>
      <c r="N388" s="130">
        <f t="shared" si="179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0"/>
        <v>0</v>
      </c>
      <c r="W388" s="133" t="str">
        <f t="shared" si="181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90" t="s">
        <v>382</v>
      </c>
      <c r="C389" s="187" t="s">
        <v>383</v>
      </c>
      <c r="D389" s="108">
        <v>5.03</v>
      </c>
      <c r="E389" s="108"/>
      <c r="F389" s="127"/>
      <c r="G389" s="128"/>
      <c r="H389" s="398">
        <f t="shared" si="170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5"/>
        <v>0</v>
      </c>
      <c r="N389" s="130">
        <f t="shared" si="179"/>
        <v>0</v>
      </c>
      <c r="O389" s="393"/>
      <c r="P389" s="393"/>
      <c r="Q389" s="393"/>
      <c r="R389" s="393"/>
      <c r="S389" s="393"/>
      <c r="T389" s="393"/>
      <c r="U389" s="393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90" t="s">
        <v>382</v>
      </c>
      <c r="C390" s="187" t="s">
        <v>384</v>
      </c>
      <c r="D390" s="108">
        <v>5.03</v>
      </c>
      <c r="E390" s="108"/>
      <c r="F390" s="127"/>
      <c r="G390" s="128"/>
      <c r="H390" s="398">
        <f t="shared" si="170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5"/>
        <v>0</v>
      </c>
      <c r="N390" s="130">
        <f t="shared" si="179"/>
        <v>0</v>
      </c>
      <c r="O390" s="393"/>
      <c r="P390" s="393"/>
      <c r="Q390" s="393"/>
      <c r="R390" s="393"/>
      <c r="S390" s="393"/>
      <c r="T390" s="393"/>
      <c r="U390" s="393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90" t="s">
        <v>382</v>
      </c>
      <c r="C391" s="187" t="s">
        <v>389</v>
      </c>
      <c r="D391" s="108">
        <v>5.03</v>
      </c>
      <c r="E391" s="108"/>
      <c r="F391" s="127"/>
      <c r="G391" s="128"/>
      <c r="H391" s="398">
        <f t="shared" si="170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5"/>
        <v>0</v>
      </c>
      <c r="N391" s="130">
        <f t="shared" si="179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90" t="s">
        <v>382</v>
      </c>
      <c r="C392" s="187" t="s">
        <v>391</v>
      </c>
      <c r="D392" s="108">
        <v>5.03</v>
      </c>
      <c r="E392" s="108"/>
      <c r="F392" s="127"/>
      <c r="G392" s="128"/>
      <c r="H392" s="398">
        <f t="shared" si="170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5"/>
        <v>0</v>
      </c>
      <c r="N392" s="130">
        <f t="shared" si="179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90" t="s">
        <v>418</v>
      </c>
      <c r="C393" s="187" t="s">
        <v>364</v>
      </c>
      <c r="D393" s="108">
        <v>5.03</v>
      </c>
      <c r="E393" s="108"/>
      <c r="F393" s="127"/>
      <c r="G393" s="128"/>
      <c r="H393" s="398">
        <f t="shared" si="170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5"/>
        <v>0</v>
      </c>
      <c r="N393" s="130"/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90" t="s">
        <v>418</v>
      </c>
      <c r="C394" s="187" t="s">
        <v>365</v>
      </c>
      <c r="D394" s="108">
        <v>5.03</v>
      </c>
      <c r="E394" s="108"/>
      <c r="F394" s="127"/>
      <c r="G394" s="128"/>
      <c r="H394" s="398">
        <f t="shared" si="170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5"/>
        <v>0</v>
      </c>
      <c r="N394" s="130"/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90" t="s">
        <v>418</v>
      </c>
      <c r="C395" s="187" t="s">
        <v>366</v>
      </c>
      <c r="D395" s="108">
        <v>5.03</v>
      </c>
      <c r="E395" s="108"/>
      <c r="F395" s="127"/>
      <c r="G395" s="128"/>
      <c r="H395" s="398">
        <f t="shared" si="170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5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90" t="s">
        <v>418</v>
      </c>
      <c r="C396" s="187" t="s">
        <v>367</v>
      </c>
      <c r="D396" s="108">
        <v>5.03</v>
      </c>
      <c r="E396" s="108"/>
      <c r="F396" s="127"/>
      <c r="G396" s="128"/>
      <c r="H396" s="398">
        <f t="shared" si="170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5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98">
        <f t="shared" si="170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5"/>
        <v>0</v>
      </c>
      <c r="N397" s="130">
        <f t="shared" ref="N397:N406" si="182">SUM(O397:U397)</f>
        <v>0</v>
      </c>
      <c r="O397" s="389"/>
      <c r="P397" s="389"/>
      <c r="Q397" s="389"/>
      <c r="R397" s="389"/>
      <c r="S397" s="389"/>
      <c r="T397" s="389"/>
      <c r="U397" s="389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98">
        <f t="shared" si="170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5"/>
        <v>0</v>
      </c>
      <c r="N398" s="130">
        <f t="shared" si="182"/>
        <v>0</v>
      </c>
      <c r="O398" s="389"/>
      <c r="P398" s="389"/>
      <c r="Q398" s="389"/>
      <c r="R398" s="389"/>
      <c r="S398" s="389"/>
      <c r="T398" s="389"/>
      <c r="U398" s="389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98">
        <f t="shared" si="170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5"/>
        <v>0</v>
      </c>
      <c r="N399" s="130">
        <f t="shared" si="182"/>
        <v>0</v>
      </c>
      <c r="O399" s="389"/>
      <c r="P399" s="389"/>
      <c r="Q399" s="389"/>
      <c r="R399" s="389"/>
      <c r="S399" s="389"/>
      <c r="T399" s="389"/>
      <c r="U399" s="389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98">
        <f t="shared" si="170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5"/>
        <v>0</v>
      </c>
      <c r="N400" s="130">
        <f t="shared" si="182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98">
        <f t="shared" si="170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5"/>
        <v>0</v>
      </c>
      <c r="N401" s="130">
        <f t="shared" si="182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98">
        <f t="shared" si="170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5"/>
        <v>0</v>
      </c>
      <c r="N402" s="130">
        <f t="shared" si="182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98">
        <f t="shared" si="170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5"/>
        <v>0</v>
      </c>
      <c r="N403" s="130">
        <f t="shared" si="182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98">
        <f t="shared" si="170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5"/>
        <v>0</v>
      </c>
      <c r="N404" s="130">
        <f t="shared" si="182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98">
        <f t="shared" si="170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5"/>
        <v>0</v>
      </c>
      <c r="N405" s="130">
        <f t="shared" si="182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98">
        <f t="shared" si="170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5"/>
        <v>0</v>
      </c>
      <c r="N406" s="130">
        <f t="shared" si="182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398">
        <f t="shared" si="170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9"/>
      <c r="P407" s="389"/>
      <c r="Q407" s="389"/>
      <c r="R407" s="389"/>
      <c r="S407" s="389"/>
      <c r="T407" s="389"/>
      <c r="U407" s="38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98">
        <f t="shared" si="170"/>
        <v>0</v>
      </c>
      <c r="I408" s="129"/>
      <c r="J408" s="130"/>
      <c r="K408" s="131"/>
      <c r="L408" s="129">
        <v>50</v>
      </c>
      <c r="M408" s="109"/>
      <c r="N408" s="130"/>
      <c r="O408" s="389"/>
      <c r="P408" s="389"/>
      <c r="Q408" s="389"/>
      <c r="R408" s="389"/>
      <c r="S408" s="389"/>
      <c r="T408" s="389"/>
      <c r="U408" s="38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98">
        <f t="shared" si="170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389"/>
      <c r="P409" s="389"/>
      <c r="Q409" s="389"/>
      <c r="R409" s="389"/>
      <c r="S409" s="389"/>
      <c r="T409" s="389"/>
      <c r="U409" s="389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98">
        <f t="shared" si="170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389"/>
      <c r="P410" s="389"/>
      <c r="Q410" s="389"/>
      <c r="R410" s="389"/>
      <c r="S410" s="389"/>
      <c r="T410" s="389"/>
      <c r="U410" s="389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98">
        <f t="shared" si="170"/>
        <v>0</v>
      </c>
      <c r="I411" s="129"/>
      <c r="J411" s="130"/>
      <c r="K411" s="131"/>
      <c r="L411" s="129"/>
      <c r="M411" s="109"/>
      <c r="N411" s="130"/>
      <c r="O411" s="389"/>
      <c r="P411" s="389"/>
      <c r="Q411" s="389"/>
      <c r="R411" s="389"/>
      <c r="S411" s="389"/>
      <c r="T411" s="389"/>
      <c r="U411" s="38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98">
        <f t="shared" si="170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389"/>
      <c r="P412" s="389"/>
      <c r="Q412" s="389"/>
      <c r="R412" s="389"/>
      <c r="S412" s="389"/>
      <c r="T412" s="389"/>
      <c r="U412" s="389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98">
        <f t="shared" si="170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389"/>
      <c r="P413" s="389"/>
      <c r="Q413" s="389"/>
      <c r="R413" s="389"/>
      <c r="S413" s="389"/>
      <c r="T413" s="389"/>
      <c r="U413" s="389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98">
        <f t="shared" si="170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389"/>
      <c r="P414" s="389"/>
      <c r="Q414" s="389"/>
      <c r="R414" s="389"/>
      <c r="S414" s="389"/>
      <c r="T414" s="389"/>
      <c r="U414" s="389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98">
        <f t="shared" si="170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98">
        <f t="shared" si="170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389"/>
      <c r="P416" s="389"/>
      <c r="Q416" s="389"/>
      <c r="R416" s="389"/>
      <c r="S416" s="389"/>
      <c r="T416" s="389"/>
      <c r="U416" s="38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98">
        <f t="shared" si="170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389"/>
      <c r="P417" s="389"/>
      <c r="Q417" s="389"/>
      <c r="R417" s="389"/>
      <c r="S417" s="389"/>
      <c r="T417" s="389"/>
      <c r="U417" s="38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98">
        <f t="shared" si="170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98">
        <f t="shared" si="170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98">
        <f t="shared" si="170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98">
        <f t="shared" si="170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98">
        <f t="shared" si="170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98">
        <f t="shared" si="170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98">
        <f t="shared" si="170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98">
        <f t="shared" si="170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470" t="s">
        <v>216</v>
      </c>
      <c r="B426" s="470"/>
      <c r="C426" s="396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390" t="s">
        <v>217</v>
      </c>
      <c r="C427" s="126" t="s">
        <v>179</v>
      </c>
      <c r="D427" s="108">
        <v>5.03</v>
      </c>
      <c r="E427" s="108"/>
      <c r="F427" s="127">
        <v>42736</v>
      </c>
      <c r="G427" s="128">
        <f>72*6+57+60+72+31+23+46+56+64</f>
        <v>841</v>
      </c>
      <c r="H427" s="398">
        <f t="shared" ref="H427:H460" si="195">D427*G427</f>
        <v>4230.2300000000005</v>
      </c>
      <c r="I427" s="129">
        <f>11*2+7+7+10.5+8+10.5</f>
        <v>65</v>
      </c>
      <c r="J427" s="130">
        <f t="array" ref="J427">IF(ISERROR(G427/I427),"",G427/I427)</f>
        <v>12.938461538461539</v>
      </c>
      <c r="K427" s="131">
        <f t="array" ref="K427">IF(ISERROR(G427/L427),"",G427/L427)</f>
        <v>95.568181818181813</v>
      </c>
      <c r="L427" s="129">
        <v>8.8000000000000007</v>
      </c>
      <c r="M427" s="109">
        <f t="shared" ref="M427:M434" si="196">IF(ISERROR(I427-K427),"",I427-K427)</f>
        <v>-30.568181818181813</v>
      </c>
      <c r="N427" s="130">
        <f t="shared" ref="N427:N434" si="197">SUM(O427:U427)</f>
        <v>0</v>
      </c>
      <c r="O427" s="389"/>
      <c r="P427" s="389"/>
      <c r="Q427" s="389"/>
      <c r="R427" s="389"/>
      <c r="S427" s="389"/>
      <c r="T427" s="389"/>
      <c r="U427" s="389"/>
      <c r="V427" s="132">
        <f t="shared" ref="V427:V433" si="198">SUM(X427:AA427)</f>
        <v>0</v>
      </c>
      <c r="W427" s="133">
        <f t="shared" si="194"/>
        <v>0</v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90" t="s">
        <v>217</v>
      </c>
      <c r="C428" s="126" t="s">
        <v>186</v>
      </c>
      <c r="D428" s="108">
        <v>5.03</v>
      </c>
      <c r="E428" s="108"/>
      <c r="F428" s="127"/>
      <c r="G428" s="128"/>
      <c r="H428" s="398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389"/>
      <c r="P428" s="389"/>
      <c r="Q428" s="389"/>
      <c r="R428" s="389"/>
      <c r="S428" s="389"/>
      <c r="T428" s="389"/>
      <c r="U428" s="389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90" t="s">
        <v>217</v>
      </c>
      <c r="C429" s="126" t="s">
        <v>204</v>
      </c>
      <c r="D429" s="108">
        <v>5.03</v>
      </c>
      <c r="E429" s="108"/>
      <c r="F429" s="127"/>
      <c r="G429" s="128"/>
      <c r="H429" s="398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389"/>
      <c r="P429" s="389"/>
      <c r="Q429" s="389"/>
      <c r="R429" s="389"/>
      <c r="S429" s="389"/>
      <c r="T429" s="389"/>
      <c r="U429" s="389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98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98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42736</v>
      </c>
      <c r="G432" s="128">
        <f>36+11</f>
        <v>47</v>
      </c>
      <c r="H432" s="398">
        <f t="shared" si="195"/>
        <v>236.41000000000003</v>
      </c>
      <c r="I432" s="129">
        <f>20+9+1.5</f>
        <v>30.5</v>
      </c>
      <c r="J432" s="130">
        <f t="array" ref="J432">IF(ISERROR(G432/I432),"",G432/I432)</f>
        <v>1.540983606557377</v>
      </c>
      <c r="K432" s="131">
        <f t="array" ref="K432">IF(ISERROR(G432/L432),"",G432/L432)</f>
        <v>5.053763440860215</v>
      </c>
      <c r="L432" s="129">
        <v>9.3000000000000007</v>
      </c>
      <c r="M432" s="109">
        <f t="shared" si="196"/>
        <v>25.446236559139784</v>
      </c>
      <c r="N432" s="130">
        <f t="shared" si="197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198"/>
        <v>0</v>
      </c>
      <c r="W432" s="133">
        <f t="shared" si="194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98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398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389"/>
      <c r="P434" s="389"/>
      <c r="Q434" s="389"/>
      <c r="R434" s="389"/>
      <c r="S434" s="389"/>
      <c r="T434" s="389"/>
      <c r="U434" s="38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98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9"/>
      <c r="P435" s="389"/>
      <c r="Q435" s="389"/>
      <c r="R435" s="389"/>
      <c r="S435" s="389"/>
      <c r="T435" s="389"/>
      <c r="U435" s="38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98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9"/>
      <c r="P436" s="389"/>
      <c r="Q436" s="389"/>
      <c r="R436" s="389"/>
      <c r="S436" s="389"/>
      <c r="T436" s="389"/>
      <c r="U436" s="38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98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98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98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199">IF(ISERROR(I439-K439),"",I439-K439)</f>
        <v>0</v>
      </c>
      <c r="N439" s="130">
        <f t="shared" ref="N439:N454" si="200"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98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389"/>
      <c r="P440" s="389"/>
      <c r="Q440" s="389"/>
      <c r="R440" s="389"/>
      <c r="S440" s="389"/>
      <c r="T440" s="389"/>
      <c r="U440" s="389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98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389"/>
      <c r="P441" s="389"/>
      <c r="Q441" s="389"/>
      <c r="R441" s="389"/>
      <c r="S441" s="389"/>
      <c r="T441" s="389"/>
      <c r="U441" s="389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98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90" t="s">
        <v>222</v>
      </c>
      <c r="C443" s="126" t="s">
        <v>181</v>
      </c>
      <c r="D443" s="108">
        <v>9.36</v>
      </c>
      <c r="E443" s="108"/>
      <c r="F443" s="127"/>
      <c r="G443" s="128"/>
      <c r="H443" s="398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389"/>
      <c r="P443" s="389"/>
      <c r="Q443" s="389"/>
      <c r="R443" s="389"/>
      <c r="S443" s="389"/>
      <c r="T443" s="389"/>
      <c r="U443" s="389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90" t="s">
        <v>222</v>
      </c>
      <c r="C444" s="126" t="s">
        <v>179</v>
      </c>
      <c r="D444" s="108">
        <v>9.36</v>
      </c>
      <c r="E444" s="108"/>
      <c r="F444" s="127"/>
      <c r="G444" s="128"/>
      <c r="H444" s="398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90" t="s">
        <v>222</v>
      </c>
      <c r="C445" s="126" t="s">
        <v>221</v>
      </c>
      <c r="D445" s="108">
        <v>9.36</v>
      </c>
      <c r="E445" s="108"/>
      <c r="F445" s="127"/>
      <c r="G445" s="128"/>
      <c r="H445" s="398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389"/>
      <c r="P445" s="389"/>
      <c r="Q445" s="389"/>
      <c r="R445" s="389"/>
      <c r="S445" s="389"/>
      <c r="T445" s="389"/>
      <c r="U445" s="389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90" t="s">
        <v>222</v>
      </c>
      <c r="C446" s="126" t="s">
        <v>186</v>
      </c>
      <c r="D446" s="108">
        <v>9.36</v>
      </c>
      <c r="E446" s="108"/>
      <c r="F446" s="127"/>
      <c r="G446" s="128"/>
      <c r="H446" s="398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90" t="s">
        <v>393</v>
      </c>
      <c r="C447" s="187" t="s">
        <v>395</v>
      </c>
      <c r="D447" s="108">
        <v>5</v>
      </c>
      <c r="E447" s="108"/>
      <c r="F447" s="127"/>
      <c r="G447" s="128"/>
      <c r="H447" s="398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389"/>
      <c r="P447" s="389"/>
      <c r="Q447" s="389"/>
      <c r="R447" s="389"/>
      <c r="S447" s="389"/>
      <c r="T447" s="389"/>
      <c r="U447" s="38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90" t="s">
        <v>393</v>
      </c>
      <c r="C448" s="187" t="s">
        <v>402</v>
      </c>
      <c r="D448" s="108">
        <v>5</v>
      </c>
      <c r="E448" s="108"/>
      <c r="F448" s="127"/>
      <c r="G448" s="128"/>
      <c r="H448" s="398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389"/>
      <c r="P448" s="389"/>
      <c r="Q448" s="389"/>
      <c r="R448" s="389"/>
      <c r="S448" s="389"/>
      <c r="T448" s="389"/>
      <c r="U448" s="38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90" t="s">
        <v>404</v>
      </c>
      <c r="C449" s="187" t="s">
        <v>405</v>
      </c>
      <c r="D449" s="108">
        <v>5</v>
      </c>
      <c r="E449" s="108"/>
      <c r="F449" s="127"/>
      <c r="G449" s="128"/>
      <c r="H449" s="398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90" t="s">
        <v>342</v>
      </c>
      <c r="C450" s="187" t="s">
        <v>372</v>
      </c>
      <c r="D450" s="108">
        <v>5</v>
      </c>
      <c r="E450" s="108"/>
      <c r="F450" s="127"/>
      <c r="G450" s="128"/>
      <c r="H450" s="398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90" t="s">
        <v>343</v>
      </c>
      <c r="C451" s="126" t="s">
        <v>345</v>
      </c>
      <c r="D451" s="108">
        <v>5</v>
      </c>
      <c r="E451" s="108"/>
      <c r="F451" s="127"/>
      <c r="G451" s="128"/>
      <c r="H451" s="398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90" t="s">
        <v>343</v>
      </c>
      <c r="C452" s="126" t="s">
        <v>347</v>
      </c>
      <c r="D452" s="108">
        <v>5</v>
      </c>
      <c r="E452" s="108"/>
      <c r="F452" s="127"/>
      <c r="G452" s="128"/>
      <c r="H452" s="398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98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389"/>
      <c r="P453" s="389"/>
      <c r="Q453" s="389"/>
      <c r="R453" s="389"/>
      <c r="S453" s="389"/>
      <c r="T453" s="389"/>
      <c r="U453" s="389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98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389"/>
      <c r="P454" s="389"/>
      <c r="Q454" s="389"/>
      <c r="R454" s="389"/>
      <c r="S454" s="389"/>
      <c r="T454" s="389"/>
      <c r="U454" s="389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398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389"/>
      <c r="P455" s="389"/>
      <c r="Q455" s="389"/>
      <c r="R455" s="389"/>
      <c r="S455" s="389"/>
      <c r="T455" s="389"/>
      <c r="U455" s="38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98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389"/>
      <c r="P456" s="389"/>
      <c r="Q456" s="389"/>
      <c r="R456" s="389"/>
      <c r="S456" s="389"/>
      <c r="T456" s="389"/>
      <c r="U456" s="38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98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98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389"/>
      <c r="P458" s="389"/>
      <c r="Q458" s="389"/>
      <c r="R458" s="389"/>
      <c r="S458" s="389"/>
      <c r="T458" s="389"/>
      <c r="U458" s="389"/>
      <c r="V458" s="132">
        <f t="shared" ref="V458:V460" si="207">SUM(X458:AA458)</f>
        <v>0</v>
      </c>
      <c r="W458" s="133" t="str">
        <f t="shared" ref="W458:W482" si="208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98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199"/>
        <v>0</v>
      </c>
      <c r="N459" s="130">
        <f t="shared" si="206"/>
        <v>0</v>
      </c>
      <c r="O459" s="389"/>
      <c r="P459" s="389"/>
      <c r="Q459" s="389"/>
      <c r="R459" s="389"/>
      <c r="S459" s="389"/>
      <c r="T459" s="389"/>
      <c r="U459" s="389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98">
        <f t="shared" si="195"/>
        <v>0</v>
      </c>
      <c r="I460" s="129"/>
      <c r="J460" s="130" t="str">
        <f t="array" ref="J460">IF(ISERROR(G460/I460),"",G460/I460)</f>
        <v/>
      </c>
      <c r="K460" s="398">
        <f t="array" ref="K460">IF(ISERROR(G460/L460),"",G460/L460)</f>
        <v>0</v>
      </c>
      <c r="L460" s="129">
        <v>9</v>
      </c>
      <c r="M460" s="109">
        <f t="shared" si="199"/>
        <v>0</v>
      </c>
      <c r="N460" s="130">
        <f t="shared" si="206"/>
        <v>0</v>
      </c>
      <c r="O460" s="389"/>
      <c r="P460" s="389"/>
      <c r="Q460" s="389"/>
      <c r="R460" s="389"/>
      <c r="S460" s="389"/>
      <c r="T460" s="389"/>
      <c r="U460" s="389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462" t="s">
        <v>224</v>
      </c>
      <c r="B461" s="463"/>
      <c r="C461" s="396" t="s">
        <v>202</v>
      </c>
      <c r="D461" s="143"/>
      <c r="E461" s="143"/>
      <c r="F461" s="144"/>
      <c r="G461" s="145">
        <f>SUM(G427:G460)</f>
        <v>888</v>
      </c>
      <c r="H461" s="146">
        <f>SUM(H427:H460)</f>
        <v>4466.6400000000003</v>
      </c>
      <c r="I461" s="146">
        <f>SUM(I427:I460)</f>
        <v>95.5</v>
      </c>
      <c r="J461" s="130">
        <f t="array" ref="J461">IF(ISERROR(G461/I461),"",G461/I461)</f>
        <v>9.2984293193717278</v>
      </c>
      <c r="K461" s="146">
        <f>SUM(K427:K460)</f>
        <v>100.62194525904202</v>
      </c>
      <c r="L461" s="147"/>
      <c r="M461" s="150">
        <f t="shared" ref="M461:V461" si="209">SUM(M427:M460)</f>
        <v>-5.1219452590420289</v>
      </c>
      <c r="N461" s="146">
        <f t="shared" si="209"/>
        <v>0</v>
      </c>
      <c r="O461" s="148">
        <f t="shared" si="209"/>
        <v>0</v>
      </c>
      <c r="P461" s="148">
        <f t="shared" si="209"/>
        <v>0</v>
      </c>
      <c r="Q461" s="148">
        <f t="shared" si="209"/>
        <v>0</v>
      </c>
      <c r="R461" s="148">
        <f t="shared" si="209"/>
        <v>0</v>
      </c>
      <c r="S461" s="148">
        <f t="shared" si="209"/>
        <v>0</v>
      </c>
      <c r="T461" s="148">
        <f t="shared" si="209"/>
        <v>0</v>
      </c>
      <c r="U461" s="148">
        <f t="shared" si="209"/>
        <v>0</v>
      </c>
      <c r="V461" s="149">
        <f t="shared" si="209"/>
        <v>0</v>
      </c>
      <c r="W461" s="133">
        <f t="shared" si="208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98">
        <f t="shared" ref="H462:H476" si="210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1">IF(ISERROR(I462-K462),"",I462-K462)</f>
        <v>0</v>
      </c>
      <c r="N462" s="130">
        <f t="shared" ref="N462:N476" si="212">SUM(O462:U462)</f>
        <v>0</v>
      </c>
      <c r="O462" s="389"/>
      <c r="P462" s="389"/>
      <c r="Q462" s="389"/>
      <c r="R462" s="389"/>
      <c r="S462" s="389"/>
      <c r="T462" s="389"/>
      <c r="U462" s="389"/>
      <c r="V462" s="132">
        <f t="shared" ref="V462:V476" si="213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98">
        <f t="shared" si="210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1"/>
        <v>0</v>
      </c>
      <c r="N463" s="130">
        <f t="shared" si="212"/>
        <v>0</v>
      </c>
      <c r="O463" s="389"/>
      <c r="P463" s="389"/>
      <c r="Q463" s="389"/>
      <c r="R463" s="389"/>
      <c r="S463" s="389"/>
      <c r="T463" s="389"/>
      <c r="U463" s="389"/>
      <c r="V463" s="132">
        <f t="shared" si="213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98">
        <f t="shared" si="210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1"/>
        <v>0</v>
      </c>
      <c r="N464" s="130">
        <f t="shared" si="212"/>
        <v>0</v>
      </c>
      <c r="O464" s="389"/>
      <c r="P464" s="389"/>
      <c r="Q464" s="389"/>
      <c r="R464" s="389"/>
      <c r="S464" s="389"/>
      <c r="T464" s="389"/>
      <c r="U464" s="389"/>
      <c r="V464" s="132">
        <f t="shared" si="213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98">
        <f t="shared" si="210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1"/>
        <v>0</v>
      </c>
      <c r="N465" s="130">
        <f t="shared" si="212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3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94" t="s">
        <v>203</v>
      </c>
      <c r="D466" s="108">
        <v>5.03</v>
      </c>
      <c r="E466" s="108"/>
      <c r="F466" s="127"/>
      <c r="G466" s="128"/>
      <c r="H466" s="398">
        <f t="shared" si="210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1"/>
        <v>0</v>
      </c>
      <c r="N466" s="130">
        <f t="shared" si="212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3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98">
        <f t="shared" si="210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1"/>
        <v>0</v>
      </c>
      <c r="N467" s="130">
        <f t="shared" si="212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3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98">
        <f t="shared" si="210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1"/>
        <v>0</v>
      </c>
      <c r="N468" s="130">
        <f t="shared" si="212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3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94" t="s">
        <v>228</v>
      </c>
      <c r="D469" s="108">
        <v>5.03</v>
      </c>
      <c r="E469" s="108"/>
      <c r="F469" s="127"/>
      <c r="G469" s="128"/>
      <c r="H469" s="398">
        <f t="shared" si="210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1"/>
        <v>0</v>
      </c>
      <c r="N469" s="130">
        <f t="shared" si="212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3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94" t="s">
        <v>212</v>
      </c>
      <c r="D470" s="108">
        <v>5.03</v>
      </c>
      <c r="E470" s="108"/>
      <c r="F470" s="127"/>
      <c r="G470" s="128"/>
      <c r="H470" s="398">
        <f t="shared" si="210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1"/>
        <v/>
      </c>
      <c r="N470" s="130">
        <f t="shared" si="212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3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94" t="s">
        <v>203</v>
      </c>
      <c r="D471" s="108">
        <v>5.03</v>
      </c>
      <c r="E471" s="108"/>
      <c r="F471" s="127"/>
      <c r="G471" s="128"/>
      <c r="H471" s="398">
        <f t="shared" si="210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1"/>
        <v/>
      </c>
      <c r="N471" s="130">
        <f t="shared" si="212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3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94" t="s">
        <v>186</v>
      </c>
      <c r="D472" s="108">
        <v>5.03</v>
      </c>
      <c r="E472" s="108"/>
      <c r="F472" s="127"/>
      <c r="G472" s="128"/>
      <c r="H472" s="398">
        <f t="shared" si="210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1"/>
        <v/>
      </c>
      <c r="N472" s="130">
        <f t="shared" si="212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3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94" t="s">
        <v>228</v>
      </c>
      <c r="D473" s="108">
        <v>5.03</v>
      </c>
      <c r="E473" s="108"/>
      <c r="F473" s="127"/>
      <c r="G473" s="128"/>
      <c r="H473" s="398">
        <f t="shared" si="210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1"/>
        <v/>
      </c>
      <c r="N473" s="130">
        <f t="shared" si="212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3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94" t="s">
        <v>199</v>
      </c>
      <c r="D474" s="108">
        <v>5.03</v>
      </c>
      <c r="E474" s="108"/>
      <c r="F474" s="127"/>
      <c r="G474" s="128"/>
      <c r="H474" s="398">
        <f t="shared" si="210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1"/>
        <v/>
      </c>
      <c r="N474" s="130">
        <f t="shared" si="212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3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98">
        <f t="shared" si="210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1"/>
        <v>0</v>
      </c>
      <c r="N475" s="130">
        <f t="shared" si="212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3"/>
        <v>0</v>
      </c>
      <c r="W475" s="133" t="str">
        <f t="shared" si="208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98">
        <f t="shared" si="210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1"/>
        <v>0</v>
      </c>
      <c r="N476" s="130">
        <f t="shared" si="212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3"/>
        <v>0</v>
      </c>
      <c r="W476" s="133" t="str">
        <f t="shared" si="208"/>
        <v/>
      </c>
      <c r="X476" s="132"/>
      <c r="Y476" s="132"/>
      <c r="Z476" s="132"/>
      <c r="AA476" s="132"/>
    </row>
    <row r="477" spans="1:27" ht="20.100000000000001" hidden="1" customHeight="1">
      <c r="A477" s="462" t="s">
        <v>231</v>
      </c>
      <c r="B477" s="463"/>
      <c r="C477" s="396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8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98">
        <f t="shared" ref="H478:H486" si="214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5">IF(ISERROR(I478-K478),"",I478-K478)</f>
        <v>0</v>
      </c>
      <c r="N478" s="130">
        <f t="shared" ref="N478:N482" si="216">SUM(O478:U478)</f>
        <v>0</v>
      </c>
      <c r="O478" s="389"/>
      <c r="P478" s="389"/>
      <c r="Q478" s="389"/>
      <c r="R478" s="389"/>
      <c r="S478" s="389"/>
      <c r="T478" s="389"/>
      <c r="U478" s="389"/>
      <c r="V478" s="132">
        <f t="shared" ref="V478:V482" si="217">SUM(X478:AA478)</f>
        <v>0</v>
      </c>
      <c r="W478" s="133" t="str">
        <f t="shared" si="208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98">
        <f t="shared" si="214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5"/>
        <v>0</v>
      </c>
      <c r="N479" s="130">
        <f t="shared" si="216"/>
        <v>0</v>
      </c>
      <c r="O479" s="389"/>
      <c r="P479" s="389"/>
      <c r="Q479" s="389"/>
      <c r="R479" s="389"/>
      <c r="S479" s="389"/>
      <c r="T479" s="389"/>
      <c r="U479" s="389"/>
      <c r="V479" s="132">
        <f t="shared" si="217"/>
        <v>0</v>
      </c>
      <c r="W479" s="133" t="str">
        <f t="shared" si="208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98">
        <f t="shared" si="214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5"/>
        <v>0</v>
      </c>
      <c r="N480" s="130">
        <f t="shared" si="216"/>
        <v>0</v>
      </c>
      <c r="O480" s="389"/>
      <c r="P480" s="389"/>
      <c r="Q480" s="389"/>
      <c r="R480" s="389"/>
      <c r="S480" s="389"/>
      <c r="T480" s="389"/>
      <c r="U480" s="389"/>
      <c r="V480" s="132">
        <f t="shared" si="217"/>
        <v>0</v>
      </c>
      <c r="W480" s="133" t="str">
        <f t="shared" si="208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98">
        <f t="shared" si="214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5"/>
        <v>0</v>
      </c>
      <c r="N481" s="130">
        <f t="shared" si="216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7"/>
        <v>0</v>
      </c>
      <c r="W481" s="133" t="str">
        <f t="shared" si="208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98">
        <f t="shared" si="214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5"/>
        <v>0</v>
      </c>
      <c r="N482" s="130">
        <f t="shared" si="216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7"/>
        <v>0</v>
      </c>
      <c r="W482" s="133" t="str">
        <f t="shared" si="208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98">
        <f t="shared" si="214"/>
        <v>0</v>
      </c>
      <c r="I483" s="129"/>
      <c r="J483" s="130"/>
      <c r="K483" s="131"/>
      <c r="L483" s="129">
        <v>13.5</v>
      </c>
      <c r="M483" s="109"/>
      <c r="N483" s="130"/>
      <c r="O483" s="389"/>
      <c r="P483" s="389"/>
      <c r="Q483" s="389"/>
      <c r="R483" s="389"/>
      <c r="S483" s="389"/>
      <c r="T483" s="389"/>
      <c r="U483" s="389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398">
        <f t="shared" si="214"/>
        <v>0</v>
      </c>
      <c r="I484" s="129"/>
      <c r="J484" s="130"/>
      <c r="K484" s="131"/>
      <c r="L484" s="129">
        <v>13.5</v>
      </c>
      <c r="M484" s="109"/>
      <c r="N484" s="130"/>
      <c r="O484" s="389"/>
      <c r="P484" s="389"/>
      <c r="Q484" s="389"/>
      <c r="R484" s="389"/>
      <c r="S484" s="389"/>
      <c r="T484" s="389"/>
      <c r="U484" s="389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398">
        <f t="shared" si="214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98">
        <f t="shared" si="214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8">IF(ISERROR(I486-K486),"",I486-K486)</f>
        <v>0</v>
      </c>
      <c r="N486" s="130">
        <f t="shared" ref="N486" si="219">SUM(O486:U486)</f>
        <v>0</v>
      </c>
      <c r="O486" s="389"/>
      <c r="P486" s="389"/>
      <c r="Q486" s="389"/>
      <c r="R486" s="389"/>
      <c r="S486" s="389"/>
      <c r="T486" s="389"/>
      <c r="U486" s="389"/>
      <c r="V486" s="132">
        <f t="shared" ref="V486" si="220">SUM(X486:AA486)</f>
        <v>0</v>
      </c>
      <c r="W486" s="133" t="str">
        <f t="shared" ref="W486:W491" si="221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462" t="s">
        <v>234</v>
      </c>
      <c r="B487" s="463"/>
      <c r="C487" s="396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1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88"/>
      <c r="D488" s="108">
        <v>3.65</v>
      </c>
      <c r="E488" s="108"/>
      <c r="F488" s="153"/>
      <c r="G488" s="128"/>
      <c r="H488" s="398">
        <f t="shared" ref="H488:H502" si="222">D488*G488</f>
        <v>0</v>
      </c>
      <c r="I488" s="129"/>
      <c r="J488" s="130" t="str">
        <f t="array" ref="J488">IF(ISERROR(G488/I488),"",G488/I488)</f>
        <v/>
      </c>
      <c r="K488" s="398">
        <f t="array" ref="K488">IF(ISERROR(G488/L488),"",G488/L488)</f>
        <v>0</v>
      </c>
      <c r="L488" s="129">
        <v>5</v>
      </c>
      <c r="M488" s="109">
        <f t="shared" ref="M488:M491" si="223">IF(ISERROR(I488-K488),"",I488-K488)</f>
        <v>0</v>
      </c>
      <c r="N488" s="130">
        <f t="shared" ref="N488:N491" si="224">SUM(O488:U488)</f>
        <v>0</v>
      </c>
      <c r="O488" s="389"/>
      <c r="P488" s="389"/>
      <c r="Q488" s="389"/>
      <c r="R488" s="389"/>
      <c r="S488" s="389"/>
      <c r="T488" s="389"/>
      <c r="U488" s="389"/>
      <c r="V488" s="132">
        <f t="shared" ref="V488:V491" si="225">SUM(X488:AA488)</f>
        <v>0</v>
      </c>
      <c r="W488" s="133" t="str">
        <f t="shared" si="221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88"/>
      <c r="D489" s="108">
        <v>6.58</v>
      </c>
      <c r="E489" s="108"/>
      <c r="F489" s="127"/>
      <c r="G489" s="128"/>
      <c r="H489" s="398">
        <f t="shared" si="222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3"/>
        <v>0</v>
      </c>
      <c r="N489" s="130">
        <f t="shared" si="224"/>
        <v>0</v>
      </c>
      <c r="O489" s="389"/>
      <c r="P489" s="389"/>
      <c r="Q489" s="389"/>
      <c r="R489" s="389"/>
      <c r="S489" s="389"/>
      <c r="T489" s="389"/>
      <c r="U489" s="389"/>
      <c r="V489" s="132">
        <f t="shared" si="225"/>
        <v>0</v>
      </c>
      <c r="W489" s="133" t="str">
        <f t="shared" si="221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88"/>
      <c r="D490" s="108">
        <v>7.8</v>
      </c>
      <c r="E490" s="108"/>
      <c r="F490" s="127"/>
      <c r="G490" s="128"/>
      <c r="H490" s="398">
        <f t="shared" si="222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3"/>
        <v>0</v>
      </c>
      <c r="N490" s="130">
        <f t="shared" si="224"/>
        <v>0</v>
      </c>
      <c r="O490" s="389"/>
      <c r="P490" s="389"/>
      <c r="Q490" s="389"/>
      <c r="R490" s="389"/>
      <c r="S490" s="389"/>
      <c r="T490" s="389"/>
      <c r="U490" s="389"/>
      <c r="V490" s="132">
        <f t="shared" si="225"/>
        <v>0</v>
      </c>
      <c r="W490" s="133" t="str">
        <f t="shared" si="221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88"/>
      <c r="D491" s="108">
        <v>4.4000000000000004</v>
      </c>
      <c r="E491" s="108"/>
      <c r="F491" s="127"/>
      <c r="G491" s="128"/>
      <c r="H491" s="398">
        <f t="shared" si="222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3"/>
        <v>0</v>
      </c>
      <c r="N491" s="130">
        <f t="shared" si="224"/>
        <v>0</v>
      </c>
      <c r="O491" s="389"/>
      <c r="P491" s="389"/>
      <c r="Q491" s="389"/>
      <c r="R491" s="389"/>
      <c r="S491" s="389"/>
      <c r="T491" s="389"/>
      <c r="U491" s="389"/>
      <c r="V491" s="132">
        <f t="shared" si="225"/>
        <v>0</v>
      </c>
      <c r="W491" s="133" t="str">
        <f t="shared" si="221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98">
        <f t="shared" si="222"/>
        <v>0</v>
      </c>
      <c r="I492" s="129"/>
      <c r="J492" s="130"/>
      <c r="K492" s="131"/>
      <c r="L492" s="129"/>
      <c r="M492" s="109"/>
      <c r="N492" s="130"/>
      <c r="O492" s="389"/>
      <c r="P492" s="389"/>
      <c r="Q492" s="389"/>
      <c r="R492" s="389"/>
      <c r="S492" s="389"/>
      <c r="T492" s="389"/>
      <c r="U492" s="38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88"/>
      <c r="D493" s="108"/>
      <c r="E493" s="108"/>
      <c r="F493" s="127"/>
      <c r="G493" s="128"/>
      <c r="H493" s="398">
        <f t="shared" si="222"/>
        <v>0</v>
      </c>
      <c r="I493" s="129"/>
      <c r="J493" s="130"/>
      <c r="K493" s="131"/>
      <c r="L493" s="129">
        <v>6</v>
      </c>
      <c r="M493" s="109"/>
      <c r="N493" s="130"/>
      <c r="O493" s="389"/>
      <c r="P493" s="389"/>
      <c r="Q493" s="389"/>
      <c r="R493" s="389"/>
      <c r="S493" s="389"/>
      <c r="T493" s="389"/>
      <c r="U493" s="38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88" t="s">
        <v>239</v>
      </c>
      <c r="C494" s="388" t="s">
        <v>179</v>
      </c>
      <c r="D494" s="108">
        <v>6.04</v>
      </c>
      <c r="E494" s="108"/>
      <c r="F494" s="127"/>
      <c r="G494" s="128"/>
      <c r="H494" s="398">
        <f t="shared" si="222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6">IF(ISERROR(I494-K494),"",I494-K494)</f>
        <v>0</v>
      </c>
      <c r="N494" s="130">
        <f t="shared" ref="N494:N495" si="227">SUM(O494:U494)</f>
        <v>0</v>
      </c>
      <c r="O494" s="389"/>
      <c r="P494" s="389"/>
      <c r="Q494" s="389"/>
      <c r="R494" s="389"/>
      <c r="S494" s="389"/>
      <c r="T494" s="389"/>
      <c r="U494" s="389"/>
      <c r="V494" s="132">
        <f t="shared" ref="V494:V495" si="228">SUM(X494:AA494)</f>
        <v>0</v>
      </c>
      <c r="W494" s="133" t="str">
        <f t="shared" ref="W494:W495" si="229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88" t="s">
        <v>239</v>
      </c>
      <c r="C495" s="388" t="s">
        <v>186</v>
      </c>
      <c r="D495" s="108">
        <v>6.04</v>
      </c>
      <c r="E495" s="108"/>
      <c r="F495" s="127"/>
      <c r="G495" s="128"/>
      <c r="H495" s="398">
        <f t="shared" si="222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6"/>
        <v>0</v>
      </c>
      <c r="N495" s="130">
        <f t="shared" si="227"/>
        <v>0</v>
      </c>
      <c r="O495" s="389"/>
      <c r="P495" s="389"/>
      <c r="Q495" s="389"/>
      <c r="R495" s="389"/>
      <c r="S495" s="389"/>
      <c r="T495" s="389"/>
      <c r="U495" s="389"/>
      <c r="V495" s="132">
        <f t="shared" si="228"/>
        <v>0</v>
      </c>
      <c r="W495" s="133" t="str">
        <f t="shared" si="229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88" t="s">
        <v>443</v>
      </c>
      <c r="C496" s="388" t="s">
        <v>179</v>
      </c>
      <c r="D496" s="108"/>
      <c r="E496" s="108"/>
      <c r="F496" s="127"/>
      <c r="G496" s="128"/>
      <c r="H496" s="398">
        <f t="shared" si="222"/>
        <v>0</v>
      </c>
      <c r="I496" s="129"/>
      <c r="J496" s="130"/>
      <c r="K496" s="131"/>
      <c r="L496" s="129"/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88" t="s">
        <v>443</v>
      </c>
      <c r="C497" s="388" t="s">
        <v>186</v>
      </c>
      <c r="D497" s="108"/>
      <c r="E497" s="108"/>
      <c r="F497" s="127"/>
      <c r="G497" s="128"/>
      <c r="H497" s="398">
        <f t="shared" si="222"/>
        <v>0</v>
      </c>
      <c r="I497" s="129"/>
      <c r="J497" s="130"/>
      <c r="K497" s="131"/>
      <c r="L497" s="129"/>
      <c r="M497" s="109"/>
      <c r="N497" s="130"/>
      <c r="O497" s="389"/>
      <c r="P497" s="389"/>
      <c r="Q497" s="389"/>
      <c r="R497" s="389"/>
      <c r="S497" s="389"/>
      <c r="T497" s="389"/>
      <c r="U497" s="38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90" t="s">
        <v>240</v>
      </c>
      <c r="C498" s="126"/>
      <c r="D498" s="108">
        <v>7.3</v>
      </c>
      <c r="E498" s="108"/>
      <c r="F498" s="127"/>
      <c r="G498" s="128"/>
      <c r="H498" s="398">
        <f t="shared" si="222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0">IF(ISERROR(I498-K498),"",I498-K498)</f>
        <v>0</v>
      </c>
      <c r="N498" s="130">
        <f t="shared" ref="N498" si="231">SUM(O498:U498)</f>
        <v>0</v>
      </c>
      <c r="O498" s="389"/>
      <c r="P498" s="389"/>
      <c r="Q498" s="389"/>
      <c r="R498" s="389"/>
      <c r="S498" s="389"/>
      <c r="T498" s="389"/>
      <c r="U498" s="389"/>
      <c r="V498" s="132">
        <f t="shared" ref="V498" si="232">SUM(X498:AA498)</f>
        <v>0</v>
      </c>
      <c r="W498" s="133" t="str">
        <f t="shared" ref="W498" si="233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90" t="s">
        <v>241</v>
      </c>
      <c r="C499" s="126"/>
      <c r="D499" s="108">
        <f>78*120/1000</f>
        <v>9.36</v>
      </c>
      <c r="E499" s="108"/>
      <c r="F499" s="127"/>
      <c r="G499" s="128"/>
      <c r="H499" s="398">
        <f t="shared" si="222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90" t="s">
        <v>242</v>
      </c>
      <c r="C500" s="126"/>
      <c r="D500" s="108">
        <v>4.5</v>
      </c>
      <c r="E500" s="108"/>
      <c r="F500" s="127"/>
      <c r="G500" s="128"/>
      <c r="H500" s="398">
        <f t="shared" si="222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90" t="s">
        <v>243</v>
      </c>
      <c r="C501" s="126"/>
      <c r="D501" s="108">
        <v>4.5</v>
      </c>
      <c r="E501" s="108"/>
      <c r="F501" s="127"/>
      <c r="G501" s="128"/>
      <c r="H501" s="398">
        <f t="shared" si="222"/>
        <v>0</v>
      </c>
      <c r="I501" s="129"/>
      <c r="J501" s="130"/>
      <c r="K501" s="131"/>
      <c r="L501" s="129"/>
      <c r="M501" s="109"/>
      <c r="N501" s="130"/>
      <c r="O501" s="389"/>
      <c r="P501" s="389"/>
      <c r="Q501" s="389"/>
      <c r="R501" s="389"/>
      <c r="S501" s="389"/>
      <c r="T501" s="389"/>
      <c r="U501" s="38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90"/>
      <c r="C502" s="126"/>
      <c r="D502" s="108"/>
      <c r="E502" s="108"/>
      <c r="F502" s="127"/>
      <c r="G502" s="128"/>
      <c r="H502" s="398">
        <f t="shared" si="222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462" t="s">
        <v>244</v>
      </c>
      <c r="B503" s="463"/>
      <c r="C503" s="396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4">SUM(M488:M498)</f>
        <v>0</v>
      </c>
      <c r="N503" s="146">
        <f t="shared" si="234"/>
        <v>0</v>
      </c>
      <c r="O503" s="148">
        <f t="shared" si="234"/>
        <v>0</v>
      </c>
      <c r="P503" s="148">
        <f t="shared" si="234"/>
        <v>0</v>
      </c>
      <c r="Q503" s="148">
        <f t="shared" si="234"/>
        <v>0</v>
      </c>
      <c r="R503" s="148">
        <f t="shared" si="234"/>
        <v>0</v>
      </c>
      <c r="S503" s="148">
        <f t="shared" si="234"/>
        <v>0</v>
      </c>
      <c r="T503" s="148">
        <f t="shared" si="234"/>
        <v>0</v>
      </c>
      <c r="U503" s="148">
        <f t="shared" si="234"/>
        <v>0</v>
      </c>
      <c r="V503" s="149">
        <f t="shared" si="234"/>
        <v>0</v>
      </c>
      <c r="W503" s="133">
        <f t="shared" si="234"/>
        <v>0</v>
      </c>
      <c r="X503" s="149">
        <f t="shared" si="234"/>
        <v>0</v>
      </c>
      <c r="Y503" s="149">
        <f t="shared" si="234"/>
        <v>0</v>
      </c>
      <c r="Z503" s="149">
        <f t="shared" si="234"/>
        <v>0</v>
      </c>
      <c r="AA503" s="149">
        <f t="shared" si="234"/>
        <v>0</v>
      </c>
    </row>
    <row r="504" spans="1:27" ht="20.100000000000001" customHeight="1">
      <c r="A504" s="464" t="s">
        <v>246</v>
      </c>
      <c r="B504" s="465"/>
      <c r="C504" s="465"/>
      <c r="D504" s="465"/>
      <c r="E504" s="465"/>
      <c r="F504" s="466"/>
      <c r="G504" s="154">
        <f>SUM(G368,G426,G461,G477,G487,G503)</f>
        <v>888</v>
      </c>
      <c r="H504" s="154">
        <f>SUM(H368,H426,H461,H477,H487,H503)</f>
        <v>4466.6400000000003</v>
      </c>
      <c r="I504" s="154">
        <f>SUM(I368,I426,I461,I477,I487,I503)</f>
        <v>95.5</v>
      </c>
      <c r="J504" s="155">
        <f t="array" ref="J504">IF(ISERROR(G504/I504),"",G504/I504)</f>
        <v>9.2984293193717278</v>
      </c>
      <c r="K504" s="154">
        <f>SUM(K368,K426,K461,K477,K487,K503)</f>
        <v>100.62194525904202</v>
      </c>
      <c r="L504" s="155">
        <f>IF(ISERROR(G504/K504),"",G504/K504)</f>
        <v>8.8251126303901692</v>
      </c>
      <c r="M504" s="154">
        <f t="shared" ref="M504:V504" si="235">SUM(M368,M426,M461,M477,M487,M503)</f>
        <v>-5.1219452590420289</v>
      </c>
      <c r="N504" s="154">
        <f t="shared" si="235"/>
        <v>0</v>
      </c>
      <c r="O504" s="154">
        <f t="shared" si="235"/>
        <v>0</v>
      </c>
      <c r="P504" s="154">
        <f t="shared" si="235"/>
        <v>0</v>
      </c>
      <c r="Q504" s="154">
        <f t="shared" si="235"/>
        <v>0</v>
      </c>
      <c r="R504" s="154">
        <f t="shared" si="235"/>
        <v>0</v>
      </c>
      <c r="S504" s="154">
        <f t="shared" si="235"/>
        <v>0</v>
      </c>
      <c r="T504" s="154">
        <f t="shared" si="235"/>
        <v>0</v>
      </c>
      <c r="U504" s="154">
        <f t="shared" si="235"/>
        <v>0</v>
      </c>
      <c r="V504" s="154">
        <f t="shared" si="235"/>
        <v>0</v>
      </c>
      <c r="W504" s="156">
        <f t="shared" ref="W504" si="236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467" t="s">
        <v>476</v>
      </c>
      <c r="B505" s="395" t="s">
        <v>247</v>
      </c>
      <c r="C505" s="450" t="s">
        <v>248</v>
      </c>
      <c r="D505" s="451"/>
      <c r="E505" s="458" t="s">
        <v>249</v>
      </c>
      <c r="F505" s="458"/>
      <c r="G505" s="428" t="s">
        <v>250</v>
      </c>
      <c r="H505" s="428"/>
      <c r="I505" s="458" t="s">
        <v>251</v>
      </c>
      <c r="J505" s="458"/>
      <c r="K505" s="458" t="s">
        <v>252</v>
      </c>
      <c r="L505" s="458"/>
      <c r="M505" s="458" t="s">
        <v>253</v>
      </c>
      <c r="N505" s="458"/>
      <c r="O505" s="458" t="s">
        <v>254</v>
      </c>
      <c r="P505" s="428" t="s">
        <v>255</v>
      </c>
      <c r="Q505" s="428"/>
      <c r="R505" s="428" t="s">
        <v>252</v>
      </c>
      <c r="S505" s="428"/>
      <c r="T505" s="428" t="s">
        <v>256</v>
      </c>
      <c r="U505" s="428"/>
      <c r="V505" s="428" t="s">
        <v>257</v>
      </c>
      <c r="W505" s="428"/>
      <c r="X505" s="428" t="s">
        <v>252</v>
      </c>
      <c r="Y505" s="428"/>
      <c r="Z505" s="428" t="s">
        <v>256</v>
      </c>
      <c r="AA505" s="428"/>
    </row>
    <row r="506" spans="1:27" ht="20.100000000000001" customHeight="1">
      <c r="A506" s="468"/>
      <c r="B506" s="395" t="s">
        <v>258</v>
      </c>
      <c r="C506" s="450">
        <v>0</v>
      </c>
      <c r="D506" s="451"/>
      <c r="E506" s="461">
        <f>C506*11</f>
        <v>0</v>
      </c>
      <c r="F506" s="461"/>
      <c r="G506" s="428">
        <v>0</v>
      </c>
      <c r="H506" s="428"/>
      <c r="I506" s="461">
        <f>G506*11</f>
        <v>0</v>
      </c>
      <c r="J506" s="461"/>
      <c r="K506" s="461">
        <f>E506-I506</f>
        <v>0</v>
      </c>
      <c r="L506" s="461"/>
      <c r="M506" s="459" t="str">
        <f>IF(ISERROR(K506/E506),"",K506/E506)</f>
        <v/>
      </c>
      <c r="N506" s="459"/>
      <c r="O506" s="458"/>
      <c r="P506" s="428" t="s">
        <v>201</v>
      </c>
      <c r="Q506" s="428"/>
      <c r="R506" s="457">
        <f>SUM(O368:U368)</f>
        <v>0</v>
      </c>
      <c r="S506" s="457"/>
      <c r="T506" s="452" t="str">
        <f t="array" ref="T506">IF(ISERROR(R506/R513),"",R506/R513)</f>
        <v/>
      </c>
      <c r="U506" s="452"/>
      <c r="V506" s="428" t="s">
        <v>259</v>
      </c>
      <c r="W506" s="428"/>
      <c r="X506" s="455">
        <f>SUM(O368,O426,O461,O477,O487,O503)</f>
        <v>0</v>
      </c>
      <c r="Y506" s="455"/>
      <c r="Z506" s="452" t="str">
        <f t="array" ref="Z506">IF(ISERROR(X506/X513),"",X506/X513)</f>
        <v/>
      </c>
      <c r="AA506" s="452"/>
    </row>
    <row r="507" spans="1:27" ht="20.100000000000001" customHeight="1">
      <c r="A507" s="468"/>
      <c r="B507" s="395" t="s">
        <v>260</v>
      </c>
      <c r="C507" s="450">
        <v>0</v>
      </c>
      <c r="D507" s="451"/>
      <c r="E507" s="461">
        <f>C507*11</f>
        <v>0</v>
      </c>
      <c r="F507" s="461"/>
      <c r="G507" s="428">
        <v>0</v>
      </c>
      <c r="H507" s="428"/>
      <c r="I507" s="461">
        <f>G507*11</f>
        <v>0</v>
      </c>
      <c r="J507" s="461"/>
      <c r="K507" s="461">
        <f>E507-I507</f>
        <v>0</v>
      </c>
      <c r="L507" s="461"/>
      <c r="M507" s="459" t="str">
        <f>IF(ISERROR(K507/E507),"",K507/E507)</f>
        <v/>
      </c>
      <c r="N507" s="459"/>
      <c r="O507" s="458"/>
      <c r="P507" s="428" t="s">
        <v>216</v>
      </c>
      <c r="Q507" s="428"/>
      <c r="R507" s="457">
        <f>SUM(O426:U426)</f>
        <v>0</v>
      </c>
      <c r="S507" s="457"/>
      <c r="T507" s="452" t="str">
        <f>IF(ISERROR(R507/R513),"",R507/R513)</f>
        <v/>
      </c>
      <c r="U507" s="452"/>
      <c r="V507" s="428" t="s">
        <v>261</v>
      </c>
      <c r="W507" s="428"/>
      <c r="X507" s="455">
        <f>SUM(O369,O427,O462,O478,O488,O504)</f>
        <v>0</v>
      </c>
      <c r="Y507" s="455"/>
      <c r="Z507" s="452" t="str">
        <f>IF(ISERROR(X507/X513),"",X507/X513)</f>
        <v/>
      </c>
      <c r="AA507" s="452"/>
    </row>
    <row r="508" spans="1:27" ht="20.100000000000001" customHeight="1">
      <c r="A508" s="468"/>
      <c r="B508" s="395" t="s">
        <v>262</v>
      </c>
      <c r="C508" s="450">
        <v>0</v>
      </c>
      <c r="D508" s="451"/>
      <c r="E508" s="461">
        <f>C508*11</f>
        <v>0</v>
      </c>
      <c r="F508" s="461"/>
      <c r="G508" s="428">
        <v>0</v>
      </c>
      <c r="H508" s="428"/>
      <c r="I508" s="461">
        <f>G508*11</f>
        <v>0</v>
      </c>
      <c r="J508" s="461"/>
      <c r="K508" s="461">
        <f>E508-I508</f>
        <v>0</v>
      </c>
      <c r="L508" s="461"/>
      <c r="M508" s="459" t="str">
        <f>IF(ISERROR(K508/E508),"",K508/E508)</f>
        <v/>
      </c>
      <c r="N508" s="459"/>
      <c r="O508" s="458"/>
      <c r="P508" s="428" t="s">
        <v>224</v>
      </c>
      <c r="Q508" s="428"/>
      <c r="R508" s="457">
        <f>SUM(O461:U461)</f>
        <v>0</v>
      </c>
      <c r="S508" s="457"/>
      <c r="T508" s="452" t="str">
        <f>IF(ISERROR(R508/R513),"",R508/R513)</f>
        <v/>
      </c>
      <c r="U508" s="452"/>
      <c r="V508" s="428" t="s">
        <v>263</v>
      </c>
      <c r="W508" s="428"/>
      <c r="X508" s="455">
        <f>SUM(O371,O428,O463,O479,O489,O505)</f>
        <v>0</v>
      </c>
      <c r="Y508" s="455"/>
      <c r="Z508" s="452" t="str">
        <f>IF(ISERROR(X508/X513),"",X508/X513)</f>
        <v/>
      </c>
      <c r="AA508" s="452"/>
    </row>
    <row r="509" spans="1:27" ht="20.100000000000001" customHeight="1">
      <c r="A509" s="468"/>
      <c r="B509" s="395" t="s">
        <v>264</v>
      </c>
      <c r="C509" s="450">
        <v>1</v>
      </c>
      <c r="D509" s="451"/>
      <c r="E509" s="461">
        <f>C509*11</f>
        <v>11</v>
      </c>
      <c r="F509" s="461"/>
      <c r="G509" s="428">
        <v>1</v>
      </c>
      <c r="H509" s="428"/>
      <c r="I509" s="461">
        <f>G509*11</f>
        <v>11</v>
      </c>
      <c r="J509" s="461"/>
      <c r="K509" s="461">
        <f>E509-I509</f>
        <v>0</v>
      </c>
      <c r="L509" s="461"/>
      <c r="M509" s="459">
        <f>IF(ISERROR(K509/E509),"",K509/E509)</f>
        <v>0</v>
      </c>
      <c r="N509" s="459"/>
      <c r="O509" s="458"/>
      <c r="P509" s="428" t="s">
        <v>231</v>
      </c>
      <c r="Q509" s="428"/>
      <c r="R509" s="457">
        <f>SUM(O477:U477)</f>
        <v>0</v>
      </c>
      <c r="S509" s="457"/>
      <c r="T509" s="452" t="str">
        <f>IF(ISERROR(R509/R513),"",R509/R513)</f>
        <v/>
      </c>
      <c r="U509" s="452"/>
      <c r="V509" s="428" t="s">
        <v>265</v>
      </c>
      <c r="W509" s="428"/>
      <c r="X509" s="455">
        <f>SUM(O372,O429,O464,O480,O490,O506)</f>
        <v>0</v>
      </c>
      <c r="Y509" s="455"/>
      <c r="Z509" s="452" t="str">
        <f>IF(ISERROR(X509/X513),"",X509/X513)</f>
        <v/>
      </c>
      <c r="AA509" s="452"/>
    </row>
    <row r="510" spans="1:27" ht="20.100000000000001" customHeight="1">
      <c r="A510" s="469"/>
      <c r="B510" s="395" t="s">
        <v>266</v>
      </c>
      <c r="C510" s="460">
        <f>SUM(C506:D509)</f>
        <v>1</v>
      </c>
      <c r="D510" s="434"/>
      <c r="E510" s="461">
        <f>SUM(E506:F509)</f>
        <v>11</v>
      </c>
      <c r="F510" s="461"/>
      <c r="G510" s="428">
        <f>SUM(G506:H509)</f>
        <v>1</v>
      </c>
      <c r="H510" s="428"/>
      <c r="I510" s="461">
        <f>SUM(I506:J509)</f>
        <v>11</v>
      </c>
      <c r="J510" s="461"/>
      <c r="K510" s="461">
        <f>SUM(K506:L509)</f>
        <v>0</v>
      </c>
      <c r="L510" s="461"/>
      <c r="M510" s="459">
        <f>IF(ISERROR(K510/E510),"",K510/E510)</f>
        <v>0</v>
      </c>
      <c r="N510" s="459"/>
      <c r="O510" s="458"/>
      <c r="P510" s="428" t="s">
        <v>234</v>
      </c>
      <c r="Q510" s="428"/>
      <c r="R510" s="457">
        <f>SUM(O487:U487)</f>
        <v>0</v>
      </c>
      <c r="S510" s="457"/>
      <c r="T510" s="452" t="str">
        <f>IF(ISERROR(R510/R513),"",R510/R513)</f>
        <v/>
      </c>
      <c r="U510" s="452"/>
      <c r="V510" s="428" t="s">
        <v>267</v>
      </c>
      <c r="W510" s="428"/>
      <c r="X510" s="455">
        <f>SUM(O373,O430,O465,O481,O491,O507)</f>
        <v>0</v>
      </c>
      <c r="Y510" s="455"/>
      <c r="Z510" s="452" t="str">
        <f>IF(ISERROR(X510/X513),"",X510/X513)</f>
        <v/>
      </c>
      <c r="AA510" s="452"/>
    </row>
    <row r="511" spans="1:27" ht="20.100000000000001" customHeight="1">
      <c r="A511" s="307" t="s">
        <v>477</v>
      </c>
      <c r="B511" s="395">
        <f>G504</f>
        <v>888</v>
      </c>
      <c r="C511" s="438" t="s">
        <v>269</v>
      </c>
      <c r="D511" s="437"/>
      <c r="E511" s="428">
        <f>H504</f>
        <v>4466.6400000000003</v>
      </c>
      <c r="F511" s="428"/>
      <c r="G511" s="428" t="s">
        <v>270</v>
      </c>
      <c r="H511" s="428"/>
      <c r="I511" s="456">
        <f>L504</f>
        <v>8.8251126303901692</v>
      </c>
      <c r="J511" s="456"/>
      <c r="K511" s="458" t="s">
        <v>271</v>
      </c>
      <c r="L511" s="458"/>
      <c r="M511" s="456">
        <f>J504</f>
        <v>9.2984293193717278</v>
      </c>
      <c r="N511" s="456"/>
      <c r="O511" s="458"/>
      <c r="P511" s="428" t="s">
        <v>244</v>
      </c>
      <c r="Q511" s="428"/>
      <c r="R511" s="457">
        <f>SUM(O503:U503)</f>
        <v>0</v>
      </c>
      <c r="S511" s="457"/>
      <c r="T511" s="452" t="str">
        <f>IF(ISERROR(R511/R513),"",R511/R513)</f>
        <v/>
      </c>
      <c r="U511" s="452"/>
      <c r="V511" s="428" t="s">
        <v>272</v>
      </c>
      <c r="W511" s="428"/>
      <c r="X511" s="455">
        <f>SUM(O374,O431,O466,O482,O492,O508)</f>
        <v>0</v>
      </c>
      <c r="Y511" s="455"/>
      <c r="Z511" s="452" t="str">
        <f>IF(ISERROR(X511/X513),"",X511/X513)</f>
        <v/>
      </c>
      <c r="AA511" s="452"/>
    </row>
    <row r="512" spans="1:27" ht="20.100000000000001" customHeight="1">
      <c r="A512" s="308" t="s">
        <v>478</v>
      </c>
      <c r="B512" s="395">
        <f>I504+C510</f>
        <v>96.5</v>
      </c>
      <c r="C512" s="435" t="s">
        <v>251</v>
      </c>
      <c r="D512" s="436"/>
      <c r="E512" s="453">
        <f>K504+I510</f>
        <v>111.62194525904202</v>
      </c>
      <c r="F512" s="453"/>
      <c r="G512" s="428" t="s">
        <v>274</v>
      </c>
      <c r="H512" s="428"/>
      <c r="I512" s="456">
        <f>B512-E512</f>
        <v>-15.121945259042022</v>
      </c>
      <c r="J512" s="456"/>
      <c r="K512" s="458" t="s">
        <v>275</v>
      </c>
      <c r="L512" s="458"/>
      <c r="M512" s="459">
        <f>IF(ISERROR(I512/E512),"",I512/E512)</f>
        <v>-0.13547466158154109</v>
      </c>
      <c r="N512" s="459"/>
      <c r="O512" s="458"/>
      <c r="P512" s="428" t="s">
        <v>245</v>
      </c>
      <c r="Q512" s="428"/>
      <c r="R512" s="457"/>
      <c r="S512" s="457"/>
      <c r="T512" s="452" t="str">
        <f>IF(ISERROR(R512/R513),"",R512/R513)</f>
        <v/>
      </c>
      <c r="U512" s="452"/>
      <c r="V512" s="428" t="s">
        <v>264</v>
      </c>
      <c r="W512" s="428"/>
      <c r="X512" s="455">
        <f>SUM(O375,O432,O467,O486,O493,O509)</f>
        <v>0</v>
      </c>
      <c r="Y512" s="455"/>
      <c r="Z512" s="452" t="str">
        <f>IF(ISERROR(X512/X513),"",X512/X513)</f>
        <v/>
      </c>
      <c r="AA512" s="452"/>
    </row>
    <row r="513" spans="1:27" ht="20.100000000000001" customHeight="1">
      <c r="A513" s="308" t="s">
        <v>479</v>
      </c>
      <c r="B513" s="395">
        <f>N504</f>
        <v>0</v>
      </c>
      <c r="C513" s="435" t="s">
        <v>277</v>
      </c>
      <c r="D513" s="436"/>
      <c r="E513" s="452">
        <f>IF(ISERROR(B513/B512),"",B513/B512)</f>
        <v>0</v>
      </c>
      <c r="F513" s="452"/>
      <c r="G513" s="428" t="s">
        <v>278</v>
      </c>
      <c r="H513" s="428"/>
      <c r="I513" s="458">
        <f>V504</f>
        <v>0</v>
      </c>
      <c r="J513" s="458"/>
      <c r="K513" s="458" t="s">
        <v>279</v>
      </c>
      <c r="L513" s="458"/>
      <c r="M513" s="459">
        <f t="array" ref="M513">IF(ISERROR(I513/B511),"",I513/B511)</f>
        <v>0</v>
      </c>
      <c r="N513" s="459"/>
      <c r="O513" s="458"/>
      <c r="P513" s="428" t="s">
        <v>266</v>
      </c>
      <c r="Q513" s="428"/>
      <c r="R513" s="457">
        <f>SUM(R506:S512)</f>
        <v>0</v>
      </c>
      <c r="S513" s="457"/>
      <c r="T513" s="452"/>
      <c r="U513" s="452"/>
      <c r="V513" s="428" t="s">
        <v>266</v>
      </c>
      <c r="W513" s="428"/>
      <c r="X513" s="455">
        <f>SUM(X506:Y512)</f>
        <v>0</v>
      </c>
      <c r="Y513" s="455"/>
      <c r="Z513" s="452"/>
      <c r="AA513" s="45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454" t="str">
        <f>IF(ISERROR(#REF!/#REF!),"",#REF!/#REF!)</f>
        <v/>
      </c>
      <c r="H514" s="454"/>
      <c r="I514" s="454"/>
      <c r="J514" s="125"/>
      <c r="K514" s="160"/>
      <c r="L514" s="122"/>
      <c r="M514" s="122"/>
      <c r="N514" s="454" t="str">
        <f>IF(ISERROR(G514/#REF!),"",G514/#REF!)</f>
        <v/>
      </c>
      <c r="O514" s="454"/>
      <c r="P514" s="454"/>
      <c r="Q514" s="454"/>
      <c r="R514" s="454"/>
      <c r="S514" s="397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441" t="s">
        <v>268</v>
      </c>
      <c r="B516" s="441"/>
      <c r="C516" s="450">
        <f>SUM(B170,B340,B511)</f>
        <v>12534</v>
      </c>
      <c r="D516" s="451"/>
      <c r="E516" s="441" t="s">
        <v>269</v>
      </c>
      <c r="F516" s="441"/>
      <c r="G516" s="453">
        <f>SUM(E170,E340,E511)</f>
        <v>63305.899999999994</v>
      </c>
      <c r="H516" s="453"/>
      <c r="I516" s="428" t="s">
        <v>270</v>
      </c>
      <c r="J516" s="441"/>
      <c r="K516" s="450">
        <f>IF(ISERROR(C516/G517),"",C516/G517)</f>
        <v>18.933039605131381</v>
      </c>
      <c r="L516" s="451"/>
      <c r="M516" s="428" t="s">
        <v>271</v>
      </c>
      <c r="N516" s="428"/>
      <c r="O516" s="429">
        <f t="array" ref="O516">IF(ISERROR(C516/C517),"",C516/C517)</f>
        <v>17.372141372141371</v>
      </c>
      <c r="P516" s="430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428" t="s">
        <v>273</v>
      </c>
      <c r="B517" s="428"/>
      <c r="C517" s="450">
        <f>SUM(B171,B341,B512)</f>
        <v>721.5</v>
      </c>
      <c r="D517" s="451"/>
      <c r="E517" s="428" t="s">
        <v>251</v>
      </c>
      <c r="F517" s="428"/>
      <c r="G517" s="453">
        <f>SUM(E171,E341,E512)</f>
        <v>662.01731266663262</v>
      </c>
      <c r="H517" s="453"/>
      <c r="I517" s="435" t="s">
        <v>274</v>
      </c>
      <c r="J517" s="436"/>
      <c r="K517" s="438">
        <f>C517-G517</f>
        <v>59.48268733336738</v>
      </c>
      <c r="L517" s="437"/>
      <c r="M517" s="438" t="s">
        <v>275</v>
      </c>
      <c r="N517" s="437"/>
      <c r="O517" s="442">
        <f>IF(ISERROR(K517/C517),"",K517/C517)</f>
        <v>8.244308708713427E-2</v>
      </c>
      <c r="P517" s="443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435" t="s">
        <v>276</v>
      </c>
      <c r="B518" s="436"/>
      <c r="C518" s="450">
        <f>SUM(B172,B342,B513)</f>
        <v>0</v>
      </c>
      <c r="D518" s="451"/>
      <c r="E518" s="435" t="s">
        <v>277</v>
      </c>
      <c r="F518" s="436"/>
      <c r="G518" s="452">
        <f>IF(ISERROR(C518/C517),"",C518/C517)</f>
        <v>0</v>
      </c>
      <c r="H518" s="452"/>
      <c r="I518" s="428" t="s">
        <v>278</v>
      </c>
      <c r="J518" s="441"/>
      <c r="K518" s="453">
        <f>SUM(I172,I342,I513)</f>
        <v>0</v>
      </c>
      <c r="L518" s="453"/>
      <c r="M518" s="441" t="s">
        <v>279</v>
      </c>
      <c r="N518" s="441"/>
      <c r="O518" s="442">
        <f t="array" ref="O518">IF(ISERROR(K518/C516),"",K518/C516)</f>
        <v>0</v>
      </c>
      <c r="P518" s="443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97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435" t="s">
        <v>298</v>
      </c>
      <c r="B520" s="436"/>
      <c r="C520" s="435" t="s">
        <v>299</v>
      </c>
      <c r="D520" s="436"/>
      <c r="E520" s="435" t="s">
        <v>256</v>
      </c>
      <c r="F520" s="436"/>
      <c r="G520" s="444" t="s">
        <v>254</v>
      </c>
      <c r="H520" s="445"/>
      <c r="I520" s="435" t="s">
        <v>255</v>
      </c>
      <c r="J520" s="437"/>
      <c r="K520" s="435" t="s">
        <v>300</v>
      </c>
      <c r="L520" s="436"/>
      <c r="M520" s="435" t="s">
        <v>256</v>
      </c>
      <c r="N520" s="436"/>
      <c r="O520" s="428" t="s">
        <v>257</v>
      </c>
      <c r="P520" s="428"/>
      <c r="Q520" s="435" t="s">
        <v>300</v>
      </c>
      <c r="R520" s="436"/>
      <c r="S520" s="435" t="s">
        <v>256</v>
      </c>
      <c r="T520" s="436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440" t="s">
        <v>201</v>
      </c>
      <c r="B521" s="436"/>
      <c r="C521" s="435">
        <f>SUM(G28,G198,G368)</f>
        <v>4292</v>
      </c>
      <c r="D521" s="436"/>
      <c r="E521" s="431">
        <f>IF(ISERROR(C521/C527),"",C521/C527)</f>
        <v>0.34242859422371152</v>
      </c>
      <c r="F521" s="432"/>
      <c r="G521" s="446"/>
      <c r="H521" s="447"/>
      <c r="I521" s="433" t="s">
        <v>301</v>
      </c>
      <c r="J521" s="439"/>
      <c r="K521" s="438">
        <f t="shared" ref="K521:K526" si="237">SUM(R165,U335,U506)</f>
        <v>0</v>
      </c>
      <c r="L521" s="437"/>
      <c r="M521" s="431" t="str">
        <f t="array" ref="M521">IF(ISERROR(K521/K527),"",K521/K527)</f>
        <v/>
      </c>
      <c r="N521" s="432"/>
      <c r="O521" s="428" t="s">
        <v>259</v>
      </c>
      <c r="P521" s="428"/>
      <c r="Q521" s="429">
        <f t="shared" ref="Q521:Q526" si="238">SUM(X165,AA335,AA506)</f>
        <v>0</v>
      </c>
      <c r="R521" s="430"/>
      <c r="S521" s="431" t="str">
        <f t="array" ref="S521">IF(ISERROR(Q521/Q527),"",Q521/Q527)</f>
        <v/>
      </c>
      <c r="T521" s="432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440" t="s">
        <v>216</v>
      </c>
      <c r="B522" s="436"/>
      <c r="C522" s="435">
        <f>SUM(G86,G256,G426)</f>
        <v>4521</v>
      </c>
      <c r="D522" s="436"/>
      <c r="E522" s="431">
        <f>IF(ISERROR(C522/C527),"",C522/C527)</f>
        <v>0.36069889899473434</v>
      </c>
      <c r="F522" s="432"/>
      <c r="G522" s="446"/>
      <c r="H522" s="447"/>
      <c r="I522" s="433" t="s">
        <v>302</v>
      </c>
      <c r="J522" s="439"/>
      <c r="K522" s="438">
        <f t="shared" si="237"/>
        <v>0</v>
      </c>
      <c r="L522" s="437"/>
      <c r="M522" s="431" t="str">
        <f>IF(ISERROR(K522/K527),"",K522/K527)</f>
        <v/>
      </c>
      <c r="N522" s="432"/>
      <c r="O522" s="428" t="s">
        <v>261</v>
      </c>
      <c r="P522" s="428"/>
      <c r="Q522" s="429">
        <f t="shared" si="238"/>
        <v>0</v>
      </c>
      <c r="R522" s="430"/>
      <c r="S522" s="431" t="str">
        <f>IF(ISERROR(Q522/Q527),"",Q522/Q527)</f>
        <v/>
      </c>
      <c r="T522" s="432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440" t="s">
        <v>224</v>
      </c>
      <c r="B523" s="436"/>
      <c r="C523" s="435">
        <f>SUM(G121,G291,G461)</f>
        <v>1917</v>
      </c>
      <c r="D523" s="436"/>
      <c r="E523" s="431">
        <f>IF(ISERROR(C523/C527),"",C523/C527)</f>
        <v>0.15294399234083295</v>
      </c>
      <c r="F523" s="432"/>
      <c r="G523" s="446"/>
      <c r="H523" s="447"/>
      <c r="I523" s="433" t="s">
        <v>303</v>
      </c>
      <c r="J523" s="439"/>
      <c r="K523" s="438">
        <f t="shared" si="237"/>
        <v>0</v>
      </c>
      <c r="L523" s="437"/>
      <c r="M523" s="431" t="str">
        <f>IF(ISERROR(K523/K527),"",K523/K527)</f>
        <v/>
      </c>
      <c r="N523" s="432"/>
      <c r="O523" s="428" t="s">
        <v>263</v>
      </c>
      <c r="P523" s="428"/>
      <c r="Q523" s="429">
        <f t="shared" si="238"/>
        <v>0</v>
      </c>
      <c r="R523" s="430"/>
      <c r="S523" s="431" t="str">
        <f>IF(ISERROR(Q523/Q527),"",Q523/Q527)</f>
        <v/>
      </c>
      <c r="T523" s="432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440" t="s">
        <v>231</v>
      </c>
      <c r="B524" s="436"/>
      <c r="C524" s="435">
        <f>SUM(G137,G307,G477)</f>
        <v>1781</v>
      </c>
      <c r="D524" s="436"/>
      <c r="E524" s="431">
        <f>IF(ISERROR(C524/C527),"",C524/C527)</f>
        <v>0.14209350566459231</v>
      </c>
      <c r="F524" s="432"/>
      <c r="G524" s="446"/>
      <c r="H524" s="447"/>
      <c r="I524" s="433" t="s">
        <v>304</v>
      </c>
      <c r="J524" s="439"/>
      <c r="K524" s="438">
        <f t="shared" si="237"/>
        <v>0</v>
      </c>
      <c r="L524" s="437"/>
      <c r="M524" s="431" t="str">
        <f>IF(ISERROR(K524/K527),"",K524/K527)</f>
        <v/>
      </c>
      <c r="N524" s="432"/>
      <c r="O524" s="428" t="s">
        <v>305</v>
      </c>
      <c r="P524" s="428"/>
      <c r="Q524" s="429">
        <f t="shared" si="238"/>
        <v>0</v>
      </c>
      <c r="R524" s="430"/>
      <c r="S524" s="431" t="str">
        <f>IF(ISERROR(Q524/Q527),"",Q524/Q527)</f>
        <v/>
      </c>
      <c r="T524" s="432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440" t="s">
        <v>234</v>
      </c>
      <c r="B525" s="436"/>
      <c r="C525" s="435">
        <f>SUM(G147,G317,G487)</f>
        <v>23</v>
      </c>
      <c r="D525" s="436"/>
      <c r="E525" s="431">
        <f>IF(ISERROR(C525/C527),"",C525/C527)</f>
        <v>1.8350087761289293E-3</v>
      </c>
      <c r="F525" s="432"/>
      <c r="G525" s="446"/>
      <c r="H525" s="447"/>
      <c r="I525" s="433" t="s">
        <v>306</v>
      </c>
      <c r="J525" s="439"/>
      <c r="K525" s="438">
        <f t="shared" si="237"/>
        <v>0</v>
      </c>
      <c r="L525" s="437"/>
      <c r="M525" s="431" t="str">
        <f>IF(ISERROR(K525/K527),"",K525/K527)</f>
        <v/>
      </c>
      <c r="N525" s="432"/>
      <c r="O525" s="428" t="s">
        <v>267</v>
      </c>
      <c r="P525" s="428"/>
      <c r="Q525" s="429">
        <f t="shared" si="238"/>
        <v>0</v>
      </c>
      <c r="R525" s="430"/>
      <c r="S525" s="431" t="str">
        <f>IF(ISERROR(Q525/Q527),"",Q525/Q527)</f>
        <v/>
      </c>
      <c r="T525" s="432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440" t="s">
        <v>244</v>
      </c>
      <c r="B526" s="436"/>
      <c r="C526" s="435">
        <f>SUM(G162,G332,G503)</f>
        <v>0</v>
      </c>
      <c r="D526" s="436"/>
      <c r="E526" s="431">
        <f>IF(ISERROR(C526/C527),"",C526/C527)</f>
        <v>0</v>
      </c>
      <c r="F526" s="432"/>
      <c r="G526" s="446"/>
      <c r="H526" s="447"/>
      <c r="I526" s="433" t="s">
        <v>307</v>
      </c>
      <c r="J526" s="439"/>
      <c r="K526" s="438">
        <f t="shared" si="237"/>
        <v>0</v>
      </c>
      <c r="L526" s="437"/>
      <c r="M526" s="431" t="str">
        <f>IF(ISERROR(K526/K527),"",K526/K527)</f>
        <v/>
      </c>
      <c r="N526" s="432"/>
      <c r="O526" s="428" t="s">
        <v>272</v>
      </c>
      <c r="P526" s="428"/>
      <c r="Q526" s="429">
        <f t="shared" si="238"/>
        <v>0</v>
      </c>
      <c r="R526" s="430"/>
      <c r="S526" s="431" t="str">
        <f>IF(ISERROR(Q526/Q527),"",Q526/Q527)</f>
        <v/>
      </c>
      <c r="T526" s="432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435" t="s">
        <v>266</v>
      </c>
      <c r="B527" s="436"/>
      <c r="C527" s="435">
        <f>SUM(C521:C526)</f>
        <v>12534</v>
      </c>
      <c r="D527" s="436"/>
      <c r="E527" s="431">
        <f>SUM(E521:F526)</f>
        <v>1</v>
      </c>
      <c r="F527" s="432"/>
      <c r="G527" s="448"/>
      <c r="H527" s="449"/>
      <c r="I527" s="435" t="s">
        <v>266</v>
      </c>
      <c r="J527" s="437"/>
      <c r="K527" s="438">
        <f>SUM(R172,U342,U513)</f>
        <v>0</v>
      </c>
      <c r="L527" s="437"/>
      <c r="M527" s="431"/>
      <c r="N527" s="432"/>
      <c r="O527" s="428" t="s">
        <v>266</v>
      </c>
      <c r="P527" s="428"/>
      <c r="Q527" s="429">
        <f>SUM(Q521:R526)</f>
        <v>0</v>
      </c>
      <c r="R527" s="430"/>
      <c r="S527" s="431">
        <f>SUM(S521:T526)</f>
        <v>0</v>
      </c>
      <c r="T527" s="432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433" t="s">
        <v>308</v>
      </c>
      <c r="B529" s="434"/>
      <c r="C529" s="388" t="s">
        <v>309</v>
      </c>
      <c r="D529" s="388" t="s">
        <v>310</v>
      </c>
      <c r="E529" s="388" t="s">
        <v>311</v>
      </c>
      <c r="F529" s="388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98" t="s">
        <v>322</v>
      </c>
      <c r="Q529" s="129" t="s">
        <v>323</v>
      </c>
      <c r="R529" s="109" t="s">
        <v>324</v>
      </c>
      <c r="S529" s="388" t="s">
        <v>325</v>
      </c>
      <c r="T529" s="388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424" t="s">
        <v>327</v>
      </c>
      <c r="B530" s="425"/>
      <c r="C530" s="106">
        <f>D530+E530+F530-G530-O530-P530</f>
        <v>38</v>
      </c>
      <c r="D530" s="106">
        <f>+'31'!C530</f>
        <v>38</v>
      </c>
      <c r="E530" s="106"/>
      <c r="F530" s="106"/>
      <c r="G530" s="107"/>
      <c r="H530" s="106"/>
      <c r="I530" s="106"/>
      <c r="J530" s="106">
        <f>C530-H530-I530</f>
        <v>38</v>
      </c>
      <c r="K530" s="106"/>
      <c r="L530" s="106"/>
      <c r="M530" s="106"/>
      <c r="N530" s="106"/>
      <c r="O530" s="106"/>
      <c r="P530" s="108"/>
      <c r="Q530" s="106">
        <f>J530-K530-L530</f>
        <v>38</v>
      </c>
      <c r="R530" s="109">
        <f>Q530*11-M530-N530</f>
        <v>418</v>
      </c>
      <c r="S530" s="391">
        <f t="array" ref="S530">IF(ISERROR(Q530/J530),"",Q530/J530)</f>
        <v>1</v>
      </c>
      <c r="T530" s="391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424" t="s">
        <v>328</v>
      </c>
      <c r="B531" s="425"/>
      <c r="C531" s="106">
        <f>D531+E531+F531-G531-O531-P531</f>
        <v>44</v>
      </c>
      <c r="D531" s="106">
        <f>+'31'!C531</f>
        <v>45</v>
      </c>
      <c r="E531" s="110"/>
      <c r="F531" s="110"/>
      <c r="G531" s="107"/>
      <c r="H531" s="106"/>
      <c r="I531" s="106"/>
      <c r="J531" s="106">
        <f>C531-H531-I531</f>
        <v>44</v>
      </c>
      <c r="K531" s="106"/>
      <c r="L531" s="106"/>
      <c r="M531" s="106"/>
      <c r="N531" s="106"/>
      <c r="O531" s="110"/>
      <c r="P531" s="111">
        <v>1</v>
      </c>
      <c r="Q531" s="106">
        <f>J531-K531-L531</f>
        <v>44</v>
      </c>
      <c r="R531" s="109">
        <f>Q531*11-M531-N531</f>
        <v>484</v>
      </c>
      <c r="S531" s="391">
        <f t="array" ref="S531">IF(ISERROR(Q531/J531),"",Q531/J531)</f>
        <v>1</v>
      </c>
      <c r="T531" s="391">
        <f t="array" ref="T531">IF(ISERROR((O531:P531)/C531),"",SUM(O531:P531)/C531)</f>
        <v>2.2727272727272728E-2</v>
      </c>
      <c r="X531" s="116"/>
      <c r="Y531" s="116"/>
      <c r="Z531" s="159"/>
      <c r="AA531" s="159"/>
    </row>
    <row r="532" spans="1:27" ht="20.100000000000001" customHeight="1">
      <c r="A532" s="424" t="s">
        <v>329</v>
      </c>
      <c r="B532" s="425"/>
      <c r="C532" s="106">
        <f>D532+E532+F532-G532-O532-P532</f>
        <v>10</v>
      </c>
      <c r="D532" s="106">
        <f>+'31'!C532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391">
        <f t="array" ref="S532">IF(ISERROR(Q532/J532),"",Q532/J532)</f>
        <v>1</v>
      </c>
      <c r="T532" s="391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426" t="s">
        <v>330</v>
      </c>
      <c r="B533" s="427"/>
      <c r="C533" s="112">
        <f>SUM(C530:C532)</f>
        <v>92</v>
      </c>
      <c r="D533" s="112">
        <f t="shared" ref="D533:N533" si="239">SUM(D530:D532)</f>
        <v>93</v>
      </c>
      <c r="E533" s="112">
        <f t="shared" si="239"/>
        <v>0</v>
      </c>
      <c r="F533" s="112">
        <f t="shared" si="239"/>
        <v>0</v>
      </c>
      <c r="G533" s="113">
        <f t="shared" si="239"/>
        <v>0</v>
      </c>
      <c r="H533" s="112">
        <f t="shared" si="239"/>
        <v>0</v>
      </c>
      <c r="I533" s="112">
        <f t="shared" si="239"/>
        <v>0</v>
      </c>
      <c r="J533" s="112">
        <f t="shared" si="239"/>
        <v>92</v>
      </c>
      <c r="K533" s="112">
        <f t="shared" si="239"/>
        <v>0</v>
      </c>
      <c r="L533" s="112">
        <f t="shared" si="239"/>
        <v>0</v>
      </c>
      <c r="M533" s="112">
        <f t="shared" si="239"/>
        <v>0</v>
      </c>
      <c r="N533" s="112">
        <f t="shared" si="239"/>
        <v>0</v>
      </c>
      <c r="O533" s="112">
        <f>SUM(O530:O532)</f>
        <v>0</v>
      </c>
      <c r="P533" s="112">
        <f>SUM(P530:P532)</f>
        <v>1</v>
      </c>
      <c r="Q533" s="112">
        <f>SUM(Q530:Q532)</f>
        <v>92</v>
      </c>
      <c r="R533" s="114">
        <f>SUM(R530:R532)</f>
        <v>1012</v>
      </c>
      <c r="S533" s="115">
        <f t="array" ref="S533">IF(ISERROR(Q533/J533),"",Q533/J533)</f>
        <v>1</v>
      </c>
      <c r="T533" s="115">
        <f t="array" ref="T533">IF(ISERROR((O533:P533)/C533),"",SUM(O533:P533)/C533)</f>
        <v>1.0869565217391304E-2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522" activePane="bottomRight" state="frozen"/>
      <selection activeCell="F484" sqref="F484"/>
      <selection pane="topRight" activeCell="F484" sqref="F484"/>
      <selection pane="bottomLeft" activeCell="F484" sqref="F484"/>
      <selection pane="bottomRight" activeCell="G3" sqref="G1:G1048576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7" t="s">
        <v>413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</row>
    <row r="2" spans="1:27" ht="18.75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9" t="s">
        <v>12</v>
      </c>
      <c r="B4" s="499" t="s">
        <v>25</v>
      </c>
      <c r="C4" s="499" t="s">
        <v>26</v>
      </c>
      <c r="D4" s="499" t="s">
        <v>27</v>
      </c>
      <c r="E4" s="502" t="s">
        <v>28</v>
      </c>
      <c r="F4" s="505" t="s">
        <v>29</v>
      </c>
      <c r="G4" s="495" t="s">
        <v>30</v>
      </c>
      <c r="H4" s="495"/>
      <c r="I4" s="499" t="s">
        <v>31</v>
      </c>
      <c r="J4" s="510" t="s">
        <v>32</v>
      </c>
      <c r="K4" s="513" t="s">
        <v>33</v>
      </c>
      <c r="L4" s="499" t="s">
        <v>34</v>
      </c>
      <c r="M4" s="516" t="s">
        <v>35</v>
      </c>
      <c r="N4" s="496" t="s">
        <v>36</v>
      </c>
      <c r="O4" s="495" t="s">
        <v>37</v>
      </c>
      <c r="P4" s="495"/>
      <c r="Q4" s="495"/>
      <c r="R4" s="495"/>
      <c r="S4" s="495"/>
      <c r="T4" s="495"/>
      <c r="U4" s="495"/>
      <c r="V4" s="495" t="s">
        <v>38</v>
      </c>
      <c r="W4" s="496" t="s">
        <v>39</v>
      </c>
      <c r="X4" s="495" t="s">
        <v>40</v>
      </c>
      <c r="Y4" s="495"/>
      <c r="Z4" s="495"/>
      <c r="AA4" s="495"/>
    </row>
    <row r="5" spans="1:27" s="104" customFormat="1" ht="15" customHeight="1">
      <c r="A5" s="500"/>
      <c r="B5" s="500"/>
      <c r="C5" s="500"/>
      <c r="D5" s="500"/>
      <c r="E5" s="503"/>
      <c r="F5" s="506"/>
      <c r="G5" s="495"/>
      <c r="H5" s="495"/>
      <c r="I5" s="500"/>
      <c r="J5" s="511"/>
      <c r="K5" s="514"/>
      <c r="L5" s="500"/>
      <c r="M5" s="517"/>
      <c r="N5" s="496"/>
      <c r="O5" s="495" t="s">
        <v>41</v>
      </c>
      <c r="P5" s="495" t="s">
        <v>42</v>
      </c>
      <c r="Q5" s="495" t="s">
        <v>43</v>
      </c>
      <c r="R5" s="508" t="s">
        <v>44</v>
      </c>
      <c r="S5" s="509" t="s">
        <v>45</v>
      </c>
      <c r="T5" s="495" t="s">
        <v>46</v>
      </c>
      <c r="U5" s="495" t="s">
        <v>47</v>
      </c>
      <c r="V5" s="495"/>
      <c r="W5" s="496"/>
      <c r="X5" s="495" t="s">
        <v>13</v>
      </c>
      <c r="Y5" s="495" t="s">
        <v>48</v>
      </c>
      <c r="Z5" s="495" t="s">
        <v>49</v>
      </c>
      <c r="AA5" s="495" t="s">
        <v>47</v>
      </c>
    </row>
    <row r="6" spans="1:27" s="104" customFormat="1" ht="27.75" customHeight="1">
      <c r="A6" s="501"/>
      <c r="B6" s="501"/>
      <c r="C6" s="501"/>
      <c r="D6" s="501"/>
      <c r="E6" s="504"/>
      <c r="F6" s="507"/>
      <c r="G6" s="350" t="s">
        <v>50</v>
      </c>
      <c r="H6" s="387" t="s">
        <v>51</v>
      </c>
      <c r="I6" s="501"/>
      <c r="J6" s="512"/>
      <c r="K6" s="515"/>
      <c r="L6" s="501"/>
      <c r="M6" s="517"/>
      <c r="N6" s="496"/>
      <c r="O6" s="495"/>
      <c r="P6" s="495"/>
      <c r="Q6" s="495"/>
      <c r="R6" s="508"/>
      <c r="S6" s="509"/>
      <c r="T6" s="495"/>
      <c r="U6" s="495"/>
      <c r="V6" s="495"/>
      <c r="W6" s="496"/>
      <c r="X6" s="495"/>
      <c r="Y6" s="495"/>
      <c r="Z6" s="495"/>
      <c r="AA6" s="495"/>
    </row>
    <row r="7" spans="1:27" ht="20.100000000000001" hidden="1" customHeight="1">
      <c r="A7" s="299">
        <v>30100030</v>
      </c>
      <c r="B7" s="390" t="s">
        <v>178</v>
      </c>
      <c r="C7" s="126" t="s">
        <v>179</v>
      </c>
      <c r="D7" s="108">
        <v>5.03</v>
      </c>
      <c r="E7" s="108"/>
      <c r="F7" s="127"/>
      <c r="G7" s="128"/>
      <c r="H7" s="398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389"/>
      <c r="P7" s="389"/>
      <c r="Q7" s="389"/>
      <c r="R7" s="389"/>
      <c r="S7" s="389"/>
      <c r="T7" s="389"/>
      <c r="U7" s="38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398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389"/>
      <c r="Q8" s="389"/>
      <c r="R8" s="389"/>
      <c r="S8" s="389"/>
      <c r="T8" s="389"/>
      <c r="U8" s="38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398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389"/>
      <c r="P9" s="389"/>
      <c r="Q9" s="389"/>
      <c r="R9" s="389"/>
      <c r="S9" s="389"/>
      <c r="T9" s="389"/>
      <c r="U9" s="38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>
        <v>42736</v>
      </c>
      <c r="G10" s="128">
        <f>72+108*4</f>
        <v>504</v>
      </c>
      <c r="H10" s="398">
        <f t="shared" si="0"/>
        <v>2535.1200000000003</v>
      </c>
      <c r="I10" s="129">
        <f>9*4</f>
        <v>36</v>
      </c>
      <c r="J10" s="130">
        <f t="array" ref="J10">IF(ISERROR(G10/I10),"",G10/I10)</f>
        <v>14</v>
      </c>
      <c r="K10" s="131">
        <f t="array" ref="K10">IF(ISERROR(G10/L10),"",G10/L10)</f>
        <v>26.526315789473685</v>
      </c>
      <c r="L10" s="129">
        <v>19</v>
      </c>
      <c r="M10" s="109">
        <f t="shared" si="1"/>
        <v>9.473684210526315</v>
      </c>
      <c r="N10" s="130">
        <f t="shared" si="4"/>
        <v>0</v>
      </c>
      <c r="O10" s="389"/>
      <c r="P10" s="389"/>
      <c r="Q10" s="389"/>
      <c r="R10" s="389"/>
      <c r="S10" s="389"/>
      <c r="T10" s="389"/>
      <c r="U10" s="389"/>
      <c r="V10" s="132">
        <f t="shared" si="2"/>
        <v>0</v>
      </c>
      <c r="W10" s="133">
        <f t="shared" si="3"/>
        <v>0</v>
      </c>
      <c r="X10" s="132"/>
      <c r="Y10" s="132"/>
      <c r="Z10" s="132"/>
      <c r="AA10" s="132"/>
    </row>
    <row r="11" spans="1:27" ht="20.100000000000001" hidden="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/>
      <c r="G11" s="128"/>
      <c r="H11" s="398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389"/>
      <c r="P11" s="389"/>
      <c r="Q11" s="389"/>
      <c r="R11" s="389"/>
      <c r="S11" s="389"/>
      <c r="T11" s="389"/>
      <c r="U11" s="38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398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389"/>
      <c r="P12" s="389"/>
      <c r="Q12" s="389"/>
      <c r="R12" s="389"/>
      <c r="S12" s="389"/>
      <c r="T12" s="389"/>
      <c r="U12" s="38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398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389"/>
      <c r="P13" s="389"/>
      <c r="Q13" s="389"/>
      <c r="R13" s="389"/>
      <c r="S13" s="389"/>
      <c r="T13" s="389"/>
      <c r="U13" s="389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398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389"/>
      <c r="P14" s="389"/>
      <c r="Q14" s="389"/>
      <c r="R14" s="389"/>
      <c r="S14" s="389"/>
      <c r="T14" s="389"/>
      <c r="U14" s="389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398">
        <f t="shared" si="0"/>
        <v>0</v>
      </c>
      <c r="I15" s="398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389"/>
      <c r="P15" s="389"/>
      <c r="Q15" s="389"/>
      <c r="R15" s="389"/>
      <c r="S15" s="389"/>
      <c r="T15" s="389"/>
      <c r="U15" s="38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39">
        <v>42737</v>
      </c>
      <c r="G16" s="128">
        <f>100+40</f>
        <v>140</v>
      </c>
      <c r="H16" s="398">
        <f t="shared" si="0"/>
        <v>705.6</v>
      </c>
      <c r="I16" s="398">
        <f>2*5</f>
        <v>10</v>
      </c>
      <c r="J16" s="130">
        <f t="array" ref="J16">IF(ISERROR(G16/I16),"",G16/I16)</f>
        <v>14</v>
      </c>
      <c r="K16" s="131">
        <f t="array" ref="K16">IF(ISERROR(G16/L16),"",G16/L16)</f>
        <v>8.235294117647058</v>
      </c>
      <c r="L16" s="129">
        <v>17</v>
      </c>
      <c r="M16" s="109">
        <f t="shared" si="1"/>
        <v>1.764705882352942</v>
      </c>
      <c r="N16" s="130">
        <f t="shared" si="4"/>
        <v>0</v>
      </c>
      <c r="O16" s="389"/>
      <c r="P16" s="389"/>
      <c r="Q16" s="389"/>
      <c r="R16" s="389"/>
      <c r="S16" s="389"/>
      <c r="T16" s="389"/>
      <c r="U16" s="389"/>
      <c r="V16" s="132">
        <f>SUM(X16:AA16)</f>
        <v>0</v>
      </c>
      <c r="W16" s="133">
        <f>IF(ISERROR(V16/G16),"",V16/G16)</f>
        <v>0</v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398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389"/>
      <c r="P17" s="389"/>
      <c r="Q17" s="389"/>
      <c r="R17" s="389"/>
      <c r="S17" s="389"/>
      <c r="T17" s="389"/>
      <c r="U17" s="389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398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389"/>
      <c r="P18" s="389"/>
      <c r="Q18" s="389"/>
      <c r="R18" s="389"/>
      <c r="S18" s="389"/>
      <c r="T18" s="389"/>
      <c r="U18" s="389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398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89"/>
      <c r="P19" s="389"/>
      <c r="Q19" s="389"/>
      <c r="R19" s="389"/>
      <c r="S19" s="389"/>
      <c r="T19" s="389"/>
      <c r="U19" s="389"/>
      <c r="V19" s="132">
        <f t="shared" ref="V19:V21" si="5">SUM(X19:AA19)</f>
        <v>0</v>
      </c>
      <c r="W19" s="392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42736</v>
      </c>
      <c r="G20" s="128">
        <f>100+90+100*3</f>
        <v>490</v>
      </c>
      <c r="H20" s="398">
        <f t="shared" si="0"/>
        <v>2494.1</v>
      </c>
      <c r="I20" s="129">
        <f>4*5+1.5*5</f>
        <v>27.5</v>
      </c>
      <c r="J20" s="130">
        <f t="array" ref="J20">IF(ISERROR(G20/I20),"",G20/I20)</f>
        <v>17.818181818181817</v>
      </c>
      <c r="K20" s="131">
        <f t="array" ref="K20">IF(ISERROR(G20/L20),"",G20/L20)</f>
        <v>21.304347826086957</v>
      </c>
      <c r="L20" s="129">
        <v>23</v>
      </c>
      <c r="M20" s="109">
        <f t="shared" si="1"/>
        <v>6.195652173913043</v>
      </c>
      <c r="N20" s="130">
        <f t="shared" si="4"/>
        <v>0</v>
      </c>
      <c r="O20" s="389"/>
      <c r="P20" s="389"/>
      <c r="Q20" s="389"/>
      <c r="R20" s="389"/>
      <c r="S20" s="389"/>
      <c r="T20" s="389"/>
      <c r="U20" s="389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>
        <v>42736</v>
      </c>
      <c r="G21" s="128">
        <f>80+100+100</f>
        <v>280</v>
      </c>
      <c r="H21" s="398">
        <f t="shared" si="0"/>
        <v>1425.2</v>
      </c>
      <c r="I21" s="129">
        <f>2*5+1.5*5</f>
        <v>17.5</v>
      </c>
      <c r="J21" s="130">
        <f t="array" ref="J21">IF(ISERROR(G21/I21),"",G21/I21)</f>
        <v>16</v>
      </c>
      <c r="K21" s="131">
        <f t="array" ref="K21">IF(ISERROR(G21/L21),"",G21/L21)</f>
        <v>12.173913043478262</v>
      </c>
      <c r="L21" s="129">
        <v>23</v>
      </c>
      <c r="M21" s="109">
        <f t="shared" si="1"/>
        <v>5.3260869565217384</v>
      </c>
      <c r="N21" s="130">
        <f t="shared" si="4"/>
        <v>0</v>
      </c>
      <c r="O21" s="389"/>
      <c r="P21" s="389"/>
      <c r="Q21" s="389"/>
      <c r="R21" s="389"/>
      <c r="S21" s="389"/>
      <c r="T21" s="389"/>
      <c r="U21" s="389"/>
      <c r="V21" s="132">
        <f t="shared" si="5"/>
        <v>0</v>
      </c>
      <c r="W21" s="133">
        <f t="shared" si="6"/>
        <v>0</v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388" t="s">
        <v>190</v>
      </c>
      <c r="D22" s="108">
        <v>4.8</v>
      </c>
      <c r="E22" s="108"/>
      <c r="F22" s="127"/>
      <c r="G22" s="128"/>
      <c r="H22" s="398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389"/>
      <c r="P22" s="389"/>
      <c r="Q22" s="389"/>
      <c r="R22" s="389"/>
      <c r="S22" s="389"/>
      <c r="T22" s="389"/>
      <c r="U22" s="389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388" t="s">
        <v>187</v>
      </c>
      <c r="D23" s="108">
        <v>4.8</v>
      </c>
      <c r="E23" s="108"/>
      <c r="F23" s="127"/>
      <c r="G23" s="128"/>
      <c r="H23" s="398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389"/>
      <c r="P23" s="389"/>
      <c r="Q23" s="389"/>
      <c r="R23" s="389"/>
      <c r="S23" s="389"/>
      <c r="T23" s="389"/>
      <c r="U23" s="389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388" t="s">
        <v>179</v>
      </c>
      <c r="D24" s="108">
        <v>4.8</v>
      </c>
      <c r="E24" s="108"/>
      <c r="F24" s="127"/>
      <c r="G24" s="128"/>
      <c r="H24" s="398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389"/>
      <c r="P24" s="389"/>
      <c r="Q24" s="389"/>
      <c r="R24" s="389"/>
      <c r="S24" s="389"/>
      <c r="T24" s="389"/>
      <c r="U24" s="389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388" t="s">
        <v>199</v>
      </c>
      <c r="D25" s="108">
        <v>4.8</v>
      </c>
      <c r="E25" s="108"/>
      <c r="F25" s="127"/>
      <c r="G25" s="128"/>
      <c r="H25" s="398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389"/>
      <c r="P25" s="389"/>
      <c r="Q25" s="389"/>
      <c r="R25" s="389"/>
      <c r="S25" s="389"/>
      <c r="T25" s="389"/>
      <c r="U25" s="389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398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389"/>
      <c r="P26" s="389"/>
      <c r="Q26" s="389"/>
      <c r="R26" s="389"/>
      <c r="S26" s="389"/>
      <c r="T26" s="389"/>
      <c r="U26" s="389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398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389"/>
      <c r="P27" s="389"/>
      <c r="Q27" s="389"/>
      <c r="R27" s="389"/>
      <c r="S27" s="389"/>
      <c r="T27" s="389"/>
      <c r="U27" s="38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462" t="s">
        <v>201</v>
      </c>
      <c r="B28" s="463"/>
      <c r="C28" s="396" t="s">
        <v>202</v>
      </c>
      <c r="D28" s="143"/>
      <c r="E28" s="143"/>
      <c r="F28" s="144"/>
      <c r="G28" s="145">
        <f>SUM(G7:G27)</f>
        <v>1414</v>
      </c>
      <c r="H28" s="146">
        <f>SUM(H7:H27)</f>
        <v>7160.0199999999995</v>
      </c>
      <c r="I28" s="146">
        <f>SUM(I7:I27)</f>
        <v>91</v>
      </c>
      <c r="J28" s="130">
        <f t="array" ref="J28">IF(ISERROR(G28/I28),"",G28/I28)</f>
        <v>15.538461538461538</v>
      </c>
      <c r="K28" s="146">
        <f>SUM(K7:K27)</f>
        <v>68.239870776685962</v>
      </c>
      <c r="L28" s="147"/>
      <c r="M28" s="146">
        <f t="shared" ref="M28:V28" si="10">SUM(M7:M27)</f>
        <v>22.760129223314038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390" t="s">
        <v>206</v>
      </c>
      <c r="C29" s="126" t="s">
        <v>199</v>
      </c>
      <c r="D29" s="108">
        <v>5.03</v>
      </c>
      <c r="E29" s="108"/>
      <c r="F29" s="127"/>
      <c r="G29" s="128"/>
      <c r="H29" s="398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393"/>
      <c r="P29" s="393"/>
      <c r="Q29" s="393"/>
      <c r="R29" s="393"/>
      <c r="S29" s="393"/>
      <c r="T29" s="393"/>
      <c r="U29" s="393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390" t="s">
        <v>425</v>
      </c>
      <c r="C30" s="187" t="s">
        <v>427</v>
      </c>
      <c r="D30" s="108">
        <v>5.03</v>
      </c>
      <c r="E30" s="108"/>
      <c r="F30" s="127"/>
      <c r="G30" s="128"/>
      <c r="H30" s="398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393"/>
      <c r="P30" s="393"/>
      <c r="Q30" s="393"/>
      <c r="R30" s="393"/>
      <c r="S30" s="393"/>
      <c r="T30" s="393"/>
      <c r="U30" s="393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390" t="s">
        <v>206</v>
      </c>
      <c r="C31" s="126" t="s">
        <v>186</v>
      </c>
      <c r="D31" s="108">
        <v>5.03</v>
      </c>
      <c r="E31" s="108"/>
      <c r="F31" s="127"/>
      <c r="G31" s="128"/>
      <c r="H31" s="398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393"/>
      <c r="P31" s="393"/>
      <c r="Q31" s="393"/>
      <c r="R31" s="393"/>
      <c r="S31" s="393"/>
      <c r="T31" s="393"/>
      <c r="U31" s="393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390" t="s">
        <v>206</v>
      </c>
      <c r="C32" s="126" t="s">
        <v>203</v>
      </c>
      <c r="D32" s="108">
        <v>5.03</v>
      </c>
      <c r="E32" s="108"/>
      <c r="F32" s="127"/>
      <c r="G32" s="128"/>
      <c r="H32" s="398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393"/>
      <c r="P32" s="393"/>
      <c r="Q32" s="393"/>
      <c r="R32" s="393"/>
      <c r="S32" s="393"/>
      <c r="T32" s="393"/>
      <c r="U32" s="393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390" t="s">
        <v>206</v>
      </c>
      <c r="C33" s="126" t="s">
        <v>207</v>
      </c>
      <c r="D33" s="108">
        <v>5.03</v>
      </c>
      <c r="E33" s="108"/>
      <c r="F33" s="127"/>
      <c r="G33" s="128"/>
      <c r="H33" s="398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393"/>
      <c r="P33" s="393"/>
      <c r="Q33" s="393"/>
      <c r="R33" s="393"/>
      <c r="S33" s="393"/>
      <c r="T33" s="393"/>
      <c r="U33" s="393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390" t="s">
        <v>414</v>
      </c>
      <c r="C34" s="187" t="s">
        <v>415</v>
      </c>
      <c r="D34" s="108">
        <v>5.03</v>
      </c>
      <c r="E34" s="108"/>
      <c r="F34" s="127"/>
      <c r="G34" s="128"/>
      <c r="H34" s="398">
        <f t="shared" si="11"/>
        <v>0</v>
      </c>
      <c r="I34" s="129"/>
      <c r="J34" s="130"/>
      <c r="K34" s="131"/>
      <c r="L34" s="129">
        <v>52</v>
      </c>
      <c r="M34" s="109"/>
      <c r="N34" s="130"/>
      <c r="O34" s="393"/>
      <c r="P34" s="393"/>
      <c r="Q34" s="393"/>
      <c r="R34" s="393"/>
      <c r="S34" s="393"/>
      <c r="T34" s="393"/>
      <c r="U34" s="393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390" t="s">
        <v>414</v>
      </c>
      <c r="C35" s="187" t="s">
        <v>416</v>
      </c>
      <c r="D35" s="108">
        <v>5.03</v>
      </c>
      <c r="E35" s="108"/>
      <c r="F35" s="127"/>
      <c r="G35" s="128"/>
      <c r="H35" s="398">
        <f t="shared" si="11"/>
        <v>0</v>
      </c>
      <c r="I35" s="129"/>
      <c r="J35" s="130"/>
      <c r="K35" s="131"/>
      <c r="L35" s="129">
        <v>52</v>
      </c>
      <c r="M35" s="109"/>
      <c r="N35" s="130"/>
      <c r="O35" s="393"/>
      <c r="P35" s="393"/>
      <c r="Q35" s="393"/>
      <c r="R35" s="393"/>
      <c r="S35" s="393"/>
      <c r="T35" s="393"/>
      <c r="U35" s="393"/>
      <c r="V35" s="132"/>
      <c r="W35" s="133"/>
      <c r="X35" s="132"/>
      <c r="Y35" s="132"/>
      <c r="Z35" s="132"/>
      <c r="AA35" s="132"/>
    </row>
    <row r="36" spans="1:27" ht="20.100000000000001" hidden="1" customHeight="1">
      <c r="A36" s="300">
        <v>30100015</v>
      </c>
      <c r="B36" s="390" t="s">
        <v>414</v>
      </c>
      <c r="C36" s="187" t="s">
        <v>61</v>
      </c>
      <c r="D36" s="108">
        <v>5.03</v>
      </c>
      <c r="E36" s="108"/>
      <c r="F36" s="127"/>
      <c r="G36" s="128"/>
      <c r="H36" s="398">
        <f t="shared" si="11"/>
        <v>0</v>
      </c>
      <c r="I36" s="129"/>
      <c r="J36" s="130"/>
      <c r="K36" s="131"/>
      <c r="L36" s="129">
        <v>52</v>
      </c>
      <c r="M36" s="109"/>
      <c r="N36" s="130"/>
      <c r="O36" s="393"/>
      <c r="P36" s="393"/>
      <c r="Q36" s="393"/>
      <c r="R36" s="393"/>
      <c r="S36" s="393"/>
      <c r="T36" s="393"/>
      <c r="U36" s="393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390" t="s">
        <v>208</v>
      </c>
      <c r="C37" s="126" t="s">
        <v>179</v>
      </c>
      <c r="D37" s="108">
        <v>5.08</v>
      </c>
      <c r="E37" s="108"/>
      <c r="F37" s="127"/>
      <c r="G37" s="128"/>
      <c r="H37" s="398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19">IF(ISERROR(I37-K37),"",I37-K37)</f>
        <v>0</v>
      </c>
      <c r="N37" s="130">
        <f t="shared" ref="N37:N52" si="20">SUM(O37:U37)</f>
        <v>0</v>
      </c>
      <c r="O37" s="393"/>
      <c r="P37" s="393"/>
      <c r="Q37" s="393"/>
      <c r="R37" s="393"/>
      <c r="S37" s="393"/>
      <c r="T37" s="393"/>
      <c r="U37" s="393"/>
      <c r="V37" s="132">
        <f t="shared" ref="V37:V48" si="21">SUM(X37:AA37)</f>
        <v>0</v>
      </c>
      <c r="W37" s="133" t="str">
        <f t="shared" ref="W37:W48" si="22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390" t="s">
        <v>208</v>
      </c>
      <c r="C38" s="126" t="s">
        <v>204</v>
      </c>
      <c r="D38" s="108">
        <v>5.08</v>
      </c>
      <c r="E38" s="108"/>
      <c r="F38" s="127">
        <v>42736</v>
      </c>
      <c r="G38" s="128">
        <f>108*6</f>
        <v>648</v>
      </c>
      <c r="H38" s="398">
        <f t="shared" si="11"/>
        <v>3291.84</v>
      </c>
      <c r="I38" s="129">
        <f>11*3</f>
        <v>33</v>
      </c>
      <c r="J38" s="130">
        <f t="array" ref="J38">IF(ISERROR(G38/I38),"",G38/I38)</f>
        <v>19.636363636363637</v>
      </c>
      <c r="K38" s="131">
        <f t="array" ref="K38">IF(ISERROR(G38/L38),"",G38/L38)</f>
        <v>30.857142857142858</v>
      </c>
      <c r="L38" s="129">
        <v>21</v>
      </c>
      <c r="M38" s="109">
        <f t="shared" si="19"/>
        <v>2.1428571428571423</v>
      </c>
      <c r="N38" s="130">
        <f t="shared" si="20"/>
        <v>0</v>
      </c>
      <c r="O38" s="393"/>
      <c r="P38" s="393"/>
      <c r="Q38" s="393"/>
      <c r="R38" s="393"/>
      <c r="S38" s="393"/>
      <c r="T38" s="393"/>
      <c r="U38" s="393"/>
      <c r="V38" s="132">
        <f t="shared" si="21"/>
        <v>0</v>
      </c>
      <c r="W38" s="133">
        <f t="shared" si="22"/>
        <v>0</v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390" t="s">
        <v>208</v>
      </c>
      <c r="C39" s="126" t="s">
        <v>205</v>
      </c>
      <c r="D39" s="108">
        <v>5.08</v>
      </c>
      <c r="E39" s="108"/>
      <c r="F39" s="127"/>
      <c r="G39" s="128"/>
      <c r="H39" s="398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9"/>
        <v>0</v>
      </c>
      <c r="N39" s="130">
        <f t="shared" si="20"/>
        <v>0</v>
      </c>
      <c r="O39" s="393"/>
      <c r="P39" s="393"/>
      <c r="Q39" s="393"/>
      <c r="R39" s="393"/>
      <c r="S39" s="393"/>
      <c r="T39" s="393"/>
      <c r="U39" s="393"/>
      <c r="V39" s="132">
        <f t="shared" si="21"/>
        <v>0</v>
      </c>
      <c r="W39" s="133" t="str">
        <f t="shared" si="22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390" t="s">
        <v>208</v>
      </c>
      <c r="C40" s="126" t="s">
        <v>186</v>
      </c>
      <c r="D40" s="108">
        <v>5.08</v>
      </c>
      <c r="E40" s="108"/>
      <c r="F40" s="127"/>
      <c r="G40" s="128"/>
      <c r="H40" s="398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9"/>
        <v>0</v>
      </c>
      <c r="N40" s="130">
        <f t="shared" si="20"/>
        <v>0</v>
      </c>
      <c r="O40" s="393"/>
      <c r="P40" s="393"/>
      <c r="Q40" s="393"/>
      <c r="R40" s="393"/>
      <c r="S40" s="393"/>
      <c r="T40" s="393"/>
      <c r="U40" s="393"/>
      <c r="V40" s="132">
        <f t="shared" si="21"/>
        <v>0</v>
      </c>
      <c r="W40" s="133" t="str">
        <f t="shared" si="22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390" t="s">
        <v>208</v>
      </c>
      <c r="C41" s="126" t="s">
        <v>203</v>
      </c>
      <c r="D41" s="108">
        <v>5.08</v>
      </c>
      <c r="E41" s="108"/>
      <c r="F41" s="127"/>
      <c r="G41" s="128"/>
      <c r="H41" s="398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9"/>
        <v>0</v>
      </c>
      <c r="N41" s="130">
        <f t="shared" si="20"/>
        <v>0</v>
      </c>
      <c r="O41" s="393"/>
      <c r="P41" s="393"/>
      <c r="Q41" s="393"/>
      <c r="R41" s="393"/>
      <c r="S41" s="393"/>
      <c r="T41" s="393"/>
      <c r="U41" s="393"/>
      <c r="V41" s="132">
        <f t="shared" si="21"/>
        <v>0</v>
      </c>
      <c r="W41" s="133" t="str">
        <f t="shared" si="22"/>
        <v/>
      </c>
      <c r="X41" s="132"/>
      <c r="Y41" s="132"/>
      <c r="Z41" s="132"/>
      <c r="AA41" s="132"/>
    </row>
    <row r="42" spans="1:27" ht="20.100000000000001" hidden="1" customHeight="1">
      <c r="A42" s="300">
        <v>30100026</v>
      </c>
      <c r="B42" s="390" t="s">
        <v>208</v>
      </c>
      <c r="C42" s="126" t="s">
        <v>199</v>
      </c>
      <c r="D42" s="108">
        <v>5.08</v>
      </c>
      <c r="E42" s="108"/>
      <c r="F42" s="127"/>
      <c r="G42" s="128"/>
      <c r="H42" s="398">
        <f t="shared" si="11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9"/>
        <v>0</v>
      </c>
      <c r="N42" s="130">
        <f t="shared" si="20"/>
        <v>0</v>
      </c>
      <c r="O42" s="389"/>
      <c r="P42" s="389"/>
      <c r="Q42" s="389"/>
      <c r="R42" s="389"/>
      <c r="S42" s="389"/>
      <c r="T42" s="389"/>
      <c r="U42" s="389"/>
      <c r="V42" s="132">
        <f t="shared" si="21"/>
        <v>0</v>
      </c>
      <c r="W42" s="133" t="str">
        <f t="shared" si="22"/>
        <v/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390" t="s">
        <v>208</v>
      </c>
      <c r="C43" s="126" t="s">
        <v>187</v>
      </c>
      <c r="D43" s="108">
        <v>5.08</v>
      </c>
      <c r="E43" s="108"/>
      <c r="F43" s="127"/>
      <c r="G43" s="128"/>
      <c r="H43" s="398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9"/>
        <v>0</v>
      </c>
      <c r="N43" s="130">
        <f t="shared" si="20"/>
        <v>0</v>
      </c>
      <c r="O43" s="393"/>
      <c r="P43" s="393"/>
      <c r="Q43" s="393"/>
      <c r="R43" s="393"/>
      <c r="S43" s="393"/>
      <c r="T43" s="393"/>
      <c r="U43" s="393"/>
      <c r="V43" s="132">
        <f t="shared" si="21"/>
        <v>0</v>
      </c>
      <c r="W43" s="133" t="str">
        <f t="shared" si="22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390" t="s">
        <v>208</v>
      </c>
      <c r="C44" s="126" t="s">
        <v>207</v>
      </c>
      <c r="D44" s="108">
        <v>5.08</v>
      </c>
      <c r="E44" s="108"/>
      <c r="F44" s="127"/>
      <c r="G44" s="128"/>
      <c r="H44" s="398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9"/>
        <v>0</v>
      </c>
      <c r="N44" s="130">
        <f t="shared" si="20"/>
        <v>0</v>
      </c>
      <c r="O44" s="389"/>
      <c r="P44" s="389"/>
      <c r="Q44" s="389"/>
      <c r="R44" s="389"/>
      <c r="S44" s="389"/>
      <c r="T44" s="389"/>
      <c r="U44" s="389"/>
      <c r="V44" s="132">
        <f t="shared" si="21"/>
        <v>0</v>
      </c>
      <c r="W44" s="133" t="str">
        <f t="shared" si="22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390" t="s">
        <v>209</v>
      </c>
      <c r="C45" s="126" t="s">
        <v>194</v>
      </c>
      <c r="D45" s="108">
        <v>5.03</v>
      </c>
      <c r="E45" s="108"/>
      <c r="F45" s="127"/>
      <c r="G45" s="128"/>
      <c r="H45" s="398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9"/>
        <v>0</v>
      </c>
      <c r="N45" s="130">
        <f t="shared" si="20"/>
        <v>0</v>
      </c>
      <c r="O45" s="393"/>
      <c r="P45" s="393"/>
      <c r="Q45" s="393"/>
      <c r="R45" s="393"/>
      <c r="S45" s="393"/>
      <c r="T45" s="393"/>
      <c r="U45" s="393"/>
      <c r="V45" s="132">
        <f t="shared" si="21"/>
        <v>0</v>
      </c>
      <c r="W45" s="133" t="str">
        <f t="shared" si="22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390" t="s">
        <v>209</v>
      </c>
      <c r="C46" s="126" t="s">
        <v>179</v>
      </c>
      <c r="D46" s="108">
        <v>5.03</v>
      </c>
      <c r="E46" s="108"/>
      <c r="F46" s="127">
        <v>42736</v>
      </c>
      <c r="G46" s="128">
        <f>108*14+87+50</f>
        <v>1649</v>
      </c>
      <c r="H46" s="398">
        <f t="shared" si="11"/>
        <v>8294.4700000000012</v>
      </c>
      <c r="I46" s="129">
        <f>11*2</f>
        <v>22</v>
      </c>
      <c r="J46" s="130">
        <f t="array" ref="J46">IF(ISERROR(G46/I46),"",G46/I46)</f>
        <v>74.954545454545453</v>
      </c>
      <c r="K46" s="131">
        <f t="array" ref="K46">IF(ISERROR(G46/L46),"",G46/L46)</f>
        <v>29.446428571428573</v>
      </c>
      <c r="L46" s="129">
        <v>56</v>
      </c>
      <c r="M46" s="109">
        <f t="shared" si="19"/>
        <v>-7.446428571428573</v>
      </c>
      <c r="N46" s="130">
        <f t="shared" si="20"/>
        <v>0</v>
      </c>
      <c r="O46" s="393"/>
      <c r="P46" s="393"/>
      <c r="Q46" s="393"/>
      <c r="R46" s="393"/>
      <c r="S46" s="393"/>
      <c r="T46" s="393"/>
      <c r="U46" s="393"/>
      <c r="V46" s="132">
        <f t="shared" si="21"/>
        <v>0</v>
      </c>
      <c r="W46" s="133">
        <f t="shared" si="22"/>
        <v>0</v>
      </c>
      <c r="X46" s="132"/>
      <c r="Y46" s="132"/>
      <c r="Z46" s="132"/>
      <c r="AA46" s="132"/>
    </row>
    <row r="47" spans="1:27" ht="20.100000000000001" hidden="1" customHeight="1">
      <c r="A47" s="300">
        <v>30100062</v>
      </c>
      <c r="B47" s="390" t="s">
        <v>209</v>
      </c>
      <c r="C47" s="126" t="s">
        <v>195</v>
      </c>
      <c r="D47" s="108">
        <v>5.03</v>
      </c>
      <c r="E47" s="108"/>
      <c r="F47" s="127"/>
      <c r="G47" s="128"/>
      <c r="H47" s="398">
        <f t="shared" si="11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9"/>
        <v>0</v>
      </c>
      <c r="N47" s="130">
        <f t="shared" si="20"/>
        <v>0</v>
      </c>
      <c r="O47" s="393"/>
      <c r="P47" s="393"/>
      <c r="Q47" s="393"/>
      <c r="R47" s="393"/>
      <c r="S47" s="393"/>
      <c r="T47" s="393"/>
      <c r="U47" s="393"/>
      <c r="V47" s="132">
        <f t="shared" si="21"/>
        <v>0</v>
      </c>
      <c r="W47" s="133" t="str">
        <f t="shared" si="22"/>
        <v/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390" t="s">
        <v>209</v>
      </c>
      <c r="C48" s="126" t="s">
        <v>204</v>
      </c>
      <c r="D48" s="108">
        <v>5.03</v>
      </c>
      <c r="E48" s="108"/>
      <c r="F48" s="127"/>
      <c r="G48" s="128"/>
      <c r="H48" s="398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9"/>
        <v>0</v>
      </c>
      <c r="N48" s="130">
        <f t="shared" si="20"/>
        <v>0</v>
      </c>
      <c r="O48" s="393"/>
      <c r="P48" s="393"/>
      <c r="Q48" s="393"/>
      <c r="R48" s="393"/>
      <c r="S48" s="393"/>
      <c r="T48" s="393"/>
      <c r="U48" s="393"/>
      <c r="V48" s="132">
        <f t="shared" si="21"/>
        <v>0</v>
      </c>
      <c r="W48" s="133" t="str">
        <f t="shared" si="22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390" t="s">
        <v>382</v>
      </c>
      <c r="C49" s="187" t="s">
        <v>383</v>
      </c>
      <c r="D49" s="108">
        <v>5.03</v>
      </c>
      <c r="E49" s="108"/>
      <c r="F49" s="127"/>
      <c r="G49" s="128"/>
      <c r="H49" s="398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9"/>
        <v>0</v>
      </c>
      <c r="N49" s="130">
        <f t="shared" si="20"/>
        <v>0</v>
      </c>
      <c r="O49" s="393"/>
      <c r="P49" s="393"/>
      <c r="Q49" s="393"/>
      <c r="R49" s="393"/>
      <c r="S49" s="393"/>
      <c r="T49" s="393"/>
      <c r="U49" s="393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390" t="s">
        <v>382</v>
      </c>
      <c r="C50" s="187" t="s">
        <v>384</v>
      </c>
      <c r="D50" s="108">
        <v>5.03</v>
      </c>
      <c r="E50" s="108"/>
      <c r="F50" s="127"/>
      <c r="G50" s="128"/>
      <c r="H50" s="398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9"/>
        <v>0</v>
      </c>
      <c r="N50" s="130">
        <f t="shared" si="20"/>
        <v>0</v>
      </c>
      <c r="O50" s="393"/>
      <c r="P50" s="393"/>
      <c r="Q50" s="393"/>
      <c r="R50" s="393"/>
      <c r="S50" s="393"/>
      <c r="T50" s="393"/>
      <c r="U50" s="393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390" t="s">
        <v>382</v>
      </c>
      <c r="C51" s="187" t="s">
        <v>389</v>
      </c>
      <c r="D51" s="108">
        <v>5.03</v>
      </c>
      <c r="E51" s="108"/>
      <c r="F51" s="127"/>
      <c r="G51" s="128"/>
      <c r="H51" s="398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9"/>
        <v>0</v>
      </c>
      <c r="N51" s="130">
        <f t="shared" si="20"/>
        <v>0</v>
      </c>
      <c r="O51" s="393"/>
      <c r="P51" s="393"/>
      <c r="Q51" s="393"/>
      <c r="R51" s="393"/>
      <c r="S51" s="393"/>
      <c r="T51" s="393"/>
      <c r="U51" s="393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390" t="s">
        <v>382</v>
      </c>
      <c r="C52" s="187" t="s">
        <v>391</v>
      </c>
      <c r="D52" s="108">
        <v>5.03</v>
      </c>
      <c r="E52" s="108"/>
      <c r="F52" s="127"/>
      <c r="G52" s="128"/>
      <c r="H52" s="398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9"/>
        <v>0</v>
      </c>
      <c r="N52" s="130">
        <f t="shared" si="20"/>
        <v>0</v>
      </c>
      <c r="O52" s="393"/>
      <c r="P52" s="393"/>
      <c r="Q52" s="393"/>
      <c r="R52" s="393"/>
      <c r="S52" s="393"/>
      <c r="T52" s="393"/>
      <c r="U52" s="393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390" t="s">
        <v>418</v>
      </c>
      <c r="C53" s="187" t="s">
        <v>364</v>
      </c>
      <c r="D53" s="108">
        <v>5.03</v>
      </c>
      <c r="E53" s="108"/>
      <c r="F53" s="127"/>
      <c r="G53" s="128"/>
      <c r="H53" s="398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9"/>
        <v>0</v>
      </c>
      <c r="N53" s="130"/>
      <c r="O53" s="393"/>
      <c r="P53" s="393"/>
      <c r="Q53" s="393"/>
      <c r="R53" s="393"/>
      <c r="S53" s="393"/>
      <c r="T53" s="393"/>
      <c r="U53" s="393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390" t="s">
        <v>418</v>
      </c>
      <c r="C54" s="187" t="s">
        <v>365</v>
      </c>
      <c r="D54" s="108">
        <v>5.03</v>
      </c>
      <c r="E54" s="108"/>
      <c r="F54" s="127"/>
      <c r="G54" s="128"/>
      <c r="H54" s="398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9"/>
        <v>0</v>
      </c>
      <c r="N54" s="130"/>
      <c r="O54" s="393"/>
      <c r="P54" s="393"/>
      <c r="Q54" s="393"/>
      <c r="R54" s="393"/>
      <c r="S54" s="393"/>
      <c r="T54" s="393"/>
      <c r="U54" s="393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390" t="s">
        <v>418</v>
      </c>
      <c r="C55" s="187" t="s">
        <v>366</v>
      </c>
      <c r="D55" s="108">
        <v>5.03</v>
      </c>
      <c r="E55" s="108"/>
      <c r="F55" s="127"/>
      <c r="G55" s="128"/>
      <c r="H55" s="398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9"/>
        <v>0</v>
      </c>
      <c r="N55" s="130"/>
      <c r="O55" s="393"/>
      <c r="P55" s="393"/>
      <c r="Q55" s="393"/>
      <c r="R55" s="393"/>
      <c r="S55" s="393"/>
      <c r="T55" s="393"/>
      <c r="U55" s="393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390" t="s">
        <v>418</v>
      </c>
      <c r="C56" s="187" t="s">
        <v>367</v>
      </c>
      <c r="D56" s="108">
        <v>5.03</v>
      </c>
      <c r="E56" s="108"/>
      <c r="F56" s="127"/>
      <c r="G56" s="128"/>
      <c r="H56" s="398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9"/>
        <v>0</v>
      </c>
      <c r="N56" s="130"/>
      <c r="O56" s="393"/>
      <c r="P56" s="393"/>
      <c r="Q56" s="393"/>
      <c r="R56" s="393"/>
      <c r="S56" s="393"/>
      <c r="T56" s="393"/>
      <c r="U56" s="393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398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9"/>
        <v>0</v>
      </c>
      <c r="N57" s="130">
        <f t="shared" ref="N57:N66" si="23">SUM(O57:U57)</f>
        <v>0</v>
      </c>
      <c r="O57" s="389"/>
      <c r="P57" s="389"/>
      <c r="Q57" s="389"/>
      <c r="R57" s="389"/>
      <c r="S57" s="389"/>
      <c r="T57" s="389"/>
      <c r="U57" s="389"/>
      <c r="V57" s="132">
        <f t="shared" ref="V57:V66" si="24">SUM(X57:AA57)</f>
        <v>0</v>
      </c>
      <c r="W57" s="133" t="str">
        <f t="shared" ref="W57:W66" si="25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398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19"/>
        <v>0</v>
      </c>
      <c r="N58" s="130">
        <f t="shared" si="23"/>
        <v>0</v>
      </c>
      <c r="O58" s="389"/>
      <c r="P58" s="389"/>
      <c r="Q58" s="389"/>
      <c r="R58" s="389"/>
      <c r="S58" s="389"/>
      <c r="T58" s="389"/>
      <c r="U58" s="389"/>
      <c r="V58" s="132">
        <f t="shared" si="24"/>
        <v>0</v>
      </c>
      <c r="W58" s="133" t="str">
        <f t="shared" si="25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398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19"/>
        <v>0</v>
      </c>
      <c r="N59" s="130">
        <f t="shared" si="23"/>
        <v>0</v>
      </c>
      <c r="O59" s="389"/>
      <c r="P59" s="389"/>
      <c r="Q59" s="389"/>
      <c r="R59" s="389"/>
      <c r="S59" s="389"/>
      <c r="T59" s="389"/>
      <c r="U59" s="389"/>
      <c r="V59" s="132">
        <f t="shared" si="24"/>
        <v>0</v>
      </c>
      <c r="W59" s="133" t="str">
        <f t="shared" si="25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398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19"/>
        <v>0</v>
      </c>
      <c r="N60" s="130">
        <f t="shared" si="23"/>
        <v>0</v>
      </c>
      <c r="O60" s="389"/>
      <c r="P60" s="389"/>
      <c r="Q60" s="389"/>
      <c r="R60" s="389"/>
      <c r="S60" s="389"/>
      <c r="T60" s="389"/>
      <c r="U60" s="389"/>
      <c r="V60" s="132">
        <f t="shared" si="24"/>
        <v>0</v>
      </c>
      <c r="W60" s="133" t="str">
        <f t="shared" si="25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398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19"/>
        <v>0</v>
      </c>
      <c r="N61" s="130">
        <f t="shared" si="23"/>
        <v>0</v>
      </c>
      <c r="O61" s="389"/>
      <c r="P61" s="389"/>
      <c r="Q61" s="389"/>
      <c r="R61" s="389"/>
      <c r="S61" s="389"/>
      <c r="T61" s="389"/>
      <c r="U61" s="389"/>
      <c r="V61" s="132">
        <f t="shared" si="24"/>
        <v>0</v>
      </c>
      <c r="W61" s="133" t="str">
        <f t="shared" si="25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398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19"/>
        <v>0</v>
      </c>
      <c r="N62" s="130">
        <f t="shared" si="23"/>
        <v>0</v>
      </c>
      <c r="O62" s="389"/>
      <c r="P62" s="389"/>
      <c r="Q62" s="389"/>
      <c r="R62" s="389"/>
      <c r="S62" s="389"/>
      <c r="T62" s="389"/>
      <c r="U62" s="389"/>
      <c r="V62" s="132">
        <f t="shared" si="24"/>
        <v>0</v>
      </c>
      <c r="W62" s="133" t="str">
        <f t="shared" si="25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398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19"/>
        <v>0</v>
      </c>
      <c r="N63" s="130">
        <f t="shared" si="23"/>
        <v>0</v>
      </c>
      <c r="O63" s="389"/>
      <c r="P63" s="389"/>
      <c r="Q63" s="389"/>
      <c r="R63" s="389"/>
      <c r="S63" s="389"/>
      <c r="T63" s="389"/>
      <c r="U63" s="389"/>
      <c r="V63" s="132">
        <f t="shared" si="24"/>
        <v>0</v>
      </c>
      <c r="W63" s="133" t="str">
        <f t="shared" si="25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398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19"/>
        <v>0</v>
      </c>
      <c r="N64" s="130">
        <f t="shared" si="23"/>
        <v>0</v>
      </c>
      <c r="O64" s="389"/>
      <c r="P64" s="389"/>
      <c r="Q64" s="389"/>
      <c r="R64" s="389"/>
      <c r="S64" s="389"/>
      <c r="T64" s="389"/>
      <c r="U64" s="389"/>
      <c r="V64" s="132">
        <f t="shared" si="24"/>
        <v>0</v>
      </c>
      <c r="W64" s="133" t="str">
        <f t="shared" si="25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398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19"/>
        <v>0</v>
      </c>
      <c r="N65" s="130">
        <f t="shared" si="23"/>
        <v>0</v>
      </c>
      <c r="O65" s="389"/>
      <c r="P65" s="389"/>
      <c r="Q65" s="389"/>
      <c r="R65" s="389"/>
      <c r="S65" s="389"/>
      <c r="T65" s="389"/>
      <c r="U65" s="389"/>
      <c r="V65" s="132">
        <f t="shared" si="24"/>
        <v>0</v>
      </c>
      <c r="W65" s="133" t="str">
        <f t="shared" si="25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398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19"/>
        <v>0</v>
      </c>
      <c r="N66" s="130">
        <f t="shared" si="23"/>
        <v>0</v>
      </c>
      <c r="O66" s="389"/>
      <c r="P66" s="389"/>
      <c r="Q66" s="389"/>
      <c r="R66" s="389"/>
      <c r="S66" s="389"/>
      <c r="T66" s="389"/>
      <c r="U66" s="389"/>
      <c r="V66" s="132">
        <f t="shared" si="24"/>
        <v>0</v>
      </c>
      <c r="W66" s="133" t="str">
        <f t="shared" si="25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398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389"/>
      <c r="P67" s="389"/>
      <c r="Q67" s="389"/>
      <c r="R67" s="389"/>
      <c r="S67" s="389"/>
      <c r="T67" s="389"/>
      <c r="U67" s="389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398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389"/>
      <c r="P68" s="389"/>
      <c r="Q68" s="389"/>
      <c r="R68" s="389"/>
      <c r="S68" s="389"/>
      <c r="T68" s="389"/>
      <c r="U68" s="38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>
        <v>42736</v>
      </c>
      <c r="G69" s="128">
        <v>85</v>
      </c>
      <c r="H69" s="398">
        <f t="shared" si="11"/>
        <v>427.55</v>
      </c>
      <c r="I69" s="129">
        <f>1*4</f>
        <v>4</v>
      </c>
      <c r="J69" s="130">
        <f t="array" ref="J69">IF(ISERROR(G69/I69),"",G69/I69)</f>
        <v>21.25</v>
      </c>
      <c r="K69" s="131">
        <f t="array" ref="K69">IF(ISERROR(G69/L69),"",G69/L69)</f>
        <v>3.9534883720930232</v>
      </c>
      <c r="L69" s="129">
        <v>21.5</v>
      </c>
      <c r="M69" s="109">
        <f t="shared" ref="M69:M70" si="26">IF(ISERROR(I69-K69),"",I69-K69)</f>
        <v>4.6511627906976827E-2</v>
      </c>
      <c r="N69" s="130">
        <f t="shared" ref="N69:N70" si="27">SUM(O69:U69)</f>
        <v>0</v>
      </c>
      <c r="O69" s="389"/>
      <c r="P69" s="389"/>
      <c r="Q69" s="389"/>
      <c r="R69" s="389"/>
      <c r="S69" s="389"/>
      <c r="T69" s="389"/>
      <c r="U69" s="389"/>
      <c r="V69" s="132">
        <f t="shared" ref="V69:V70" si="28">SUM(X69:AA69)</f>
        <v>0</v>
      </c>
      <c r="W69" s="133">
        <f t="shared" ref="W69:W70" si="29">IF(ISERROR(V69/G69),"",V69/G69)</f>
        <v>0</v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398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6"/>
        <v>0</v>
      </c>
      <c r="N70" s="130">
        <f t="shared" si="27"/>
        <v>0</v>
      </c>
      <c r="O70" s="389"/>
      <c r="P70" s="389"/>
      <c r="Q70" s="389"/>
      <c r="R70" s="389"/>
      <c r="S70" s="389"/>
      <c r="T70" s="389"/>
      <c r="U70" s="389"/>
      <c r="V70" s="132">
        <f t="shared" si="28"/>
        <v>0</v>
      </c>
      <c r="W70" s="133" t="str">
        <f t="shared" si="29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398">
        <f t="shared" si="11"/>
        <v>0</v>
      </c>
      <c r="I71" s="129"/>
      <c r="J71" s="130"/>
      <c r="K71" s="131"/>
      <c r="L71" s="129"/>
      <c r="M71" s="109"/>
      <c r="N71" s="130"/>
      <c r="O71" s="389"/>
      <c r="P71" s="389"/>
      <c r="Q71" s="389"/>
      <c r="R71" s="389"/>
      <c r="S71" s="389"/>
      <c r="T71" s="389"/>
      <c r="U71" s="389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398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0">IF(ISERROR(I72-K72),"",I72-K72)</f>
        <v/>
      </c>
      <c r="N72" s="130">
        <f t="shared" ref="N72:N75" si="31">SUM(O72:U72)</f>
        <v>0</v>
      </c>
      <c r="O72" s="389"/>
      <c r="P72" s="389"/>
      <c r="Q72" s="389"/>
      <c r="R72" s="389"/>
      <c r="S72" s="389"/>
      <c r="T72" s="389"/>
      <c r="U72" s="389"/>
      <c r="V72" s="132">
        <f t="shared" ref="V72:V75" si="32">SUM(X72:AA72)</f>
        <v>0</v>
      </c>
      <c r="W72" s="133" t="str">
        <f t="shared" ref="W72:W75" si="33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398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0"/>
        <v/>
      </c>
      <c r="N73" s="130">
        <f t="shared" si="31"/>
        <v>0</v>
      </c>
      <c r="O73" s="389"/>
      <c r="P73" s="389"/>
      <c r="Q73" s="389"/>
      <c r="R73" s="389"/>
      <c r="S73" s="389"/>
      <c r="T73" s="389"/>
      <c r="U73" s="389"/>
      <c r="V73" s="132">
        <f t="shared" si="32"/>
        <v>0</v>
      </c>
      <c r="W73" s="133" t="str">
        <f t="shared" si="33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398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0"/>
        <v/>
      </c>
      <c r="N74" s="130">
        <f t="shared" si="31"/>
        <v>0</v>
      </c>
      <c r="O74" s="389"/>
      <c r="P74" s="389"/>
      <c r="Q74" s="389"/>
      <c r="R74" s="389"/>
      <c r="S74" s="389"/>
      <c r="T74" s="389"/>
      <c r="U74" s="389"/>
      <c r="V74" s="132">
        <f t="shared" si="32"/>
        <v>0</v>
      </c>
      <c r="W74" s="133" t="str">
        <f t="shared" si="33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398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0"/>
        <v/>
      </c>
      <c r="N75" s="130">
        <f t="shared" si="31"/>
        <v>0</v>
      </c>
      <c r="O75" s="389"/>
      <c r="P75" s="389"/>
      <c r="Q75" s="389"/>
      <c r="R75" s="389"/>
      <c r="S75" s="389"/>
      <c r="T75" s="389"/>
      <c r="U75" s="389"/>
      <c r="V75" s="132">
        <f t="shared" si="32"/>
        <v>0</v>
      </c>
      <c r="W75" s="133" t="str">
        <f t="shared" si="33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398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0"/>
        <v>0</v>
      </c>
      <c r="N76" s="130"/>
      <c r="O76" s="389"/>
      <c r="P76" s="389"/>
      <c r="Q76" s="389"/>
      <c r="R76" s="389"/>
      <c r="S76" s="389"/>
      <c r="T76" s="389"/>
      <c r="U76" s="389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398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0"/>
        <v>0</v>
      </c>
      <c r="N77" s="130"/>
      <c r="O77" s="389"/>
      <c r="P77" s="389"/>
      <c r="Q77" s="389"/>
      <c r="R77" s="389"/>
      <c r="S77" s="389"/>
      <c r="T77" s="389"/>
      <c r="U77" s="389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398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0"/>
        <v>0</v>
      </c>
      <c r="N78" s="130"/>
      <c r="O78" s="389"/>
      <c r="P78" s="389"/>
      <c r="Q78" s="389"/>
      <c r="R78" s="389"/>
      <c r="S78" s="389"/>
      <c r="T78" s="389"/>
      <c r="U78" s="389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398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0"/>
        <v>0</v>
      </c>
      <c r="N79" s="130"/>
      <c r="O79" s="389"/>
      <c r="P79" s="389"/>
      <c r="Q79" s="389"/>
      <c r="R79" s="389"/>
      <c r="S79" s="389"/>
      <c r="T79" s="389"/>
      <c r="U79" s="389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398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389"/>
      <c r="P80" s="389"/>
      <c r="Q80" s="389"/>
      <c r="R80" s="389"/>
      <c r="S80" s="389"/>
      <c r="T80" s="389"/>
      <c r="U80" s="389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398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389"/>
      <c r="P81" s="389"/>
      <c r="Q81" s="389"/>
      <c r="R81" s="389"/>
      <c r="S81" s="389"/>
      <c r="T81" s="389"/>
      <c r="U81" s="389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398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389"/>
      <c r="P82" s="389"/>
      <c r="Q82" s="389"/>
      <c r="R82" s="389"/>
      <c r="S82" s="389"/>
      <c r="T82" s="389"/>
      <c r="U82" s="389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398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389"/>
      <c r="P83" s="389"/>
      <c r="Q83" s="389"/>
      <c r="R83" s="389"/>
      <c r="S83" s="389"/>
      <c r="T83" s="389"/>
      <c r="U83" s="389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398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389"/>
      <c r="P84" s="389"/>
      <c r="Q84" s="389"/>
      <c r="R84" s="389"/>
      <c r="S84" s="389"/>
      <c r="T84" s="389"/>
      <c r="U84" s="389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398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389"/>
      <c r="P85" s="389"/>
      <c r="Q85" s="389"/>
      <c r="R85" s="389"/>
      <c r="S85" s="389"/>
      <c r="T85" s="389"/>
      <c r="U85" s="389"/>
      <c r="V85" s="132"/>
      <c r="W85" s="133"/>
      <c r="X85" s="132"/>
      <c r="Y85" s="132"/>
      <c r="Z85" s="132"/>
      <c r="AA85" s="132"/>
    </row>
    <row r="86" spans="1:27" ht="20.100000000000001" customHeight="1">
      <c r="A86" s="470" t="s">
        <v>216</v>
      </c>
      <c r="B86" s="470"/>
      <c r="C86" s="396" t="s">
        <v>202</v>
      </c>
      <c r="D86" s="143"/>
      <c r="E86" s="143"/>
      <c r="F86" s="144"/>
      <c r="G86" s="145">
        <f>SUM(G29:G85)</f>
        <v>2382</v>
      </c>
      <c r="H86" s="146">
        <f>SUM(H29:H85)</f>
        <v>12013.86</v>
      </c>
      <c r="I86" s="146">
        <f>SUM(I29:I85)</f>
        <v>59</v>
      </c>
      <c r="J86" s="130">
        <f t="array" ref="J86">IF(ISERROR(G86/I86),"",G86/I86)</f>
        <v>40.372881355932201</v>
      </c>
      <c r="K86" s="146">
        <f>SUM(K29:K85)</f>
        <v>64.25705980066445</v>
      </c>
      <c r="L86" s="147"/>
      <c r="M86" s="150">
        <f t="shared" ref="M86:V86" si="34">SUM(M29:M85)</f>
        <v>-5.2570598006644538</v>
      </c>
      <c r="N86" s="146">
        <f t="shared" si="34"/>
        <v>0</v>
      </c>
      <c r="O86" s="148">
        <f t="shared" si="34"/>
        <v>0</v>
      </c>
      <c r="P86" s="148">
        <f t="shared" si="34"/>
        <v>0</v>
      </c>
      <c r="Q86" s="148">
        <f t="shared" si="34"/>
        <v>0</v>
      </c>
      <c r="R86" s="148">
        <f t="shared" si="34"/>
        <v>0</v>
      </c>
      <c r="S86" s="148">
        <f t="shared" si="34"/>
        <v>0</v>
      </c>
      <c r="T86" s="148">
        <f t="shared" si="34"/>
        <v>0</v>
      </c>
      <c r="U86" s="148">
        <f t="shared" si="34"/>
        <v>0</v>
      </c>
      <c r="V86" s="149">
        <f t="shared" si="34"/>
        <v>0</v>
      </c>
      <c r="W86" s="133">
        <f t="shared" ref="W86:W93" si="35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hidden="1" customHeight="1">
      <c r="A87" s="299">
        <v>30400012</v>
      </c>
      <c r="B87" s="390" t="s">
        <v>217</v>
      </c>
      <c r="C87" s="126" t="s">
        <v>179</v>
      </c>
      <c r="D87" s="108">
        <v>5.03</v>
      </c>
      <c r="E87" s="108"/>
      <c r="F87" s="127"/>
      <c r="G87" s="128"/>
      <c r="H87" s="398">
        <f t="shared" ref="H87:H120" si="36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7" si="37">IF(ISERROR(I87-K87),"",I87-K87)</f>
        <v>0</v>
      </c>
      <c r="N87" s="130">
        <f t="shared" ref="N87:N93" si="38">SUM(O87:U87)</f>
        <v>0</v>
      </c>
      <c r="O87" s="389"/>
      <c r="P87" s="389"/>
      <c r="Q87" s="389"/>
      <c r="R87" s="389"/>
      <c r="S87" s="389"/>
      <c r="T87" s="389"/>
      <c r="U87" s="389"/>
      <c r="V87" s="132">
        <f t="shared" ref="V87:V93" si="39">SUM(X87:AA87)</f>
        <v>0</v>
      </c>
      <c r="W87" s="133" t="str">
        <f t="shared" si="35"/>
        <v/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390" t="s">
        <v>217</v>
      </c>
      <c r="C88" s="126" t="s">
        <v>186</v>
      </c>
      <c r="D88" s="108">
        <v>5.03</v>
      </c>
      <c r="E88" s="108"/>
      <c r="F88" s="127"/>
      <c r="G88" s="128"/>
      <c r="H88" s="398">
        <f t="shared" si="36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7"/>
        <v>0</v>
      </c>
      <c r="N88" s="130">
        <f t="shared" si="38"/>
        <v>0</v>
      </c>
      <c r="O88" s="389"/>
      <c r="P88" s="389"/>
      <c r="Q88" s="389"/>
      <c r="R88" s="389"/>
      <c r="S88" s="389"/>
      <c r="T88" s="389"/>
      <c r="U88" s="389"/>
      <c r="V88" s="132">
        <f t="shared" si="39"/>
        <v>0</v>
      </c>
      <c r="W88" s="133" t="str">
        <f t="shared" si="35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390" t="s">
        <v>217</v>
      </c>
      <c r="C89" s="126" t="s">
        <v>204</v>
      </c>
      <c r="D89" s="108">
        <v>5.03</v>
      </c>
      <c r="E89" s="108"/>
      <c r="F89" s="127"/>
      <c r="G89" s="128"/>
      <c r="H89" s="398">
        <f t="shared" si="36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7"/>
        <v>0</v>
      </c>
      <c r="N89" s="130">
        <f t="shared" si="38"/>
        <v>0</v>
      </c>
      <c r="O89" s="389"/>
      <c r="P89" s="389"/>
      <c r="Q89" s="389"/>
      <c r="R89" s="389"/>
      <c r="S89" s="389"/>
      <c r="T89" s="389"/>
      <c r="U89" s="389"/>
      <c r="V89" s="132">
        <f t="shared" si="39"/>
        <v>0</v>
      </c>
      <c r="W89" s="133" t="str">
        <f t="shared" si="35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398">
        <f t="shared" si="36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7"/>
        <v>0</v>
      </c>
      <c r="N90" s="130">
        <f t="shared" si="38"/>
        <v>0</v>
      </c>
      <c r="O90" s="389"/>
      <c r="P90" s="389"/>
      <c r="Q90" s="389"/>
      <c r="R90" s="389"/>
      <c r="S90" s="389"/>
      <c r="T90" s="389"/>
      <c r="U90" s="389"/>
      <c r="V90" s="132">
        <f t="shared" si="39"/>
        <v>0</v>
      </c>
      <c r="W90" s="133" t="str">
        <f t="shared" si="35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398">
        <f t="shared" si="36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7"/>
        <v>0</v>
      </c>
      <c r="N91" s="130">
        <f t="shared" si="38"/>
        <v>0</v>
      </c>
      <c r="O91" s="389"/>
      <c r="P91" s="389"/>
      <c r="Q91" s="389"/>
      <c r="R91" s="389"/>
      <c r="S91" s="389"/>
      <c r="T91" s="389"/>
      <c r="U91" s="389"/>
      <c r="V91" s="132">
        <f t="shared" si="39"/>
        <v>0</v>
      </c>
      <c r="W91" s="133" t="str">
        <f t="shared" si="35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398">
        <f t="shared" si="36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7"/>
        <v>0</v>
      </c>
      <c r="N92" s="130">
        <f t="shared" si="38"/>
        <v>0</v>
      </c>
      <c r="O92" s="389"/>
      <c r="P92" s="389"/>
      <c r="Q92" s="389"/>
      <c r="R92" s="389"/>
      <c r="S92" s="389"/>
      <c r="T92" s="389"/>
      <c r="U92" s="389"/>
      <c r="V92" s="132">
        <f t="shared" si="39"/>
        <v>0</v>
      </c>
      <c r="W92" s="133" t="str">
        <f t="shared" si="35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398">
        <f t="shared" si="36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7"/>
        <v>0</v>
      </c>
      <c r="N93" s="130">
        <f t="shared" si="38"/>
        <v>0</v>
      </c>
      <c r="O93" s="389"/>
      <c r="P93" s="389"/>
      <c r="Q93" s="389"/>
      <c r="R93" s="389"/>
      <c r="S93" s="389"/>
      <c r="T93" s="389"/>
      <c r="U93" s="389"/>
      <c r="V93" s="132">
        <f t="shared" si="39"/>
        <v>0</v>
      </c>
      <c r="W93" s="133" t="str">
        <f t="shared" si="35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08">
        <v>5.03</v>
      </c>
      <c r="E94" s="108"/>
      <c r="F94" s="127">
        <v>42737</v>
      </c>
      <c r="G94" s="128">
        <v>81</v>
      </c>
      <c r="H94" s="398">
        <f t="shared" si="36"/>
        <v>407.43</v>
      </c>
      <c r="I94" s="129">
        <v>11</v>
      </c>
      <c r="J94" s="130">
        <f t="array" ref="J94">IF(ISERROR(G94/I94),"",G94/I94)</f>
        <v>7.3636363636363633</v>
      </c>
      <c r="K94" s="131">
        <f t="array" ref="K94">IF(ISERROR(G94/L94),"",G94/L94)</f>
        <v>8.7096774193548381</v>
      </c>
      <c r="L94" s="129">
        <v>9.3000000000000007</v>
      </c>
      <c r="M94" s="109">
        <f t="shared" si="37"/>
        <v>2.2903225806451619</v>
      </c>
      <c r="N94" s="130"/>
      <c r="O94" s="389"/>
      <c r="P94" s="389"/>
      <c r="Q94" s="389"/>
      <c r="R94" s="389"/>
      <c r="S94" s="389"/>
      <c r="T94" s="389"/>
      <c r="U94" s="389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398">
        <f t="shared" si="36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7"/>
        <v>0</v>
      </c>
      <c r="N95" s="130">
        <f t="shared" ref="N95:N114" si="40">SUM(O95:U95)</f>
        <v>0</v>
      </c>
      <c r="O95" s="389"/>
      <c r="P95" s="389"/>
      <c r="Q95" s="389"/>
      <c r="R95" s="389"/>
      <c r="S95" s="389"/>
      <c r="T95" s="389"/>
      <c r="U95" s="389"/>
      <c r="V95" s="132">
        <f t="shared" ref="V95:V102" si="41">SUM(X95:AA95)</f>
        <v>0</v>
      </c>
      <c r="W95" s="133" t="str">
        <f t="shared" ref="W95:W106" si="42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398">
        <f t="shared" si="36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7"/>
        <v>0</v>
      </c>
      <c r="N96" s="130">
        <f t="shared" si="40"/>
        <v>0</v>
      </c>
      <c r="O96" s="389"/>
      <c r="P96" s="389"/>
      <c r="Q96" s="389"/>
      <c r="R96" s="389"/>
      <c r="S96" s="389"/>
      <c r="T96" s="389"/>
      <c r="U96" s="389"/>
      <c r="V96" s="132">
        <f t="shared" si="41"/>
        <v>0</v>
      </c>
      <c r="W96" s="133" t="str">
        <f t="shared" si="42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398">
        <f t="shared" si="36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7"/>
        <v>0</v>
      </c>
      <c r="N97" s="130">
        <f t="shared" si="40"/>
        <v>0</v>
      </c>
      <c r="O97" s="389"/>
      <c r="P97" s="389"/>
      <c r="Q97" s="389"/>
      <c r="R97" s="389"/>
      <c r="S97" s="389"/>
      <c r="T97" s="389"/>
      <c r="U97" s="389"/>
      <c r="V97" s="132">
        <f t="shared" si="41"/>
        <v>0</v>
      </c>
      <c r="W97" s="133" t="str">
        <f t="shared" si="42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398">
        <f t="shared" si="36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7"/>
        <v>0</v>
      </c>
      <c r="N98" s="130">
        <f t="shared" si="40"/>
        <v>0</v>
      </c>
      <c r="O98" s="389"/>
      <c r="P98" s="389"/>
      <c r="Q98" s="389"/>
      <c r="R98" s="389"/>
      <c r="S98" s="389"/>
      <c r="T98" s="389"/>
      <c r="U98" s="389"/>
      <c r="V98" s="132">
        <f t="shared" si="41"/>
        <v>0</v>
      </c>
      <c r="W98" s="133" t="str">
        <f t="shared" si="42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398">
        <f t="shared" si="36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7"/>
        <v>0</v>
      </c>
      <c r="N99" s="130">
        <f t="shared" si="40"/>
        <v>0</v>
      </c>
      <c r="O99" s="389"/>
      <c r="P99" s="389"/>
      <c r="Q99" s="389"/>
      <c r="R99" s="389"/>
      <c r="S99" s="389"/>
      <c r="T99" s="389"/>
      <c r="U99" s="389"/>
      <c r="V99" s="132">
        <f t="shared" si="41"/>
        <v>0</v>
      </c>
      <c r="W99" s="133" t="str">
        <f t="shared" si="42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398">
        <f t="shared" si="36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7"/>
        <v/>
      </c>
      <c r="N100" s="130">
        <f t="shared" si="40"/>
        <v>0</v>
      </c>
      <c r="O100" s="389"/>
      <c r="P100" s="389"/>
      <c r="Q100" s="389"/>
      <c r="R100" s="389"/>
      <c r="S100" s="389"/>
      <c r="T100" s="389"/>
      <c r="U100" s="389"/>
      <c r="V100" s="132">
        <f t="shared" si="41"/>
        <v>0</v>
      </c>
      <c r="W100" s="133" t="str">
        <f t="shared" si="42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398">
        <f t="shared" si="36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7"/>
        <v/>
      </c>
      <c r="N101" s="130">
        <f t="shared" si="40"/>
        <v>0</v>
      </c>
      <c r="O101" s="389"/>
      <c r="P101" s="389"/>
      <c r="Q101" s="389"/>
      <c r="R101" s="389"/>
      <c r="S101" s="389"/>
      <c r="T101" s="389"/>
      <c r="U101" s="389"/>
      <c r="V101" s="132">
        <f t="shared" si="41"/>
        <v>0</v>
      </c>
      <c r="W101" s="133" t="str">
        <f t="shared" si="42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398">
        <f t="shared" si="36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7"/>
        <v/>
      </c>
      <c r="N102" s="130">
        <f t="shared" si="40"/>
        <v>0</v>
      </c>
      <c r="O102" s="389"/>
      <c r="P102" s="389"/>
      <c r="Q102" s="389"/>
      <c r="R102" s="389"/>
      <c r="S102" s="389"/>
      <c r="T102" s="389"/>
      <c r="U102" s="389"/>
      <c r="V102" s="132">
        <f t="shared" si="41"/>
        <v>0</v>
      </c>
      <c r="W102" s="133" t="str">
        <f t="shared" si="42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390" t="s">
        <v>222</v>
      </c>
      <c r="C103" s="126" t="s">
        <v>181</v>
      </c>
      <c r="D103" s="108">
        <v>10.199999999999999</v>
      </c>
      <c r="E103" s="108"/>
      <c r="F103" s="127"/>
      <c r="G103" s="128"/>
      <c r="H103" s="398">
        <f t="shared" si="36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7"/>
        <v>0</v>
      </c>
      <c r="N103" s="130">
        <f t="shared" si="40"/>
        <v>0</v>
      </c>
      <c r="O103" s="389"/>
      <c r="P103" s="389"/>
      <c r="Q103" s="389"/>
      <c r="R103" s="389"/>
      <c r="S103" s="389"/>
      <c r="T103" s="389"/>
      <c r="U103" s="389"/>
      <c r="V103" s="132">
        <f t="shared" ref="V103:V106" si="43">SUM(X103:AA103)</f>
        <v>0</v>
      </c>
      <c r="W103" s="133" t="str">
        <f t="shared" si="42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390" t="s">
        <v>222</v>
      </c>
      <c r="C104" s="126" t="s">
        <v>179</v>
      </c>
      <c r="D104" s="108">
        <v>10.199999999999999</v>
      </c>
      <c r="E104" s="108"/>
      <c r="F104" s="127"/>
      <c r="G104" s="128"/>
      <c r="H104" s="398">
        <f t="shared" si="36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7"/>
        <v>0</v>
      </c>
      <c r="N104" s="130">
        <f t="shared" si="40"/>
        <v>0</v>
      </c>
      <c r="O104" s="389"/>
      <c r="P104" s="389"/>
      <c r="Q104" s="389"/>
      <c r="R104" s="389"/>
      <c r="S104" s="389"/>
      <c r="T104" s="389"/>
      <c r="U104" s="389"/>
      <c r="V104" s="132">
        <f t="shared" si="43"/>
        <v>0</v>
      </c>
      <c r="W104" s="133" t="str">
        <f t="shared" si="42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390" t="s">
        <v>222</v>
      </c>
      <c r="C105" s="126" t="s">
        <v>221</v>
      </c>
      <c r="D105" s="108">
        <v>10.199999999999999</v>
      </c>
      <c r="E105" s="108"/>
      <c r="F105" s="127"/>
      <c r="G105" s="128"/>
      <c r="H105" s="398">
        <f t="shared" si="36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7"/>
        <v>0</v>
      </c>
      <c r="N105" s="130">
        <f t="shared" si="40"/>
        <v>0</v>
      </c>
      <c r="O105" s="389"/>
      <c r="P105" s="389"/>
      <c r="Q105" s="389"/>
      <c r="R105" s="389"/>
      <c r="S105" s="389"/>
      <c r="T105" s="389"/>
      <c r="U105" s="389"/>
      <c r="V105" s="132">
        <f t="shared" si="43"/>
        <v>0</v>
      </c>
      <c r="W105" s="133" t="str">
        <f t="shared" si="42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390" t="s">
        <v>222</v>
      </c>
      <c r="C106" s="126" t="s">
        <v>186</v>
      </c>
      <c r="D106" s="108">
        <v>10.199999999999999</v>
      </c>
      <c r="E106" s="108"/>
      <c r="F106" s="127"/>
      <c r="G106" s="128"/>
      <c r="H106" s="398">
        <f t="shared" si="36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7"/>
        <v>0</v>
      </c>
      <c r="N106" s="130">
        <f t="shared" si="40"/>
        <v>0</v>
      </c>
      <c r="O106" s="389"/>
      <c r="P106" s="389"/>
      <c r="Q106" s="389"/>
      <c r="R106" s="389"/>
      <c r="S106" s="389"/>
      <c r="T106" s="389"/>
      <c r="U106" s="389"/>
      <c r="V106" s="132">
        <f t="shared" si="43"/>
        <v>0</v>
      </c>
      <c r="W106" s="133" t="str">
        <f t="shared" si="42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390" t="s">
        <v>393</v>
      </c>
      <c r="C107" s="187" t="s">
        <v>395</v>
      </c>
      <c r="D107" s="108">
        <v>5</v>
      </c>
      <c r="E107" s="108"/>
      <c r="F107" s="127"/>
      <c r="G107" s="128"/>
      <c r="H107" s="398">
        <f t="shared" si="36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7"/>
        <v>0</v>
      </c>
      <c r="N107" s="130">
        <f t="shared" si="40"/>
        <v>0</v>
      </c>
      <c r="O107" s="389"/>
      <c r="P107" s="389"/>
      <c r="Q107" s="389"/>
      <c r="R107" s="389"/>
      <c r="S107" s="389"/>
      <c r="T107" s="389"/>
      <c r="U107" s="389"/>
      <c r="V107" s="132"/>
      <c r="W107" s="133"/>
      <c r="X107" s="132"/>
      <c r="Y107" s="132"/>
      <c r="Z107" s="132"/>
      <c r="AA107" s="132"/>
    </row>
    <row r="108" spans="1:27" ht="20.100000000000001" hidden="1" customHeight="1">
      <c r="A108" s="299">
        <v>30400028</v>
      </c>
      <c r="B108" s="390" t="s">
        <v>393</v>
      </c>
      <c r="C108" s="187" t="s">
        <v>402</v>
      </c>
      <c r="D108" s="108">
        <v>5</v>
      </c>
      <c r="E108" s="108"/>
      <c r="F108" s="127"/>
      <c r="G108" s="128"/>
      <c r="H108" s="398">
        <f t="shared" si="36"/>
        <v>0</v>
      </c>
      <c r="I108" s="129"/>
      <c r="J108" s="130" t="str">
        <f t="array" ref="J108">IF(ISERROR(G108/I108),"",G108/I108)</f>
        <v/>
      </c>
      <c r="K108" s="131">
        <f t="array" ref="K108">IF(ISERROR(G108/L108),"",G108/L108)</f>
        <v>0</v>
      </c>
      <c r="L108" s="129">
        <v>5</v>
      </c>
      <c r="M108" s="109">
        <f t="shared" si="37"/>
        <v>0</v>
      </c>
      <c r="N108" s="130">
        <f t="shared" si="40"/>
        <v>0</v>
      </c>
      <c r="O108" s="389"/>
      <c r="P108" s="389"/>
      <c r="Q108" s="389"/>
      <c r="R108" s="389"/>
      <c r="S108" s="389"/>
      <c r="T108" s="389"/>
      <c r="U108" s="389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390" t="s">
        <v>404</v>
      </c>
      <c r="C109" s="187" t="s">
        <v>405</v>
      </c>
      <c r="D109" s="108">
        <v>5</v>
      </c>
      <c r="E109" s="108"/>
      <c r="F109" s="127"/>
      <c r="G109" s="128"/>
      <c r="H109" s="398">
        <f t="shared" si="36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7"/>
        <v>0</v>
      </c>
      <c r="N109" s="130">
        <f t="shared" si="40"/>
        <v>0</v>
      </c>
      <c r="O109" s="389"/>
      <c r="P109" s="389"/>
      <c r="Q109" s="389"/>
      <c r="R109" s="389"/>
      <c r="S109" s="389"/>
      <c r="T109" s="389"/>
      <c r="U109" s="389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390" t="s">
        <v>492</v>
      </c>
      <c r="C110" s="187" t="s">
        <v>372</v>
      </c>
      <c r="D110" s="108">
        <v>5</v>
      </c>
      <c r="E110" s="108"/>
      <c r="F110" s="127"/>
      <c r="G110" s="128"/>
      <c r="H110" s="398">
        <f t="shared" si="36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7"/>
        <v>0</v>
      </c>
      <c r="N110" s="130">
        <f t="shared" si="40"/>
        <v>0</v>
      </c>
      <c r="O110" s="389"/>
      <c r="P110" s="389"/>
      <c r="Q110" s="389"/>
      <c r="R110" s="389"/>
      <c r="S110" s="389"/>
      <c r="T110" s="389"/>
      <c r="U110" s="389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390" t="s">
        <v>343</v>
      </c>
      <c r="C111" s="126" t="s">
        <v>345</v>
      </c>
      <c r="D111" s="108">
        <v>5</v>
      </c>
      <c r="E111" s="108"/>
      <c r="F111" s="127"/>
      <c r="G111" s="128"/>
      <c r="H111" s="398">
        <f t="shared" si="36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7"/>
        <v>0</v>
      </c>
      <c r="N111" s="130">
        <f t="shared" si="40"/>
        <v>0</v>
      </c>
      <c r="O111" s="389"/>
      <c r="P111" s="389"/>
      <c r="Q111" s="389"/>
      <c r="R111" s="389"/>
      <c r="S111" s="389"/>
      <c r="T111" s="389"/>
      <c r="U111" s="389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390" t="s">
        <v>343</v>
      </c>
      <c r="C112" s="126" t="s">
        <v>347</v>
      </c>
      <c r="D112" s="108">
        <v>5</v>
      </c>
      <c r="E112" s="108"/>
      <c r="F112" s="127"/>
      <c r="G112" s="128"/>
      <c r="H112" s="398">
        <f t="shared" si="36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7"/>
        <v>0</v>
      </c>
      <c r="N112" s="130">
        <f t="shared" si="40"/>
        <v>0</v>
      </c>
      <c r="O112" s="389"/>
      <c r="P112" s="389"/>
      <c r="Q112" s="389"/>
      <c r="R112" s="389"/>
      <c r="S112" s="389"/>
      <c r="T112" s="389"/>
      <c r="U112" s="389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398">
        <f t="shared" si="36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7"/>
        <v>0</v>
      </c>
      <c r="N113" s="130">
        <f t="shared" si="40"/>
        <v>0</v>
      </c>
      <c r="O113" s="389"/>
      <c r="P113" s="389"/>
      <c r="Q113" s="389"/>
      <c r="R113" s="389"/>
      <c r="S113" s="389"/>
      <c r="T113" s="389"/>
      <c r="U113" s="389"/>
      <c r="V113" s="132">
        <f t="shared" ref="V113:V114" si="44">SUM(X113:AA113)</f>
        <v>0</v>
      </c>
      <c r="W113" s="133" t="str">
        <f t="shared" ref="W113:W114" si="45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398">
        <f t="shared" si="36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7"/>
        <v>0</v>
      </c>
      <c r="N114" s="130">
        <f t="shared" si="40"/>
        <v>0</v>
      </c>
      <c r="O114" s="389"/>
      <c r="P114" s="389"/>
      <c r="Q114" s="389"/>
      <c r="R114" s="389"/>
      <c r="S114" s="389"/>
      <c r="T114" s="389"/>
      <c r="U114" s="389"/>
      <c r="V114" s="132">
        <f t="shared" si="44"/>
        <v>0</v>
      </c>
      <c r="W114" s="133" t="str">
        <f t="shared" si="45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f>23+21+90+90+90</f>
        <v>314</v>
      </c>
      <c r="H115" s="398">
        <f t="shared" si="36"/>
        <v>1570</v>
      </c>
      <c r="I115" s="129">
        <f>2.5*4+5.5</f>
        <v>15.5</v>
      </c>
      <c r="J115" s="130">
        <f t="array" ref="J115">IF(ISERROR(G115/I115),"",G115/I115)</f>
        <v>20.258064516129032</v>
      </c>
      <c r="K115" s="131">
        <f t="array" ref="K115">IF(ISERROR(G115/L115),"",G115/L115)</f>
        <v>13.083333333333334</v>
      </c>
      <c r="L115" s="129">
        <v>24</v>
      </c>
      <c r="M115" s="109">
        <f t="shared" si="37"/>
        <v>2.4166666666666661</v>
      </c>
      <c r="N115" s="130"/>
      <c r="O115" s="389"/>
      <c r="P115" s="389"/>
      <c r="Q115" s="389"/>
      <c r="R115" s="389"/>
      <c r="S115" s="389"/>
      <c r="T115" s="389"/>
      <c r="U115" s="389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398">
        <f t="shared" si="36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7"/>
        <v>0</v>
      </c>
      <c r="N116" s="130"/>
      <c r="O116" s="389"/>
      <c r="P116" s="389"/>
      <c r="Q116" s="389"/>
      <c r="R116" s="389"/>
      <c r="S116" s="389"/>
      <c r="T116" s="389"/>
      <c r="U116" s="38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90+89+90</f>
        <v>269</v>
      </c>
      <c r="H117" s="398">
        <f t="shared" si="36"/>
        <v>1345</v>
      </c>
      <c r="I117" s="129">
        <f>4*4+2.5</f>
        <v>18.5</v>
      </c>
      <c r="J117" s="130">
        <f t="array" ref="J117">IF(ISERROR(G117/I117),"",G117/I117)</f>
        <v>14.54054054054054</v>
      </c>
      <c r="K117" s="131">
        <f t="array" ref="K117">IF(ISERROR(G117/L117),"",G117/L117)</f>
        <v>11.208333333333334</v>
      </c>
      <c r="L117" s="129">
        <v>24</v>
      </c>
      <c r="M117" s="109">
        <f t="shared" si="37"/>
        <v>7.2916666666666661</v>
      </c>
      <c r="N117" s="130"/>
      <c r="O117" s="389"/>
      <c r="P117" s="389"/>
      <c r="Q117" s="389"/>
      <c r="R117" s="389"/>
      <c r="S117" s="389"/>
      <c r="T117" s="389"/>
      <c r="U117" s="389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398">
        <f t="shared" si="36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6">IF(ISERROR(I118-K118),"",I118-K118)</f>
        <v>0</v>
      </c>
      <c r="N118" s="130">
        <f t="shared" ref="N118:N120" si="47">SUM(O118:U118)</f>
        <v>0</v>
      </c>
      <c r="O118" s="389"/>
      <c r="P118" s="389"/>
      <c r="Q118" s="389"/>
      <c r="R118" s="389"/>
      <c r="S118" s="389"/>
      <c r="T118" s="389"/>
      <c r="U118" s="389"/>
      <c r="V118" s="132">
        <f t="shared" ref="V118:V120" si="48">SUM(X118:AA118)</f>
        <v>0</v>
      </c>
      <c r="W118" s="133" t="str">
        <f t="shared" ref="W118:W142" si="49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398">
        <f t="shared" si="36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6"/>
        <v>0</v>
      </c>
      <c r="N119" s="130">
        <f t="shared" si="47"/>
        <v>0</v>
      </c>
      <c r="O119" s="389"/>
      <c r="P119" s="389"/>
      <c r="Q119" s="389"/>
      <c r="R119" s="389"/>
      <c r="S119" s="389"/>
      <c r="T119" s="389"/>
      <c r="U119" s="389"/>
      <c r="V119" s="132">
        <f t="shared" si="48"/>
        <v>0</v>
      </c>
      <c r="W119" s="133" t="str">
        <f t="shared" si="49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398">
        <f t="shared" si="36"/>
        <v>0</v>
      </c>
      <c r="I120" s="129"/>
      <c r="J120" s="130" t="str">
        <f t="array" ref="J120">IF(ISERROR(G120/I120),"",G120/I120)</f>
        <v/>
      </c>
      <c r="K120" s="398">
        <f t="array" ref="K120">IF(ISERROR(G120/L120),"",G120/L120)</f>
        <v>0</v>
      </c>
      <c r="L120" s="129">
        <v>9</v>
      </c>
      <c r="M120" s="109">
        <f t="shared" si="46"/>
        <v>0</v>
      </c>
      <c r="N120" s="130">
        <f t="shared" si="47"/>
        <v>0</v>
      </c>
      <c r="O120" s="389"/>
      <c r="P120" s="389"/>
      <c r="Q120" s="389"/>
      <c r="R120" s="389"/>
      <c r="S120" s="389"/>
      <c r="T120" s="389"/>
      <c r="U120" s="389"/>
      <c r="V120" s="132">
        <f t="shared" si="48"/>
        <v>0</v>
      </c>
      <c r="W120" s="133" t="str">
        <f t="shared" si="49"/>
        <v/>
      </c>
      <c r="X120" s="132"/>
      <c r="Y120" s="132"/>
      <c r="Z120" s="132"/>
      <c r="AA120" s="132"/>
    </row>
    <row r="121" spans="1:27" ht="20.100000000000001" customHeight="1">
      <c r="A121" s="462" t="s">
        <v>224</v>
      </c>
      <c r="B121" s="463"/>
      <c r="C121" s="396" t="s">
        <v>202</v>
      </c>
      <c r="D121" s="143"/>
      <c r="E121" s="143"/>
      <c r="F121" s="144"/>
      <c r="G121" s="145">
        <f>SUM(G87:G120)</f>
        <v>664</v>
      </c>
      <c r="H121" s="146">
        <f>SUM(H87:H120)</f>
        <v>3322.4300000000003</v>
      </c>
      <c r="I121" s="146">
        <f>SUM(I87:I120)</f>
        <v>45</v>
      </c>
      <c r="J121" s="130">
        <f t="array" ref="J121">IF(ISERROR(G121/I121),"",G121/I121)</f>
        <v>14.755555555555556</v>
      </c>
      <c r="K121" s="146">
        <f>SUM(K87:K120)</f>
        <v>33.001344086021504</v>
      </c>
      <c r="L121" s="147"/>
      <c r="M121" s="150">
        <f t="shared" ref="M121:V121" si="50">SUM(M87:M120)</f>
        <v>11.998655913978494</v>
      </c>
      <c r="N121" s="146">
        <f t="shared" si="50"/>
        <v>0</v>
      </c>
      <c r="O121" s="148">
        <f t="shared" si="50"/>
        <v>0</v>
      </c>
      <c r="P121" s="148">
        <f t="shared" si="50"/>
        <v>0</v>
      </c>
      <c r="Q121" s="148">
        <f t="shared" si="50"/>
        <v>0</v>
      </c>
      <c r="R121" s="148">
        <f t="shared" si="50"/>
        <v>0</v>
      </c>
      <c r="S121" s="148">
        <f t="shared" si="50"/>
        <v>0</v>
      </c>
      <c r="T121" s="148">
        <f t="shared" si="50"/>
        <v>0</v>
      </c>
      <c r="U121" s="148">
        <f t="shared" si="50"/>
        <v>0</v>
      </c>
      <c r="V121" s="149">
        <f t="shared" si="50"/>
        <v>0</v>
      </c>
      <c r="W121" s="133">
        <f t="shared" si="49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398">
        <f t="shared" ref="H122:H136" si="51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2">IF(ISERROR(I122-K122),"",I122-K122)</f>
        <v>0</v>
      </c>
      <c r="N122" s="130">
        <f t="shared" ref="N122:N136" si="53">SUM(O122:U122)</f>
        <v>0</v>
      </c>
      <c r="O122" s="389"/>
      <c r="P122" s="389"/>
      <c r="Q122" s="389"/>
      <c r="R122" s="389"/>
      <c r="S122" s="389"/>
      <c r="T122" s="389"/>
      <c r="U122" s="389"/>
      <c r="V122" s="132">
        <f t="shared" ref="V122:V136" si="54">SUM(X122:AA122)</f>
        <v>0</v>
      </c>
      <c r="W122" s="133" t="str">
        <f t="shared" si="49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398">
        <f t="shared" si="51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2"/>
        <v>0</v>
      </c>
      <c r="N123" s="130">
        <f t="shared" si="53"/>
        <v>0</v>
      </c>
      <c r="O123" s="389"/>
      <c r="P123" s="389"/>
      <c r="Q123" s="389"/>
      <c r="R123" s="389"/>
      <c r="S123" s="389"/>
      <c r="T123" s="389"/>
      <c r="U123" s="389"/>
      <c r="V123" s="132">
        <f t="shared" si="54"/>
        <v>0</v>
      </c>
      <c r="W123" s="133" t="str">
        <f t="shared" si="49"/>
        <v/>
      </c>
      <c r="X123" s="132"/>
      <c r="Y123" s="132"/>
      <c r="Z123" s="132"/>
      <c r="AA123" s="132"/>
    </row>
    <row r="124" spans="1:27" ht="20.100000000000001" hidden="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398">
        <f t="shared" si="51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2"/>
        <v>0</v>
      </c>
      <c r="N124" s="130">
        <f t="shared" si="53"/>
        <v>0</v>
      </c>
      <c r="O124" s="389"/>
      <c r="P124" s="389"/>
      <c r="Q124" s="389"/>
      <c r="R124" s="389"/>
      <c r="S124" s="389"/>
      <c r="T124" s="389"/>
      <c r="U124" s="389"/>
      <c r="V124" s="132">
        <f t="shared" si="54"/>
        <v>0</v>
      </c>
      <c r="W124" s="133" t="str">
        <f t="shared" si="49"/>
        <v/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398">
        <f t="shared" si="51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2"/>
        <v>0</v>
      </c>
      <c r="N125" s="130">
        <f t="shared" si="53"/>
        <v>0</v>
      </c>
      <c r="O125" s="389"/>
      <c r="P125" s="389"/>
      <c r="Q125" s="389"/>
      <c r="R125" s="389"/>
      <c r="S125" s="389"/>
      <c r="T125" s="389"/>
      <c r="U125" s="389"/>
      <c r="V125" s="132">
        <f t="shared" si="54"/>
        <v>0</v>
      </c>
      <c r="W125" s="133" t="str">
        <f t="shared" si="49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394" t="s">
        <v>203</v>
      </c>
      <c r="D126" s="108">
        <v>5.03</v>
      </c>
      <c r="E126" s="108"/>
      <c r="F126" s="127"/>
      <c r="G126" s="128"/>
      <c r="H126" s="398">
        <f t="shared" si="51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2"/>
        <v>0</v>
      </c>
      <c r="N126" s="130">
        <f t="shared" si="53"/>
        <v>0</v>
      </c>
      <c r="O126" s="389"/>
      <c r="P126" s="389"/>
      <c r="Q126" s="389"/>
      <c r="R126" s="389"/>
      <c r="S126" s="389"/>
      <c r="T126" s="389"/>
      <c r="U126" s="389"/>
      <c r="V126" s="132">
        <f t="shared" si="54"/>
        <v>0</v>
      </c>
      <c r="W126" s="133" t="str">
        <f t="shared" si="49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398">
        <f t="shared" si="51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2"/>
        <v>0</v>
      </c>
      <c r="N127" s="130">
        <f t="shared" si="53"/>
        <v>0</v>
      </c>
      <c r="O127" s="389"/>
      <c r="P127" s="389"/>
      <c r="Q127" s="389"/>
      <c r="R127" s="389"/>
      <c r="S127" s="389"/>
      <c r="T127" s="389"/>
      <c r="U127" s="389"/>
      <c r="V127" s="132">
        <f t="shared" si="54"/>
        <v>0</v>
      </c>
      <c r="W127" s="133" t="str">
        <f t="shared" si="49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398">
        <f t="shared" si="51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2"/>
        <v>0</v>
      </c>
      <c r="N128" s="130">
        <f t="shared" si="53"/>
        <v>0</v>
      </c>
      <c r="O128" s="389"/>
      <c r="P128" s="389"/>
      <c r="Q128" s="389"/>
      <c r="R128" s="389"/>
      <c r="S128" s="389"/>
      <c r="T128" s="389"/>
      <c r="U128" s="389"/>
      <c r="V128" s="132">
        <f t="shared" si="54"/>
        <v>0</v>
      </c>
      <c r="W128" s="133" t="str">
        <f t="shared" si="49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394" t="s">
        <v>228</v>
      </c>
      <c r="D129" s="108">
        <v>5.03</v>
      </c>
      <c r="E129" s="108"/>
      <c r="F129" s="127"/>
      <c r="G129" s="128"/>
      <c r="H129" s="398">
        <f t="shared" si="51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2"/>
        <v>0</v>
      </c>
      <c r="N129" s="130">
        <f t="shared" si="53"/>
        <v>0</v>
      </c>
      <c r="O129" s="389"/>
      <c r="P129" s="389"/>
      <c r="Q129" s="389"/>
      <c r="R129" s="389"/>
      <c r="S129" s="389"/>
      <c r="T129" s="389"/>
      <c r="U129" s="389"/>
      <c r="V129" s="132">
        <f t="shared" si="54"/>
        <v>0</v>
      </c>
      <c r="W129" s="133" t="str">
        <f t="shared" si="49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394" t="s">
        <v>212</v>
      </c>
      <c r="D130" s="108">
        <v>5.03</v>
      </c>
      <c r="E130" s="108"/>
      <c r="F130" s="127"/>
      <c r="G130" s="128"/>
      <c r="H130" s="398">
        <f t="shared" si="51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2"/>
        <v/>
      </c>
      <c r="N130" s="130">
        <f t="shared" si="53"/>
        <v>0</v>
      </c>
      <c r="O130" s="389"/>
      <c r="P130" s="389"/>
      <c r="Q130" s="389"/>
      <c r="R130" s="389"/>
      <c r="S130" s="389"/>
      <c r="T130" s="389"/>
      <c r="U130" s="389"/>
      <c r="V130" s="132">
        <f t="shared" si="54"/>
        <v>0</v>
      </c>
      <c r="W130" s="133" t="str">
        <f t="shared" si="49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394" t="s">
        <v>203</v>
      </c>
      <c r="D131" s="108">
        <v>5.03</v>
      </c>
      <c r="E131" s="108"/>
      <c r="F131" s="127"/>
      <c r="G131" s="128"/>
      <c r="H131" s="398">
        <f t="shared" si="51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2"/>
        <v/>
      </c>
      <c r="N131" s="130">
        <f t="shared" si="53"/>
        <v>0</v>
      </c>
      <c r="O131" s="389"/>
      <c r="P131" s="389"/>
      <c r="Q131" s="389"/>
      <c r="R131" s="389"/>
      <c r="S131" s="389"/>
      <c r="T131" s="389"/>
      <c r="U131" s="389"/>
      <c r="V131" s="132">
        <f t="shared" si="54"/>
        <v>0</v>
      </c>
      <c r="W131" s="133" t="str">
        <f t="shared" si="49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394" t="s">
        <v>186</v>
      </c>
      <c r="D132" s="108">
        <v>5.03</v>
      </c>
      <c r="E132" s="108"/>
      <c r="F132" s="127"/>
      <c r="G132" s="128"/>
      <c r="H132" s="398">
        <f t="shared" si="51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2"/>
        <v/>
      </c>
      <c r="N132" s="130">
        <f t="shared" si="53"/>
        <v>0</v>
      </c>
      <c r="O132" s="389"/>
      <c r="P132" s="389"/>
      <c r="Q132" s="389"/>
      <c r="R132" s="389"/>
      <c r="S132" s="389"/>
      <c r="T132" s="389"/>
      <c r="U132" s="389"/>
      <c r="V132" s="132">
        <f t="shared" si="54"/>
        <v>0</v>
      </c>
      <c r="W132" s="133" t="str">
        <f t="shared" si="49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394" t="s">
        <v>228</v>
      </c>
      <c r="D133" s="108">
        <v>5.03</v>
      </c>
      <c r="E133" s="108"/>
      <c r="F133" s="127"/>
      <c r="G133" s="128"/>
      <c r="H133" s="398">
        <f t="shared" si="51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2"/>
        <v/>
      </c>
      <c r="N133" s="130">
        <f t="shared" si="53"/>
        <v>0</v>
      </c>
      <c r="O133" s="389"/>
      <c r="P133" s="389"/>
      <c r="Q133" s="389"/>
      <c r="R133" s="389"/>
      <c r="S133" s="389"/>
      <c r="T133" s="389"/>
      <c r="U133" s="389"/>
      <c r="V133" s="132">
        <f t="shared" si="54"/>
        <v>0</v>
      </c>
      <c r="W133" s="133" t="str">
        <f t="shared" si="49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394" t="s">
        <v>199</v>
      </c>
      <c r="D134" s="108">
        <v>5.03</v>
      </c>
      <c r="E134" s="108"/>
      <c r="F134" s="127"/>
      <c r="G134" s="128"/>
      <c r="H134" s="398">
        <f t="shared" si="51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2"/>
        <v/>
      </c>
      <c r="N134" s="130">
        <f t="shared" si="53"/>
        <v>0</v>
      </c>
      <c r="O134" s="389"/>
      <c r="P134" s="389"/>
      <c r="Q134" s="389"/>
      <c r="R134" s="389"/>
      <c r="S134" s="389"/>
      <c r="T134" s="389"/>
      <c r="U134" s="389"/>
      <c r="V134" s="132">
        <f t="shared" si="54"/>
        <v>0</v>
      </c>
      <c r="W134" s="133" t="str">
        <f t="shared" si="49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398">
        <f t="shared" si="51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2"/>
        <v>0</v>
      </c>
      <c r="N135" s="130">
        <f t="shared" si="53"/>
        <v>0</v>
      </c>
      <c r="O135" s="389"/>
      <c r="P135" s="389"/>
      <c r="Q135" s="389"/>
      <c r="R135" s="389"/>
      <c r="S135" s="389"/>
      <c r="T135" s="389"/>
      <c r="U135" s="389"/>
      <c r="V135" s="132">
        <f t="shared" si="54"/>
        <v>0</v>
      </c>
      <c r="W135" s="133" t="str">
        <f t="shared" si="49"/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>
        <v>42737</v>
      </c>
      <c r="G136" s="128">
        <f>90*8+37</f>
        <v>757</v>
      </c>
      <c r="H136" s="398">
        <f t="shared" si="51"/>
        <v>3830.4199999999996</v>
      </c>
      <c r="I136" s="129">
        <f>11*3</f>
        <v>33</v>
      </c>
      <c r="J136" s="130">
        <f t="array" ref="J136">IF(ISERROR(G136/I136),"",G136/I136)</f>
        <v>22.939393939393938</v>
      </c>
      <c r="K136" s="131">
        <f t="array" ref="K136">IF(ISERROR(G136/L136),"",G136/L136)</f>
        <v>32.913043478260867</v>
      </c>
      <c r="L136" s="129">
        <v>23</v>
      </c>
      <c r="M136" s="109">
        <f t="shared" si="52"/>
        <v>8.6956521739132597E-2</v>
      </c>
      <c r="N136" s="130">
        <f t="shared" si="53"/>
        <v>0</v>
      </c>
      <c r="O136" s="389"/>
      <c r="P136" s="389"/>
      <c r="Q136" s="389"/>
      <c r="R136" s="389"/>
      <c r="S136" s="389"/>
      <c r="T136" s="389"/>
      <c r="U136" s="389"/>
      <c r="V136" s="132">
        <f t="shared" si="54"/>
        <v>0</v>
      </c>
      <c r="W136" s="133">
        <f t="shared" si="49"/>
        <v>0</v>
      </c>
      <c r="X136" s="132"/>
      <c r="Y136" s="132"/>
      <c r="Z136" s="132"/>
      <c r="AA136" s="132"/>
    </row>
    <row r="137" spans="1:27" ht="20.100000000000001" customHeight="1">
      <c r="A137" s="462" t="s">
        <v>231</v>
      </c>
      <c r="B137" s="463"/>
      <c r="C137" s="396" t="s">
        <v>202</v>
      </c>
      <c r="D137" s="143"/>
      <c r="E137" s="143"/>
      <c r="F137" s="144"/>
      <c r="G137" s="145">
        <f>SUM(G122:G136)</f>
        <v>757</v>
      </c>
      <c r="H137" s="146">
        <f>SUM(H122:H136)</f>
        <v>3830.4199999999996</v>
      </c>
      <c r="I137" s="146">
        <f>SUM(I122:I136)</f>
        <v>33</v>
      </c>
      <c r="J137" s="130">
        <f t="array" ref="J137">IF(ISERROR(G137/I137),"",G137/I137)</f>
        <v>22.939393939393938</v>
      </c>
      <c r="K137" s="146">
        <f>SUM(K122:K136)</f>
        <v>32.913043478260867</v>
      </c>
      <c r="L137" s="147"/>
      <c r="M137" s="150">
        <f>SUM(M122:M136)</f>
        <v>8.6956521739132597E-2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49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398">
        <f t="shared" ref="H138:H146" si="55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6">IF(ISERROR(I138-K138),"",I138-K138)</f>
        <v>0</v>
      </c>
      <c r="N138" s="130">
        <f t="shared" ref="N138:N142" si="57">SUM(O138:U138)</f>
        <v>0</v>
      </c>
      <c r="O138" s="389"/>
      <c r="P138" s="389"/>
      <c r="Q138" s="389"/>
      <c r="R138" s="389"/>
      <c r="S138" s="389"/>
      <c r="T138" s="389"/>
      <c r="U138" s="389"/>
      <c r="V138" s="132">
        <f t="shared" ref="V138:V142" si="58">SUM(X138:AA138)</f>
        <v>0</v>
      </c>
      <c r="W138" s="133" t="str">
        <f t="shared" si="49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398">
        <f t="shared" si="55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6"/>
        <v>0</v>
      </c>
      <c r="N139" s="130">
        <f t="shared" si="57"/>
        <v>0</v>
      </c>
      <c r="O139" s="389"/>
      <c r="P139" s="389"/>
      <c r="Q139" s="389"/>
      <c r="R139" s="389"/>
      <c r="S139" s="389"/>
      <c r="T139" s="389"/>
      <c r="U139" s="389"/>
      <c r="V139" s="132">
        <f t="shared" si="58"/>
        <v>0</v>
      </c>
      <c r="W139" s="133" t="str">
        <f t="shared" si="49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398">
        <f t="shared" si="55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6"/>
        <v>0</v>
      </c>
      <c r="N140" s="130">
        <f t="shared" si="57"/>
        <v>0</v>
      </c>
      <c r="O140" s="389"/>
      <c r="P140" s="389"/>
      <c r="Q140" s="389"/>
      <c r="R140" s="389"/>
      <c r="S140" s="389"/>
      <c r="T140" s="389"/>
      <c r="U140" s="389"/>
      <c r="V140" s="132">
        <f t="shared" si="58"/>
        <v>0</v>
      </c>
      <c r="W140" s="133" t="str">
        <f t="shared" si="49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398">
        <f t="shared" si="55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6"/>
        <v>0</v>
      </c>
      <c r="N141" s="130">
        <f t="shared" si="57"/>
        <v>0</v>
      </c>
      <c r="O141" s="389"/>
      <c r="P141" s="389"/>
      <c r="Q141" s="389"/>
      <c r="R141" s="389"/>
      <c r="S141" s="389"/>
      <c r="T141" s="389"/>
      <c r="U141" s="389"/>
      <c r="V141" s="132">
        <f t="shared" si="58"/>
        <v>0</v>
      </c>
      <c r="W141" s="133" t="str">
        <f t="shared" si="49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398">
        <f t="shared" si="55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6"/>
        <v>0</v>
      </c>
      <c r="N142" s="130">
        <f t="shared" si="57"/>
        <v>0</v>
      </c>
      <c r="O142" s="389"/>
      <c r="P142" s="389"/>
      <c r="Q142" s="389"/>
      <c r="R142" s="389"/>
      <c r="S142" s="389"/>
      <c r="T142" s="389"/>
      <c r="U142" s="389"/>
      <c r="V142" s="132">
        <f t="shared" si="58"/>
        <v>0</v>
      </c>
      <c r="W142" s="133" t="str">
        <f t="shared" si="49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398">
        <f t="shared" si="55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389"/>
      <c r="P143" s="389"/>
      <c r="Q143" s="389"/>
      <c r="R143" s="389"/>
      <c r="S143" s="389"/>
      <c r="T143" s="389"/>
      <c r="U143" s="389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398">
        <f t="shared" si="55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89"/>
      <c r="P144" s="389"/>
      <c r="Q144" s="389"/>
      <c r="R144" s="389"/>
      <c r="S144" s="389"/>
      <c r="T144" s="389"/>
      <c r="U144" s="389"/>
      <c r="V144" s="132"/>
      <c r="W144" s="133"/>
      <c r="X144" s="132"/>
      <c r="Y144" s="132"/>
      <c r="Z144" s="132"/>
      <c r="AA144" s="132"/>
    </row>
    <row r="145" spans="1:27" ht="20.100000000000001" hidden="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/>
      <c r="G145" s="128"/>
      <c r="H145" s="398">
        <f t="shared" si="55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89"/>
      <c r="P145" s="389"/>
      <c r="Q145" s="389"/>
      <c r="R145" s="389"/>
      <c r="S145" s="389"/>
      <c r="T145" s="389"/>
      <c r="U145" s="389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398">
        <f t="shared" si="55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59">IF(ISERROR(I146-K146),"",I146-K146)</f>
        <v>0</v>
      </c>
      <c r="N146" s="130">
        <f t="shared" ref="N146" si="60">SUM(O146:U146)</f>
        <v>0</v>
      </c>
      <c r="O146" s="389"/>
      <c r="P146" s="389"/>
      <c r="Q146" s="389"/>
      <c r="R146" s="389"/>
      <c r="S146" s="389"/>
      <c r="T146" s="389"/>
      <c r="U146" s="389"/>
      <c r="V146" s="132">
        <f t="shared" ref="V146" si="61">SUM(X146:AA146)</f>
        <v>0</v>
      </c>
      <c r="W146" s="133" t="str">
        <f t="shared" ref="W146:W151" si="62">IF(ISERROR(V146/G146),"",V146/G146)</f>
        <v/>
      </c>
      <c r="X146" s="132"/>
      <c r="Y146" s="132"/>
      <c r="Z146" s="132"/>
      <c r="AA146" s="132"/>
    </row>
    <row r="147" spans="1:27" ht="20.100000000000001" hidden="1" customHeight="1">
      <c r="A147" s="462" t="s">
        <v>234</v>
      </c>
      <c r="B147" s="463"/>
      <c r="C147" s="396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62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388"/>
      <c r="D148" s="108">
        <v>3.65</v>
      </c>
      <c r="E148" s="108"/>
      <c r="F148" s="153"/>
      <c r="G148" s="128"/>
      <c r="H148" s="398">
        <f t="shared" ref="H148:H161" si="63">D148*G148</f>
        <v>0</v>
      </c>
      <c r="I148" s="129"/>
      <c r="J148" s="130" t="str">
        <f t="array" ref="J148">IF(ISERROR(G148/I148),"",G148/I148)</f>
        <v/>
      </c>
      <c r="K148" s="398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389"/>
      <c r="P148" s="389"/>
      <c r="Q148" s="389"/>
      <c r="R148" s="389"/>
      <c r="S148" s="389"/>
      <c r="T148" s="389"/>
      <c r="U148" s="389"/>
      <c r="V148" s="132">
        <f t="shared" ref="V148:V151" si="66">SUM(X148:AA148)</f>
        <v>0</v>
      </c>
      <c r="W148" s="133" t="str">
        <f t="shared" si="62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388"/>
      <c r="D149" s="108">
        <v>6.58</v>
      </c>
      <c r="E149" s="108"/>
      <c r="F149" s="127"/>
      <c r="G149" s="128"/>
      <c r="H149" s="398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389"/>
      <c r="P149" s="389"/>
      <c r="Q149" s="389"/>
      <c r="R149" s="389"/>
      <c r="S149" s="389"/>
      <c r="T149" s="389"/>
      <c r="U149" s="389"/>
      <c r="V149" s="132">
        <f t="shared" si="66"/>
        <v>0</v>
      </c>
      <c r="W149" s="133" t="str">
        <f t="shared" si="62"/>
        <v/>
      </c>
      <c r="X149" s="132"/>
      <c r="Y149" s="132"/>
      <c r="Z149" s="132"/>
      <c r="AA149" s="132"/>
    </row>
    <row r="150" spans="1:27" ht="20.100000000000001" customHeight="1">
      <c r="A150" s="299">
        <v>30700016</v>
      </c>
      <c r="B150" s="141" t="s">
        <v>237</v>
      </c>
      <c r="C150" s="388"/>
      <c r="D150" s="108">
        <v>7.8</v>
      </c>
      <c r="E150" s="108"/>
      <c r="F150" s="127">
        <v>42737</v>
      </c>
      <c r="G150" s="128">
        <f>32*3</f>
        <v>96</v>
      </c>
      <c r="H150" s="398">
        <f t="shared" si="63"/>
        <v>748.8</v>
      </c>
      <c r="I150" s="129">
        <v>5</v>
      </c>
      <c r="J150" s="130">
        <f t="array" ref="J150">IF(ISERROR(G150/I150),"",G150/I150)</f>
        <v>19.2</v>
      </c>
      <c r="K150" s="131">
        <f t="array" ref="K150">IF(ISERROR(G150/L150),"",G150/L150)</f>
        <v>20.869565217391305</v>
      </c>
      <c r="L150" s="129">
        <v>4.5999999999999996</v>
      </c>
      <c r="M150" s="109">
        <f t="shared" si="64"/>
        <v>-15.869565217391305</v>
      </c>
      <c r="N150" s="130">
        <f t="shared" si="65"/>
        <v>0</v>
      </c>
      <c r="O150" s="389"/>
      <c r="P150" s="389"/>
      <c r="Q150" s="389"/>
      <c r="R150" s="389"/>
      <c r="S150" s="389"/>
      <c r="T150" s="389"/>
      <c r="U150" s="389"/>
      <c r="V150" s="132">
        <f t="shared" si="66"/>
        <v>0</v>
      </c>
      <c r="W150" s="133">
        <f t="shared" si="62"/>
        <v>0</v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388"/>
      <c r="D151" s="108">
        <v>4.4000000000000004</v>
      </c>
      <c r="E151" s="108"/>
      <c r="F151" s="127"/>
      <c r="G151" s="128"/>
      <c r="H151" s="398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389"/>
      <c r="P151" s="389"/>
      <c r="Q151" s="389"/>
      <c r="R151" s="389"/>
      <c r="S151" s="389"/>
      <c r="T151" s="389"/>
      <c r="U151" s="389"/>
      <c r="V151" s="132">
        <f t="shared" si="66"/>
        <v>0</v>
      </c>
      <c r="W151" s="133" t="str">
        <f t="shared" si="62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398">
        <f t="shared" si="63"/>
        <v>0</v>
      </c>
      <c r="I152" s="129"/>
      <c r="J152" s="130"/>
      <c r="K152" s="131"/>
      <c r="L152" s="129">
        <v>6</v>
      </c>
      <c r="M152" s="109"/>
      <c r="N152" s="130"/>
      <c r="O152" s="389"/>
      <c r="P152" s="389"/>
      <c r="Q152" s="389"/>
      <c r="R152" s="389"/>
      <c r="S152" s="389"/>
      <c r="T152" s="389"/>
      <c r="U152" s="389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388" t="s">
        <v>239</v>
      </c>
      <c r="C153" s="388" t="s">
        <v>179</v>
      </c>
      <c r="D153" s="108">
        <v>6.04</v>
      </c>
      <c r="E153" s="108"/>
      <c r="F153" s="127"/>
      <c r="G153" s="128"/>
      <c r="H153" s="398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389"/>
      <c r="P153" s="389"/>
      <c r="Q153" s="389"/>
      <c r="R153" s="389"/>
      <c r="S153" s="389"/>
      <c r="T153" s="389"/>
      <c r="U153" s="38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388" t="s">
        <v>239</v>
      </c>
      <c r="C154" s="388" t="s">
        <v>186</v>
      </c>
      <c r="D154" s="108">
        <v>6.04</v>
      </c>
      <c r="E154" s="108"/>
      <c r="F154" s="127"/>
      <c r="G154" s="128"/>
      <c r="H154" s="398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389"/>
      <c r="P154" s="389"/>
      <c r="Q154" s="389"/>
      <c r="R154" s="389"/>
      <c r="S154" s="389"/>
      <c r="T154" s="389"/>
      <c r="U154" s="38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388" t="s">
        <v>443</v>
      </c>
      <c r="C155" s="388" t="s">
        <v>179</v>
      </c>
      <c r="D155" s="108">
        <v>6</v>
      </c>
      <c r="E155" s="108"/>
      <c r="F155" s="127"/>
      <c r="G155" s="128"/>
      <c r="H155" s="398">
        <f t="shared" si="63"/>
        <v>0</v>
      </c>
      <c r="I155" s="129"/>
      <c r="J155" s="130"/>
      <c r="K155" s="131"/>
      <c r="L155" s="129"/>
      <c r="M155" s="109"/>
      <c r="N155" s="130"/>
      <c r="O155" s="389"/>
      <c r="P155" s="389"/>
      <c r="Q155" s="389"/>
      <c r="R155" s="389"/>
      <c r="S155" s="389"/>
      <c r="T155" s="389"/>
      <c r="U155" s="389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388" t="s">
        <v>443</v>
      </c>
      <c r="C156" s="388" t="s">
        <v>60</v>
      </c>
      <c r="D156" s="108">
        <v>6</v>
      </c>
      <c r="E156" s="108"/>
      <c r="F156" s="127"/>
      <c r="G156" s="128"/>
      <c r="H156" s="398">
        <f t="shared" si="63"/>
        <v>0</v>
      </c>
      <c r="I156" s="129"/>
      <c r="J156" s="130"/>
      <c r="K156" s="131"/>
      <c r="L156" s="129">
        <v>6</v>
      </c>
      <c r="M156" s="109"/>
      <c r="N156" s="130"/>
      <c r="O156" s="389"/>
      <c r="P156" s="389"/>
      <c r="Q156" s="389"/>
      <c r="R156" s="389"/>
      <c r="S156" s="389"/>
      <c r="T156" s="389"/>
      <c r="U156" s="389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390" t="s">
        <v>240</v>
      </c>
      <c r="C157" s="126"/>
      <c r="D157" s="108">
        <v>7.3</v>
      </c>
      <c r="E157" s="108"/>
      <c r="F157" s="127"/>
      <c r="G157" s="128"/>
      <c r="H157" s="398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389"/>
      <c r="P157" s="389"/>
      <c r="Q157" s="389"/>
      <c r="R157" s="389"/>
      <c r="S157" s="389"/>
      <c r="T157" s="389"/>
      <c r="U157" s="38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390" t="s">
        <v>241</v>
      </c>
      <c r="C158" s="126"/>
      <c r="D158" s="108">
        <f>78*120/1000</f>
        <v>9.36</v>
      </c>
      <c r="E158" s="108"/>
      <c r="F158" s="127"/>
      <c r="G158" s="128"/>
      <c r="H158" s="398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389"/>
      <c r="P158" s="389"/>
      <c r="Q158" s="389"/>
      <c r="R158" s="389"/>
      <c r="S158" s="389"/>
      <c r="T158" s="389"/>
      <c r="U158" s="38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390" t="s">
        <v>242</v>
      </c>
      <c r="C159" s="126"/>
      <c r="D159" s="108">
        <v>4.5</v>
      </c>
      <c r="E159" s="108"/>
      <c r="F159" s="127"/>
      <c r="G159" s="128"/>
      <c r="H159" s="398">
        <f t="shared" si="63"/>
        <v>0</v>
      </c>
      <c r="I159" s="129"/>
      <c r="J159" s="130"/>
      <c r="K159" s="131"/>
      <c r="L159" s="129"/>
      <c r="M159" s="109"/>
      <c r="N159" s="130"/>
      <c r="O159" s="389"/>
      <c r="P159" s="389"/>
      <c r="Q159" s="389"/>
      <c r="R159" s="389"/>
      <c r="S159" s="389"/>
      <c r="T159" s="389"/>
      <c r="U159" s="389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390" t="s">
        <v>243</v>
      </c>
      <c r="C160" s="126"/>
      <c r="D160" s="108">
        <v>4.5</v>
      </c>
      <c r="E160" s="108"/>
      <c r="F160" s="127"/>
      <c r="G160" s="128"/>
      <c r="H160" s="398">
        <f t="shared" si="63"/>
        <v>0</v>
      </c>
      <c r="I160" s="129"/>
      <c r="J160" s="130"/>
      <c r="K160" s="131"/>
      <c r="L160" s="129"/>
      <c r="M160" s="109"/>
      <c r="N160" s="130"/>
      <c r="O160" s="389"/>
      <c r="P160" s="389"/>
      <c r="Q160" s="389"/>
      <c r="R160" s="389"/>
      <c r="S160" s="389"/>
      <c r="T160" s="389"/>
      <c r="U160" s="389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398">
        <f t="shared" si="63"/>
        <v>0</v>
      </c>
      <c r="I161" s="129"/>
      <c r="J161" s="130"/>
      <c r="K161" s="131"/>
      <c r="L161" s="129"/>
      <c r="M161" s="109"/>
      <c r="N161" s="130"/>
      <c r="O161" s="389"/>
      <c r="P161" s="389"/>
      <c r="Q161" s="389"/>
      <c r="R161" s="389"/>
      <c r="S161" s="389"/>
      <c r="T161" s="389"/>
      <c r="U161" s="389"/>
      <c r="V161" s="132"/>
      <c r="W161" s="133"/>
      <c r="X161" s="132"/>
      <c r="Y161" s="132"/>
      <c r="Z161" s="132"/>
      <c r="AA161" s="132"/>
    </row>
    <row r="162" spans="1:27" ht="20.100000000000001" customHeight="1">
      <c r="A162" s="462" t="s">
        <v>244</v>
      </c>
      <c r="B162" s="463"/>
      <c r="C162" s="396" t="s">
        <v>202</v>
      </c>
      <c r="D162" s="143"/>
      <c r="E162" s="143"/>
      <c r="F162" s="144"/>
      <c r="G162" s="145">
        <f>SUM(G148:G160)</f>
        <v>96</v>
      </c>
      <c r="H162" s="146">
        <f>SUM(H148:H158)</f>
        <v>748.8</v>
      </c>
      <c r="I162" s="146">
        <f>SUM(I148:I160)</f>
        <v>5</v>
      </c>
      <c r="J162" s="130">
        <f t="array" ref="J162">IF(ISERROR(G162/I162),"",G162/I162)</f>
        <v>19.2</v>
      </c>
      <c r="K162" s="146">
        <f>SUM(K148:K158)</f>
        <v>20.869565217391305</v>
      </c>
      <c r="L162" s="147"/>
      <c r="M162" s="150">
        <f t="shared" ref="M162:V162" si="75">SUM(M148:M158)</f>
        <v>-15.869565217391305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>
        <f>IF(ISERROR(V162/G162),"",V162/G162)</f>
        <v>0</v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464" t="s">
        <v>246</v>
      </c>
      <c r="B163" s="465"/>
      <c r="C163" s="465"/>
      <c r="D163" s="465"/>
      <c r="E163" s="465"/>
      <c r="F163" s="466"/>
      <c r="G163" s="154">
        <f>SUM(G28,G86,G121,G137,G147,G162)</f>
        <v>5313</v>
      </c>
      <c r="H163" s="154">
        <f>SUM(H28,H86,H121,H137,H147,H162)</f>
        <v>27075.53</v>
      </c>
      <c r="I163" s="154">
        <f>SUM(I28,I86,I121,I137,I147,I162)</f>
        <v>233</v>
      </c>
      <c r="J163" s="155">
        <f t="array" ref="J163">IF(ISERROR(G163/I163),"",G163/I163)</f>
        <v>22.802575107296136</v>
      </c>
      <c r="K163" s="154">
        <f>SUM(K28,K86,K121,K137,K147,K162)</f>
        <v>219.2808833590241</v>
      </c>
      <c r="L163" s="155">
        <f>IF(ISERROR(G163/K163),"",G163/K163)</f>
        <v>24.229198271247082</v>
      </c>
      <c r="M163" s="154">
        <f t="shared" ref="M163:AA163" si="76">SUM(M28,M86,M121,M137,M147,M162)</f>
        <v>13.719116640975905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467" t="s">
        <v>476</v>
      </c>
      <c r="B164" s="395" t="s">
        <v>247</v>
      </c>
      <c r="C164" s="450" t="s">
        <v>248</v>
      </c>
      <c r="D164" s="451"/>
      <c r="E164" s="458" t="s">
        <v>249</v>
      </c>
      <c r="F164" s="458"/>
      <c r="G164" s="428" t="s">
        <v>250</v>
      </c>
      <c r="H164" s="428"/>
      <c r="I164" s="458" t="s">
        <v>251</v>
      </c>
      <c r="J164" s="458"/>
      <c r="K164" s="458" t="s">
        <v>252</v>
      </c>
      <c r="L164" s="458"/>
      <c r="M164" s="458" t="s">
        <v>253</v>
      </c>
      <c r="N164" s="458"/>
      <c r="O164" s="458" t="s">
        <v>254</v>
      </c>
      <c r="P164" s="428" t="s">
        <v>255</v>
      </c>
      <c r="Q164" s="428"/>
      <c r="R164" s="428" t="s">
        <v>252</v>
      </c>
      <c r="S164" s="428"/>
      <c r="T164" s="428" t="s">
        <v>256</v>
      </c>
      <c r="U164" s="428"/>
      <c r="V164" s="428" t="s">
        <v>257</v>
      </c>
      <c r="W164" s="428"/>
      <c r="X164" s="428" t="s">
        <v>252</v>
      </c>
      <c r="Y164" s="428"/>
      <c r="Z164" s="428" t="s">
        <v>256</v>
      </c>
      <c r="AA164" s="428"/>
    </row>
    <row r="165" spans="1:27" ht="20.100000000000001" customHeight="1">
      <c r="A165" s="468"/>
      <c r="B165" s="395" t="s">
        <v>258</v>
      </c>
      <c r="C165" s="450">
        <v>1</v>
      </c>
      <c r="D165" s="451"/>
      <c r="E165" s="461">
        <f>C165*11</f>
        <v>11</v>
      </c>
      <c r="F165" s="461"/>
      <c r="G165" s="428">
        <v>1</v>
      </c>
      <c r="H165" s="428"/>
      <c r="I165" s="461">
        <f>G165*11</f>
        <v>11</v>
      </c>
      <c r="J165" s="461"/>
      <c r="K165" s="461">
        <f>E165-I165</f>
        <v>0</v>
      </c>
      <c r="L165" s="461"/>
      <c r="M165" s="459">
        <f>IF(ISERROR(K165/E165),"",K165/E165)</f>
        <v>0</v>
      </c>
      <c r="N165" s="459"/>
      <c r="O165" s="458"/>
      <c r="P165" s="428" t="s">
        <v>201</v>
      </c>
      <c r="Q165" s="428"/>
      <c r="R165" s="457">
        <f>SUM(O28:U28)</f>
        <v>0</v>
      </c>
      <c r="S165" s="457"/>
      <c r="T165" s="452" t="str">
        <f t="array" ref="T165">IF(ISERROR(R165/R172),"",R165/R172)</f>
        <v/>
      </c>
      <c r="U165" s="452"/>
      <c r="V165" s="428" t="s">
        <v>259</v>
      </c>
      <c r="W165" s="428"/>
      <c r="X165" s="455">
        <f>SUM(P27,P85,P120,P136,P146,P160)</f>
        <v>0</v>
      </c>
      <c r="Y165" s="455"/>
      <c r="Z165" s="452" t="str">
        <f t="array" ref="Z165">IF(ISERROR(X165/X172),"",X165/X172)</f>
        <v/>
      </c>
      <c r="AA165" s="452"/>
    </row>
    <row r="166" spans="1:27" ht="20.100000000000001" customHeight="1">
      <c r="A166" s="468"/>
      <c r="B166" s="395" t="s">
        <v>260</v>
      </c>
      <c r="C166" s="450">
        <v>1</v>
      </c>
      <c r="D166" s="451"/>
      <c r="E166" s="461">
        <f>C166*11</f>
        <v>11</v>
      </c>
      <c r="F166" s="461"/>
      <c r="G166" s="428">
        <v>1</v>
      </c>
      <c r="H166" s="428"/>
      <c r="I166" s="461">
        <f>G166*11</f>
        <v>11</v>
      </c>
      <c r="J166" s="461"/>
      <c r="K166" s="461">
        <f>E166-I166</f>
        <v>0</v>
      </c>
      <c r="L166" s="461"/>
      <c r="M166" s="459">
        <f>IF(ISERROR(K166/E166),"",K166/E166)</f>
        <v>0</v>
      </c>
      <c r="N166" s="459"/>
      <c r="O166" s="458"/>
      <c r="P166" s="428" t="s">
        <v>216</v>
      </c>
      <c r="Q166" s="428"/>
      <c r="R166" s="457">
        <f>SUM(O86:U86)</f>
        <v>0</v>
      </c>
      <c r="S166" s="457"/>
      <c r="T166" s="452" t="str">
        <f>IF(ISERROR(R166/R172),"",R166/R172)</f>
        <v/>
      </c>
      <c r="U166" s="452"/>
      <c r="V166" s="428" t="s">
        <v>261</v>
      </c>
      <c r="W166" s="428"/>
      <c r="X166" s="455">
        <f>SUM(P28,P86,P121,P137,P147,P162)</f>
        <v>0</v>
      </c>
      <c r="Y166" s="455"/>
      <c r="Z166" s="452" t="str">
        <f>IF(ISERROR(X166/X172),"",X166/X172)</f>
        <v/>
      </c>
      <c r="AA166" s="452"/>
    </row>
    <row r="167" spans="1:27" ht="20.100000000000001" customHeight="1">
      <c r="A167" s="468"/>
      <c r="B167" s="395" t="s">
        <v>262</v>
      </c>
      <c r="C167" s="450">
        <v>1</v>
      </c>
      <c r="D167" s="451"/>
      <c r="E167" s="461">
        <f>C167*8</f>
        <v>8</v>
      </c>
      <c r="F167" s="461"/>
      <c r="G167" s="428">
        <v>1</v>
      </c>
      <c r="H167" s="428"/>
      <c r="I167" s="461">
        <f>G167*8</f>
        <v>8</v>
      </c>
      <c r="J167" s="461"/>
      <c r="K167" s="461">
        <f>E167-I167</f>
        <v>0</v>
      </c>
      <c r="L167" s="461"/>
      <c r="M167" s="459">
        <f>IF(ISERROR(K167/E167),"",K167/E167)</f>
        <v>0</v>
      </c>
      <c r="N167" s="459"/>
      <c r="O167" s="458"/>
      <c r="P167" s="428" t="s">
        <v>224</v>
      </c>
      <c r="Q167" s="428"/>
      <c r="R167" s="457">
        <f>SUM(O121:U121)</f>
        <v>0</v>
      </c>
      <c r="S167" s="457"/>
      <c r="T167" s="452" t="str">
        <f>IF(ISERROR(R167/R172),"",R167/R172)</f>
        <v/>
      </c>
      <c r="U167" s="452"/>
      <c r="V167" s="428" t="s">
        <v>263</v>
      </c>
      <c r="W167" s="428"/>
      <c r="X167" s="455">
        <f>SUM(P29,P87,P122,P138,P148,P163)</f>
        <v>0</v>
      </c>
      <c r="Y167" s="455"/>
      <c r="Z167" s="452" t="str">
        <f>IF(ISERROR(X167/X172),"",X167/X172)</f>
        <v/>
      </c>
      <c r="AA167" s="452"/>
    </row>
    <row r="168" spans="1:27" ht="20.100000000000001" customHeight="1">
      <c r="A168" s="468"/>
      <c r="B168" s="395" t="s">
        <v>264</v>
      </c>
      <c r="C168" s="450">
        <v>1</v>
      </c>
      <c r="D168" s="451"/>
      <c r="E168" s="461">
        <f>C168*11</f>
        <v>11</v>
      </c>
      <c r="F168" s="461"/>
      <c r="G168" s="428">
        <v>1</v>
      </c>
      <c r="H168" s="428"/>
      <c r="I168" s="461">
        <f>G168*11</f>
        <v>11</v>
      </c>
      <c r="J168" s="461"/>
      <c r="K168" s="461">
        <f>E168-I168</f>
        <v>0</v>
      </c>
      <c r="L168" s="461"/>
      <c r="M168" s="459">
        <f>IF(ISERROR(K168/E168),"",K168/E168)</f>
        <v>0</v>
      </c>
      <c r="N168" s="459"/>
      <c r="O168" s="458"/>
      <c r="P168" s="428" t="s">
        <v>231</v>
      </c>
      <c r="Q168" s="428"/>
      <c r="R168" s="457">
        <f>SUM(O137:U137)</f>
        <v>0</v>
      </c>
      <c r="S168" s="457"/>
      <c r="T168" s="452" t="str">
        <f>IF(ISERROR(R168/R172),"",R168/R172)</f>
        <v/>
      </c>
      <c r="U168" s="452"/>
      <c r="V168" s="428" t="s">
        <v>265</v>
      </c>
      <c r="W168" s="428"/>
      <c r="X168" s="455">
        <f>SUM(P31,P88,P123,P139,P149,P164)</f>
        <v>0</v>
      </c>
      <c r="Y168" s="455"/>
      <c r="Z168" s="452" t="str">
        <f>IF(ISERROR(X168/X172),"",X168/X172)</f>
        <v/>
      </c>
      <c r="AA168" s="452"/>
    </row>
    <row r="169" spans="1:27" ht="20.100000000000001" customHeight="1">
      <c r="A169" s="469"/>
      <c r="B169" s="395" t="s">
        <v>266</v>
      </c>
      <c r="C169" s="460">
        <f>SUM(C165:D168)</f>
        <v>4</v>
      </c>
      <c r="D169" s="434"/>
      <c r="E169" s="461">
        <f>SUM(E165:F168)</f>
        <v>41</v>
      </c>
      <c r="F169" s="461"/>
      <c r="G169" s="428">
        <f>SUM(G165:H168)</f>
        <v>4</v>
      </c>
      <c r="H169" s="428"/>
      <c r="I169" s="461">
        <f>SUM(I165:J168)</f>
        <v>41</v>
      </c>
      <c r="J169" s="461"/>
      <c r="K169" s="461">
        <f>SUM(K165:L168)</f>
        <v>0</v>
      </c>
      <c r="L169" s="461"/>
      <c r="M169" s="459">
        <f>IF(ISERROR(K169/E169),"",K169/E169)</f>
        <v>0</v>
      </c>
      <c r="N169" s="459"/>
      <c r="O169" s="458"/>
      <c r="P169" s="428" t="s">
        <v>234</v>
      </c>
      <c r="Q169" s="428"/>
      <c r="R169" s="457">
        <f>SUM(O147:U147)</f>
        <v>0</v>
      </c>
      <c r="S169" s="457"/>
      <c r="T169" s="452" t="str">
        <f>IF(ISERROR(R169/R172),"",R169/R172)</f>
        <v/>
      </c>
      <c r="U169" s="452"/>
      <c r="V169" s="428" t="s">
        <v>267</v>
      </c>
      <c r="W169" s="428"/>
      <c r="X169" s="455">
        <f>SUM(P32,P89,P124,P140,P150,P165)</f>
        <v>0</v>
      </c>
      <c r="Y169" s="455"/>
      <c r="Z169" s="452" t="str">
        <f>IF(ISERROR(X169/X172),"",X169/X172)</f>
        <v/>
      </c>
      <c r="AA169" s="452"/>
    </row>
    <row r="170" spans="1:27" ht="20.100000000000001" customHeight="1">
      <c r="A170" s="307" t="s">
        <v>477</v>
      </c>
      <c r="B170" s="395">
        <f>G163</f>
        <v>5313</v>
      </c>
      <c r="C170" s="438" t="s">
        <v>269</v>
      </c>
      <c r="D170" s="437"/>
      <c r="E170" s="428">
        <f>H163</f>
        <v>27075.53</v>
      </c>
      <c r="F170" s="428"/>
      <c r="G170" s="428" t="s">
        <v>270</v>
      </c>
      <c r="H170" s="428"/>
      <c r="I170" s="456">
        <f>L163</f>
        <v>24.229198271247082</v>
      </c>
      <c r="J170" s="456"/>
      <c r="K170" s="458" t="s">
        <v>271</v>
      </c>
      <c r="L170" s="458"/>
      <c r="M170" s="456">
        <f>J163</f>
        <v>22.802575107296136</v>
      </c>
      <c r="N170" s="456"/>
      <c r="O170" s="458"/>
      <c r="P170" s="428" t="s">
        <v>244</v>
      </c>
      <c r="Q170" s="428"/>
      <c r="R170" s="457">
        <f>SUM(O162:U162)</f>
        <v>0</v>
      </c>
      <c r="S170" s="457"/>
      <c r="T170" s="452" t="str">
        <f>IF(ISERROR(R170/R172),"",R170/R172)</f>
        <v/>
      </c>
      <c r="U170" s="452"/>
      <c r="V170" s="428" t="s">
        <v>272</v>
      </c>
      <c r="W170" s="428"/>
      <c r="X170" s="455">
        <f>SUM(P33,P90,P125,P141,P151,P166)</f>
        <v>0</v>
      </c>
      <c r="Y170" s="455"/>
      <c r="Z170" s="452" t="str">
        <f>IF(ISERROR(X170/X172),"",X170/X172)</f>
        <v/>
      </c>
      <c r="AA170" s="452"/>
    </row>
    <row r="171" spans="1:27" ht="20.100000000000001" customHeight="1">
      <c r="A171" s="308" t="s">
        <v>478</v>
      </c>
      <c r="B171" s="395">
        <f>I163+C169</f>
        <v>237</v>
      </c>
      <c r="C171" s="435" t="s">
        <v>251</v>
      </c>
      <c r="D171" s="436"/>
      <c r="E171" s="453">
        <f>K163+I169</f>
        <v>260.28088335902407</v>
      </c>
      <c r="F171" s="453"/>
      <c r="G171" s="428" t="s">
        <v>274</v>
      </c>
      <c r="H171" s="428"/>
      <c r="I171" s="456">
        <f>B171-E171</f>
        <v>-23.280883359024074</v>
      </c>
      <c r="J171" s="456"/>
      <c r="K171" s="458" t="s">
        <v>275</v>
      </c>
      <c r="L171" s="458"/>
      <c r="M171" s="459">
        <f>IF(ISERROR(I171/E171),"",I171/E171)</f>
        <v>-8.9445229548076655E-2</v>
      </c>
      <c r="N171" s="459"/>
      <c r="O171" s="458"/>
      <c r="P171" s="428" t="s">
        <v>245</v>
      </c>
      <c r="Q171" s="428"/>
      <c r="R171" s="457"/>
      <c r="S171" s="457"/>
      <c r="T171" s="452" t="str">
        <f>IF(ISERROR(R171/R172),"",R171/R172)</f>
        <v/>
      </c>
      <c r="U171" s="452"/>
      <c r="V171" s="428" t="s">
        <v>264</v>
      </c>
      <c r="W171" s="428"/>
      <c r="X171" s="455"/>
      <c r="Y171" s="455"/>
      <c r="Z171" s="452" t="str">
        <f>IF(ISERROR(X171/X172),"",X171/X172)</f>
        <v/>
      </c>
      <c r="AA171" s="452"/>
    </row>
    <row r="172" spans="1:27" ht="20.100000000000001" customHeight="1">
      <c r="A172" s="308" t="s">
        <v>479</v>
      </c>
      <c r="B172" s="395">
        <f>N163</f>
        <v>0</v>
      </c>
      <c r="C172" s="435" t="s">
        <v>277</v>
      </c>
      <c r="D172" s="436"/>
      <c r="E172" s="452">
        <f>IF(ISERROR(B172/B171),"",B172/B171)</f>
        <v>0</v>
      </c>
      <c r="F172" s="452"/>
      <c r="G172" s="428" t="s">
        <v>278</v>
      </c>
      <c r="H172" s="428"/>
      <c r="I172" s="458">
        <f>V163</f>
        <v>0</v>
      </c>
      <c r="J172" s="458"/>
      <c r="K172" s="458" t="s">
        <v>279</v>
      </c>
      <c r="L172" s="458"/>
      <c r="M172" s="459">
        <f t="array" ref="M172">IF(ISERROR(I172/B170),"",I172/B170)</f>
        <v>0</v>
      </c>
      <c r="N172" s="459"/>
      <c r="O172" s="458"/>
      <c r="P172" s="428" t="s">
        <v>266</v>
      </c>
      <c r="Q172" s="428"/>
      <c r="R172" s="457">
        <f>SUM(R165:S171)</f>
        <v>0</v>
      </c>
      <c r="S172" s="457"/>
      <c r="T172" s="452"/>
      <c r="U172" s="452"/>
      <c r="V172" s="428" t="s">
        <v>266</v>
      </c>
      <c r="W172" s="428"/>
      <c r="X172" s="455">
        <f>SUM(X165:Y171)</f>
        <v>0</v>
      </c>
      <c r="Y172" s="455"/>
      <c r="Z172" s="452"/>
      <c r="AA172" s="45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478" t="s">
        <v>480</v>
      </c>
      <c r="B174" s="481" t="s">
        <v>280</v>
      </c>
      <c r="C174" s="481" t="s">
        <v>281</v>
      </c>
      <c r="D174" s="481" t="s">
        <v>282</v>
      </c>
      <c r="E174" s="484" t="s">
        <v>283</v>
      </c>
      <c r="F174" s="475" t="s">
        <v>284</v>
      </c>
      <c r="G174" s="458" t="s">
        <v>285</v>
      </c>
      <c r="H174" s="458"/>
      <c r="I174" s="481" t="s">
        <v>286</v>
      </c>
      <c r="J174" s="487" t="s">
        <v>271</v>
      </c>
      <c r="K174" s="490" t="s">
        <v>287</v>
      </c>
      <c r="L174" s="481" t="s">
        <v>270</v>
      </c>
      <c r="M174" s="471" t="s">
        <v>288</v>
      </c>
      <c r="N174" s="473" t="s">
        <v>252</v>
      </c>
      <c r="O174" s="458" t="s">
        <v>289</v>
      </c>
      <c r="P174" s="458"/>
      <c r="Q174" s="458"/>
      <c r="R174" s="458"/>
      <c r="S174" s="458"/>
      <c r="T174" s="458"/>
      <c r="U174" s="458"/>
      <c r="V174" s="458" t="s">
        <v>290</v>
      </c>
      <c r="W174" s="473" t="s">
        <v>291</v>
      </c>
      <c r="X174" s="458" t="s">
        <v>292</v>
      </c>
      <c r="Y174" s="458"/>
      <c r="Z174" s="458"/>
      <c r="AA174" s="458"/>
    </row>
    <row r="175" spans="1:27" ht="21.95" customHeight="1">
      <c r="A175" s="479"/>
      <c r="B175" s="482"/>
      <c r="C175" s="482"/>
      <c r="D175" s="482"/>
      <c r="E175" s="485"/>
      <c r="F175" s="476"/>
      <c r="G175" s="458"/>
      <c r="H175" s="458"/>
      <c r="I175" s="482"/>
      <c r="J175" s="488"/>
      <c r="K175" s="491"/>
      <c r="L175" s="482"/>
      <c r="M175" s="472"/>
      <c r="N175" s="473"/>
      <c r="O175" s="458" t="s">
        <v>259</v>
      </c>
      <c r="P175" s="458" t="s">
        <v>261</v>
      </c>
      <c r="Q175" s="458" t="s">
        <v>263</v>
      </c>
      <c r="R175" s="474" t="s">
        <v>265</v>
      </c>
      <c r="S175" s="428" t="s">
        <v>267</v>
      </c>
      <c r="T175" s="458" t="s">
        <v>272</v>
      </c>
      <c r="U175" s="458" t="s">
        <v>264</v>
      </c>
      <c r="V175" s="458"/>
      <c r="W175" s="473"/>
      <c r="X175" s="458" t="s">
        <v>293</v>
      </c>
      <c r="Y175" s="458" t="s">
        <v>294</v>
      </c>
      <c r="Z175" s="458" t="s">
        <v>295</v>
      </c>
      <c r="AA175" s="458" t="s">
        <v>264</v>
      </c>
    </row>
    <row r="176" spans="1:27" ht="21.95" customHeight="1">
      <c r="A176" s="480"/>
      <c r="B176" s="483"/>
      <c r="C176" s="483"/>
      <c r="D176" s="483"/>
      <c r="E176" s="486"/>
      <c r="F176" s="477"/>
      <c r="G176" s="348" t="s">
        <v>539</v>
      </c>
      <c r="H176" s="388" t="s">
        <v>297</v>
      </c>
      <c r="I176" s="483"/>
      <c r="J176" s="489"/>
      <c r="K176" s="492"/>
      <c r="L176" s="483"/>
      <c r="M176" s="472"/>
      <c r="N176" s="473"/>
      <c r="O176" s="458"/>
      <c r="P176" s="458"/>
      <c r="Q176" s="458"/>
      <c r="R176" s="474"/>
      <c r="S176" s="428"/>
      <c r="T176" s="458"/>
      <c r="U176" s="458"/>
      <c r="V176" s="458"/>
      <c r="W176" s="473"/>
      <c r="X176" s="458"/>
      <c r="Y176" s="458"/>
      <c r="Z176" s="458"/>
      <c r="AA176" s="458"/>
    </row>
    <row r="177" spans="1:27" ht="20.100000000000001" hidden="1" customHeight="1">
      <c r="A177" s="299">
        <v>30100030</v>
      </c>
      <c r="B177" s="390" t="s">
        <v>178</v>
      </c>
      <c r="C177" s="126" t="s">
        <v>179</v>
      </c>
      <c r="D177" s="108">
        <v>5.03</v>
      </c>
      <c r="E177" s="108"/>
      <c r="F177" s="127"/>
      <c r="G177" s="128"/>
      <c r="H177" s="398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389"/>
      <c r="P177" s="389"/>
      <c r="Q177" s="389"/>
      <c r="R177" s="389"/>
      <c r="S177" s="389"/>
      <c r="T177" s="389"/>
      <c r="U177" s="38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398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389"/>
      <c r="P178" s="389"/>
      <c r="Q178" s="389"/>
      <c r="R178" s="389"/>
      <c r="S178" s="389"/>
      <c r="T178" s="389"/>
      <c r="U178" s="38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398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389"/>
      <c r="P179" s="389"/>
      <c r="Q179" s="389"/>
      <c r="R179" s="389"/>
      <c r="S179" s="389"/>
      <c r="T179" s="389"/>
      <c r="U179" s="38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>
        <v>42736</v>
      </c>
      <c r="G180" s="128">
        <v>1</v>
      </c>
      <c r="H180" s="398">
        <f t="shared" si="77"/>
        <v>5.03</v>
      </c>
      <c r="I180" s="129">
        <v>0.05</v>
      </c>
      <c r="J180" s="130">
        <f t="array" ref="J180">IF(ISERROR(G180/I180),"",G180/I180)</f>
        <v>20</v>
      </c>
      <c r="K180" s="131">
        <f t="array" ref="K180">IF(ISERROR(G180/L180),"",G180/L180)</f>
        <v>5.2631578947368418E-2</v>
      </c>
      <c r="L180" s="129">
        <v>19</v>
      </c>
      <c r="M180" s="109">
        <f t="shared" si="78"/>
        <v>-2.6315789473684154E-3</v>
      </c>
      <c r="N180" s="130">
        <f t="shared" si="81"/>
        <v>0</v>
      </c>
      <c r="O180" s="389"/>
      <c r="P180" s="389"/>
      <c r="Q180" s="389"/>
      <c r="R180" s="389"/>
      <c r="S180" s="389"/>
      <c r="T180" s="389"/>
      <c r="U180" s="389"/>
      <c r="V180" s="132">
        <f t="shared" si="79"/>
        <v>0</v>
      </c>
      <c r="W180" s="133">
        <f t="shared" si="80"/>
        <v>0</v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>
        <v>42738</v>
      </c>
      <c r="G181" s="128">
        <f>108*3+8</f>
        <v>332</v>
      </c>
      <c r="H181" s="398">
        <f t="shared" si="77"/>
        <v>1669.96</v>
      </c>
      <c r="I181" s="129">
        <f>7*4</f>
        <v>28</v>
      </c>
      <c r="J181" s="130">
        <f t="array" ref="J181">IF(ISERROR(G181/I181),"",G181/I181)</f>
        <v>11.857142857142858</v>
      </c>
      <c r="K181" s="131">
        <f t="array" ref="K181">IF(ISERROR(G181/L181),"",G181/L181)</f>
        <v>16.600000000000001</v>
      </c>
      <c r="L181" s="129">
        <v>20</v>
      </c>
      <c r="M181" s="109">
        <f t="shared" si="78"/>
        <v>11.399999999999999</v>
      </c>
      <c r="N181" s="130">
        <f t="shared" si="81"/>
        <v>0</v>
      </c>
      <c r="O181" s="389"/>
      <c r="P181" s="389"/>
      <c r="Q181" s="389"/>
      <c r="R181" s="389"/>
      <c r="S181" s="389"/>
      <c r="T181" s="389"/>
      <c r="U181" s="389"/>
      <c r="V181" s="132">
        <f t="shared" si="79"/>
        <v>0</v>
      </c>
      <c r="W181" s="133">
        <f t="shared" si="80"/>
        <v>0</v>
      </c>
      <c r="X181" s="132"/>
      <c r="Y181" s="132"/>
      <c r="Z181" s="132"/>
      <c r="AA181" s="132"/>
    </row>
    <row r="182" spans="1:27" ht="20.100000000000001" hidden="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36"/>
      <c r="G182" s="137"/>
      <c r="H182" s="398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389"/>
      <c r="P182" s="389"/>
      <c r="Q182" s="389"/>
      <c r="R182" s="389"/>
      <c r="S182" s="389"/>
      <c r="T182" s="389"/>
      <c r="U182" s="38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398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389"/>
      <c r="P183" s="389"/>
      <c r="Q183" s="389"/>
      <c r="R183" s="389"/>
      <c r="S183" s="389"/>
      <c r="T183" s="389"/>
      <c r="U183" s="389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398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389"/>
      <c r="P184" s="389"/>
      <c r="Q184" s="389"/>
      <c r="R184" s="389"/>
      <c r="S184" s="389"/>
      <c r="T184" s="389"/>
      <c r="U184" s="389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398">
        <f t="shared" si="77"/>
        <v>0</v>
      </c>
      <c r="I185" s="398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389"/>
      <c r="P185" s="389"/>
      <c r="Q185" s="389"/>
      <c r="R185" s="389"/>
      <c r="S185" s="389"/>
      <c r="T185" s="389"/>
      <c r="U185" s="38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>
        <v>42737</v>
      </c>
      <c r="G186" s="128">
        <f>100*5+63</f>
        <v>563</v>
      </c>
      <c r="H186" s="398">
        <f t="shared" si="77"/>
        <v>2837.52</v>
      </c>
      <c r="I186" s="398">
        <f>7.5*5</f>
        <v>37.5</v>
      </c>
      <c r="J186" s="130">
        <f t="array" ref="J186">IF(ISERROR(G186/I186),"",G186/I186)</f>
        <v>15.013333333333334</v>
      </c>
      <c r="K186" s="131">
        <f t="array" ref="K186">IF(ISERROR(G186/L186),"",G186/L186)</f>
        <v>33.117647058823529</v>
      </c>
      <c r="L186" s="129">
        <v>17</v>
      </c>
      <c r="M186" s="109">
        <f t="shared" si="78"/>
        <v>4.382352941176471</v>
      </c>
      <c r="N186" s="130">
        <f t="shared" si="81"/>
        <v>0</v>
      </c>
      <c r="O186" s="389"/>
      <c r="P186" s="389"/>
      <c r="Q186" s="389"/>
      <c r="R186" s="389"/>
      <c r="S186" s="389"/>
      <c r="T186" s="389"/>
      <c r="U186" s="389"/>
      <c r="V186" s="132">
        <f>SUM(X186:AA186)</f>
        <v>0</v>
      </c>
      <c r="W186" s="133">
        <f>IF(ISERROR(V186/G186),"",V186/G186)</f>
        <v>0</v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398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389"/>
      <c r="P187" s="389"/>
      <c r="Q187" s="389"/>
      <c r="R187" s="389"/>
      <c r="S187" s="389"/>
      <c r="T187" s="389"/>
      <c r="U187" s="389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398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389"/>
      <c r="P188" s="389"/>
      <c r="Q188" s="389"/>
      <c r="R188" s="389"/>
      <c r="S188" s="389"/>
      <c r="T188" s="389"/>
      <c r="U188" s="38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>
        <v>42736</v>
      </c>
      <c r="G189" s="128">
        <f>64+9</f>
        <v>73</v>
      </c>
      <c r="H189" s="398">
        <f t="shared" ref="H189:H197" si="82">D189*G189</f>
        <v>369.38</v>
      </c>
      <c r="I189" s="129">
        <v>4</v>
      </c>
      <c r="J189" s="130">
        <f t="array" ref="J189">IF(ISERROR(G189/I189),"",G189/I189)</f>
        <v>18.25</v>
      </c>
      <c r="K189" s="131">
        <f t="array" ref="K189">IF(ISERROR(G189/L189),"",G189/L189)</f>
        <v>3.8421052631578947</v>
      </c>
      <c r="L189" s="129">
        <v>19</v>
      </c>
      <c r="M189" s="109">
        <f t="shared" ref="M189:M197" si="83">IF(ISERROR(I189-K189),"",I189-K189)</f>
        <v>0.15789473684210531</v>
      </c>
      <c r="N189" s="130">
        <f t="shared" ref="N189:N191" si="84">SUM(O189:U189)</f>
        <v>0</v>
      </c>
      <c r="O189" s="389"/>
      <c r="P189" s="389"/>
      <c r="Q189" s="389"/>
      <c r="R189" s="389"/>
      <c r="S189" s="389"/>
      <c r="T189" s="389"/>
      <c r="U189" s="389"/>
      <c r="V189" s="132">
        <f t="shared" ref="V189:V191" si="85">SUM(X189:AA189)</f>
        <v>0</v>
      </c>
      <c r="W189" s="133">
        <f t="shared" ref="W189:W191" si="86">IF(ISERROR(V189/G189),"",V189/G189)</f>
        <v>0</v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42736</v>
      </c>
      <c r="G190" s="128">
        <f>100*11+83</f>
        <v>1183</v>
      </c>
      <c r="H190" s="398">
        <f t="shared" si="82"/>
        <v>6021.47</v>
      </c>
      <c r="I190" s="129">
        <f>11.5*5</f>
        <v>57.5</v>
      </c>
      <c r="J190" s="130">
        <f t="array" ref="J190">IF(ISERROR(G190/I190),"",G190/I190)</f>
        <v>20.57391304347826</v>
      </c>
      <c r="K190" s="131">
        <f t="array" ref="K190">IF(ISERROR(G190/L190),"",G190/L190)</f>
        <v>51.434782608695649</v>
      </c>
      <c r="L190" s="129">
        <v>23</v>
      </c>
      <c r="M190" s="109">
        <f t="shared" si="83"/>
        <v>6.0652173913043512</v>
      </c>
      <c r="N190" s="130">
        <f t="shared" si="84"/>
        <v>0</v>
      </c>
      <c r="O190" s="389"/>
      <c r="P190" s="389"/>
      <c r="Q190" s="389"/>
      <c r="R190" s="389"/>
      <c r="S190" s="389"/>
      <c r="T190" s="389"/>
      <c r="U190" s="389"/>
      <c r="V190" s="132">
        <f t="shared" si="85"/>
        <v>0</v>
      </c>
      <c r="W190" s="133">
        <f t="shared" si="86"/>
        <v>0</v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>
        <v>42736</v>
      </c>
      <c r="G191" s="128">
        <f>24+76</f>
        <v>100</v>
      </c>
      <c r="H191" s="398">
        <f t="shared" si="82"/>
        <v>509</v>
      </c>
      <c r="I191" s="129">
        <v>5</v>
      </c>
      <c r="J191" s="130">
        <f t="array" ref="J191">IF(ISERROR(G191/I191),"",G191/I191)</f>
        <v>20</v>
      </c>
      <c r="K191" s="131">
        <f t="array" ref="K191">IF(ISERROR(G191/L191),"",G191/L191)</f>
        <v>4.3478260869565215</v>
      </c>
      <c r="L191" s="129">
        <v>23</v>
      </c>
      <c r="M191" s="109">
        <f t="shared" si="83"/>
        <v>0.65217391304347849</v>
      </c>
      <c r="N191" s="130">
        <f t="shared" si="84"/>
        <v>0</v>
      </c>
      <c r="O191" s="389"/>
      <c r="P191" s="389"/>
      <c r="Q191" s="389"/>
      <c r="R191" s="389"/>
      <c r="S191" s="389"/>
      <c r="T191" s="389"/>
      <c r="U191" s="389"/>
      <c r="V191" s="132">
        <f t="shared" si="85"/>
        <v>0</v>
      </c>
      <c r="W191" s="133">
        <f t="shared" si="86"/>
        <v>0</v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388" t="s">
        <v>190</v>
      </c>
      <c r="D192" s="108">
        <v>4.8</v>
      </c>
      <c r="E192" s="108"/>
      <c r="F192" s="127"/>
      <c r="G192" s="128"/>
      <c r="H192" s="398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389"/>
      <c r="P192" s="389"/>
      <c r="Q192" s="389"/>
      <c r="R192" s="389"/>
      <c r="S192" s="389"/>
      <c r="T192" s="389"/>
      <c r="U192" s="389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388" t="s">
        <v>187</v>
      </c>
      <c r="D193" s="108">
        <v>4.8</v>
      </c>
      <c r="E193" s="108"/>
      <c r="F193" s="127"/>
      <c r="G193" s="128"/>
      <c r="H193" s="398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389"/>
      <c r="P193" s="389"/>
      <c r="Q193" s="389"/>
      <c r="R193" s="389"/>
      <c r="S193" s="389"/>
      <c r="T193" s="389"/>
      <c r="U193" s="389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388" t="s">
        <v>179</v>
      </c>
      <c r="D194" s="108">
        <v>4.8</v>
      </c>
      <c r="E194" s="108"/>
      <c r="F194" s="127"/>
      <c r="G194" s="128"/>
      <c r="H194" s="398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389"/>
      <c r="P194" s="389"/>
      <c r="Q194" s="389"/>
      <c r="R194" s="389"/>
      <c r="S194" s="389"/>
      <c r="T194" s="389"/>
      <c r="U194" s="389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388" t="s">
        <v>199</v>
      </c>
      <c r="D195" s="108">
        <v>4.8</v>
      </c>
      <c r="E195" s="108"/>
      <c r="F195" s="127"/>
      <c r="G195" s="128"/>
      <c r="H195" s="398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389"/>
      <c r="P195" s="389"/>
      <c r="Q195" s="389"/>
      <c r="R195" s="389"/>
      <c r="S195" s="389"/>
      <c r="T195" s="389"/>
      <c r="U195" s="389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398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389"/>
      <c r="P196" s="389"/>
      <c r="Q196" s="389"/>
      <c r="R196" s="389"/>
      <c r="S196" s="389"/>
      <c r="T196" s="389"/>
      <c r="U196" s="38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hidden="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398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389"/>
      <c r="P197" s="389"/>
      <c r="Q197" s="389"/>
      <c r="R197" s="389"/>
      <c r="S197" s="389"/>
      <c r="T197" s="389"/>
      <c r="U197" s="38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462" t="s">
        <v>201</v>
      </c>
      <c r="B198" s="463"/>
      <c r="C198" s="396" t="s">
        <v>202</v>
      </c>
      <c r="D198" s="143"/>
      <c r="E198" s="143"/>
      <c r="F198" s="144"/>
      <c r="G198" s="145">
        <f>SUM(G177:G197)</f>
        <v>2252</v>
      </c>
      <c r="H198" s="146">
        <f>SUM(H177:H197)</f>
        <v>11412.36</v>
      </c>
      <c r="I198" s="146">
        <f>SUM(I177:I197)</f>
        <v>132.05000000000001</v>
      </c>
      <c r="J198" s="130">
        <f t="array" ref="J198">IF(ISERROR(G198/I198),"",G198/I198)</f>
        <v>17.054146156758801</v>
      </c>
      <c r="K198" s="146">
        <f>SUM(K177:K197)</f>
        <v>109.39499259658096</v>
      </c>
      <c r="L198" s="147"/>
      <c r="M198" s="150">
        <f t="shared" ref="M198:AA198" si="90">SUM(M177:M197)</f>
        <v>22.655007403419035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hidden="1" customHeight="1">
      <c r="A199" s="300">
        <v>30100012</v>
      </c>
      <c r="B199" s="390" t="s">
        <v>206</v>
      </c>
      <c r="C199" s="126" t="s">
        <v>199</v>
      </c>
      <c r="D199" s="108">
        <v>5.03</v>
      </c>
      <c r="E199" s="108"/>
      <c r="F199" s="127"/>
      <c r="G199" s="128"/>
      <c r="H199" s="398">
        <f t="shared" ref="H199:H255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" si="92">IF(ISERROR(I199-K199),"",I199-K199)</f>
        <v>0</v>
      </c>
      <c r="N199" s="130">
        <f t="shared" ref="N199" si="93">SUM(O199:U199)</f>
        <v>0</v>
      </c>
      <c r="O199" s="393"/>
      <c r="P199" s="393"/>
      <c r="Q199" s="393"/>
      <c r="R199" s="393"/>
      <c r="S199" s="393"/>
      <c r="T199" s="393"/>
      <c r="U199" s="393"/>
      <c r="V199" s="132">
        <f t="shared" ref="V199" si="94">SUM(X199:AA199)</f>
        <v>0</v>
      </c>
      <c r="W199" s="133" t="str">
        <f t="shared" ref="W199" si="95">IF(ISERROR(V199/G199),"",V199/G199)</f>
        <v/>
      </c>
      <c r="X199" s="132"/>
      <c r="Y199" s="132"/>
      <c r="Z199" s="132"/>
      <c r="AA199" s="132"/>
    </row>
    <row r="200" spans="1:27" ht="20.100000000000001" hidden="1" customHeight="1">
      <c r="A200" s="300">
        <v>30100011</v>
      </c>
      <c r="B200" s="390" t="s">
        <v>425</v>
      </c>
      <c r="C200" s="187" t="s">
        <v>427</v>
      </c>
      <c r="D200" s="108">
        <v>5.03</v>
      </c>
      <c r="E200" s="108"/>
      <c r="F200" s="127"/>
      <c r="G200" s="128"/>
      <c r="H200" s="398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393"/>
      <c r="P200" s="393"/>
      <c r="Q200" s="393"/>
      <c r="R200" s="393"/>
      <c r="S200" s="393"/>
      <c r="T200" s="393"/>
      <c r="U200" s="393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390" t="s">
        <v>206</v>
      </c>
      <c r="C201" s="126" t="s">
        <v>186</v>
      </c>
      <c r="D201" s="108">
        <v>5.03</v>
      </c>
      <c r="E201" s="108"/>
      <c r="F201" s="127"/>
      <c r="G201" s="128"/>
      <c r="H201" s="398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ref="M201" si="96">IF(ISERROR(I201-K201),"",I201-K201)</f>
        <v>0</v>
      </c>
      <c r="N201" s="130">
        <f t="shared" ref="N201:N203" si="97">SUM(O201:U201)</f>
        <v>0</v>
      </c>
      <c r="O201" s="393"/>
      <c r="P201" s="393"/>
      <c r="Q201" s="393"/>
      <c r="R201" s="393"/>
      <c r="S201" s="393"/>
      <c r="T201" s="393"/>
      <c r="U201" s="393"/>
      <c r="V201" s="132">
        <f t="shared" ref="V201:V203" si="98">SUM(X201:AA201)</f>
        <v>0</v>
      </c>
      <c r="W201" s="133" t="str">
        <f t="shared" ref="W201:W203" si="99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390" t="s">
        <v>206</v>
      </c>
      <c r="C202" s="126" t="s">
        <v>203</v>
      </c>
      <c r="D202" s="108">
        <v>5.03</v>
      </c>
      <c r="E202" s="108"/>
      <c r="F202" s="127"/>
      <c r="G202" s="128"/>
      <c r="H202" s="398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7"/>
        <v>0</v>
      </c>
      <c r="O202" s="393"/>
      <c r="P202" s="393"/>
      <c r="Q202" s="393"/>
      <c r="R202" s="393"/>
      <c r="S202" s="393"/>
      <c r="T202" s="393"/>
      <c r="U202" s="393"/>
      <c r="V202" s="132">
        <f t="shared" si="98"/>
        <v>0</v>
      </c>
      <c r="W202" s="133" t="str">
        <f t="shared" si="99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390" t="s">
        <v>206</v>
      </c>
      <c r="C203" s="126" t="s">
        <v>207</v>
      </c>
      <c r="D203" s="108">
        <v>5.03</v>
      </c>
      <c r="E203" s="108"/>
      <c r="F203" s="127"/>
      <c r="G203" s="128"/>
      <c r="H203" s="398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ref="M203" si="100">IF(ISERROR(I203-K203),"",I203-K203)</f>
        <v>0</v>
      </c>
      <c r="N203" s="130">
        <f t="shared" si="97"/>
        <v>0</v>
      </c>
      <c r="O203" s="393"/>
      <c r="P203" s="393"/>
      <c r="Q203" s="393"/>
      <c r="R203" s="393"/>
      <c r="S203" s="393"/>
      <c r="T203" s="393"/>
      <c r="U203" s="393"/>
      <c r="V203" s="132">
        <f t="shared" si="98"/>
        <v>0</v>
      </c>
      <c r="W203" s="133" t="str">
        <f t="shared" si="99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390" t="s">
        <v>414</v>
      </c>
      <c r="C204" s="187" t="s">
        <v>415</v>
      </c>
      <c r="D204" s="108">
        <v>5.03</v>
      </c>
      <c r="E204" s="108"/>
      <c r="F204" s="127"/>
      <c r="G204" s="128"/>
      <c r="H204" s="398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393"/>
      <c r="P204" s="393"/>
      <c r="Q204" s="393"/>
      <c r="R204" s="393"/>
      <c r="S204" s="393"/>
      <c r="T204" s="393"/>
      <c r="U204" s="393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390" t="s">
        <v>414</v>
      </c>
      <c r="C205" s="187" t="s">
        <v>416</v>
      </c>
      <c r="D205" s="108">
        <v>5.03</v>
      </c>
      <c r="E205" s="108"/>
      <c r="F205" s="127"/>
      <c r="G205" s="128"/>
      <c r="H205" s="398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393"/>
      <c r="P205" s="393"/>
      <c r="Q205" s="393"/>
      <c r="R205" s="393"/>
      <c r="S205" s="393"/>
      <c r="T205" s="393"/>
      <c r="U205" s="393"/>
      <c r="V205" s="132"/>
      <c r="W205" s="133"/>
      <c r="X205" s="132"/>
      <c r="Y205" s="132"/>
      <c r="Z205" s="132"/>
      <c r="AA205" s="132"/>
    </row>
    <row r="206" spans="1:27" ht="20.100000000000001" hidden="1" customHeight="1">
      <c r="A206" s="300">
        <v>30100015</v>
      </c>
      <c r="B206" s="390" t="s">
        <v>414</v>
      </c>
      <c r="C206" s="187" t="s">
        <v>61</v>
      </c>
      <c r="D206" s="108">
        <v>5.03</v>
      </c>
      <c r="E206" s="108"/>
      <c r="F206" s="127"/>
      <c r="G206" s="128"/>
      <c r="H206" s="398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393"/>
      <c r="P206" s="393"/>
      <c r="Q206" s="393"/>
      <c r="R206" s="393"/>
      <c r="S206" s="393"/>
      <c r="T206" s="393"/>
      <c r="U206" s="393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390" t="s">
        <v>208</v>
      </c>
      <c r="C207" s="126" t="s">
        <v>179</v>
      </c>
      <c r="D207" s="108">
        <v>5.08</v>
      </c>
      <c r="E207" s="108"/>
      <c r="F207" s="127"/>
      <c r="G207" s="128"/>
      <c r="H207" s="398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393"/>
      <c r="P207" s="393"/>
      <c r="Q207" s="393"/>
      <c r="R207" s="393"/>
      <c r="S207" s="393"/>
      <c r="T207" s="393"/>
      <c r="U207" s="393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390" t="s">
        <v>208</v>
      </c>
      <c r="C208" s="126" t="s">
        <v>204</v>
      </c>
      <c r="D208" s="108">
        <v>5.08</v>
      </c>
      <c r="E208" s="108"/>
      <c r="F208" s="127">
        <v>42736</v>
      </c>
      <c r="G208" s="128">
        <f>108*5+36</f>
        <v>576</v>
      </c>
      <c r="H208" s="398">
        <f t="shared" si="91"/>
        <v>2926.08</v>
      </c>
      <c r="I208" s="129">
        <f>11*4</f>
        <v>44</v>
      </c>
      <c r="J208" s="130">
        <f t="array" ref="J208">IF(ISERROR(G208/I208),"",G208/I208)</f>
        <v>13.090909090909092</v>
      </c>
      <c r="K208" s="131">
        <f t="array" ref="K208">IF(ISERROR(G208/L208),"",G208/L208)</f>
        <v>27.428571428571427</v>
      </c>
      <c r="L208" s="129">
        <v>21</v>
      </c>
      <c r="M208" s="109">
        <f t="shared" si="101"/>
        <v>16.571428571428573</v>
      </c>
      <c r="N208" s="130">
        <f t="shared" si="102"/>
        <v>0</v>
      </c>
      <c r="O208" s="393"/>
      <c r="P208" s="393"/>
      <c r="Q208" s="393"/>
      <c r="R208" s="393"/>
      <c r="S208" s="393"/>
      <c r="T208" s="393"/>
      <c r="U208" s="393"/>
      <c r="V208" s="132">
        <f t="shared" si="103"/>
        <v>0</v>
      </c>
      <c r="W208" s="133">
        <f t="shared" si="104"/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390" t="s">
        <v>208</v>
      </c>
      <c r="C209" s="126" t="s">
        <v>205</v>
      </c>
      <c r="D209" s="108">
        <v>5.08</v>
      </c>
      <c r="E209" s="108"/>
      <c r="F209" s="127"/>
      <c r="G209" s="128"/>
      <c r="H209" s="398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393"/>
      <c r="P209" s="393"/>
      <c r="Q209" s="393"/>
      <c r="R209" s="393"/>
      <c r="S209" s="393"/>
      <c r="T209" s="393"/>
      <c r="U209" s="393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390" t="s">
        <v>208</v>
      </c>
      <c r="C210" s="126" t="s">
        <v>186</v>
      </c>
      <c r="D210" s="108">
        <v>5.08</v>
      </c>
      <c r="E210" s="108"/>
      <c r="F210" s="127"/>
      <c r="G210" s="128"/>
      <c r="H210" s="398">
        <f t="shared" si="91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393"/>
      <c r="P210" s="393"/>
      <c r="Q210" s="393"/>
      <c r="R210" s="393"/>
      <c r="S210" s="393"/>
      <c r="T210" s="393"/>
      <c r="U210" s="393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390" t="s">
        <v>208</v>
      </c>
      <c r="C211" s="126" t="s">
        <v>203</v>
      </c>
      <c r="D211" s="108">
        <v>5.08</v>
      </c>
      <c r="E211" s="108"/>
      <c r="F211" s="127"/>
      <c r="G211" s="128"/>
      <c r="H211" s="398">
        <f t="shared" si="91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393"/>
      <c r="P211" s="393"/>
      <c r="Q211" s="393"/>
      <c r="R211" s="393"/>
      <c r="S211" s="393"/>
      <c r="T211" s="393"/>
      <c r="U211" s="393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390" t="s">
        <v>208</v>
      </c>
      <c r="C212" s="126" t="s">
        <v>199</v>
      </c>
      <c r="D212" s="108">
        <v>5.08</v>
      </c>
      <c r="E212" s="108"/>
      <c r="F212" s="127">
        <v>42738</v>
      </c>
      <c r="G212" s="128">
        <f>38+95</f>
        <v>133</v>
      </c>
      <c r="H212" s="398">
        <f t="shared" si="91"/>
        <v>675.64</v>
      </c>
      <c r="I212" s="129">
        <f>11*4</f>
        <v>44</v>
      </c>
      <c r="J212" s="130">
        <f t="array" ref="J212">IF(ISERROR(G212/I212),"",G212/I212)</f>
        <v>3.0227272727272729</v>
      </c>
      <c r="K212" s="131">
        <f t="array" ref="K212">IF(ISERROR(G212/L212),"",G212/L212)</f>
        <v>6.333333333333333</v>
      </c>
      <c r="L212" s="129">
        <v>21</v>
      </c>
      <c r="M212" s="109">
        <f t="shared" si="101"/>
        <v>37.666666666666664</v>
      </c>
      <c r="N212" s="130">
        <f t="shared" si="102"/>
        <v>0</v>
      </c>
      <c r="O212" s="389"/>
      <c r="P212" s="389"/>
      <c r="Q212" s="389"/>
      <c r="R212" s="389"/>
      <c r="S212" s="389"/>
      <c r="T212" s="389"/>
      <c r="U212" s="389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390" t="s">
        <v>208</v>
      </c>
      <c r="C213" s="126" t="s">
        <v>187</v>
      </c>
      <c r="D213" s="108">
        <v>5.08</v>
      </c>
      <c r="E213" s="108"/>
      <c r="F213" s="127"/>
      <c r="G213" s="128"/>
      <c r="H213" s="398">
        <f t="shared" si="91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393"/>
      <c r="P213" s="393"/>
      <c r="Q213" s="393"/>
      <c r="R213" s="393"/>
      <c r="S213" s="393"/>
      <c r="T213" s="393"/>
      <c r="U213" s="393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hidden="1" customHeight="1">
      <c r="A214" s="300">
        <v>30100028</v>
      </c>
      <c r="B214" s="390" t="s">
        <v>208</v>
      </c>
      <c r="C214" s="126" t="s">
        <v>207</v>
      </c>
      <c r="D214" s="108">
        <v>5.08</v>
      </c>
      <c r="E214" s="108"/>
      <c r="F214" s="127"/>
      <c r="G214" s="128"/>
      <c r="H214" s="398">
        <f t="shared" si="91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101"/>
        <v>0</v>
      </c>
      <c r="N214" s="130">
        <f t="shared" si="102"/>
        <v>0</v>
      </c>
      <c r="O214" s="389"/>
      <c r="P214" s="389"/>
      <c r="Q214" s="389"/>
      <c r="R214" s="389"/>
      <c r="S214" s="389"/>
      <c r="T214" s="389"/>
      <c r="U214" s="389"/>
      <c r="V214" s="132">
        <f t="shared" si="103"/>
        <v>0</v>
      </c>
      <c r="W214" s="133" t="str">
        <f t="shared" si="104"/>
        <v/>
      </c>
      <c r="X214" s="132"/>
      <c r="Y214" s="132"/>
      <c r="Z214" s="132"/>
      <c r="AA214" s="132"/>
    </row>
    <row r="215" spans="1:27" ht="20.100000000000001" hidden="1" customHeight="1">
      <c r="A215" s="300">
        <v>30100032</v>
      </c>
      <c r="B215" s="390" t="s">
        <v>209</v>
      </c>
      <c r="C215" s="126" t="s">
        <v>194</v>
      </c>
      <c r="D215" s="108">
        <v>5.03</v>
      </c>
      <c r="E215" s="108"/>
      <c r="F215" s="127"/>
      <c r="G215" s="128"/>
      <c r="H215" s="398">
        <f t="shared" si="91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101"/>
        <v>0</v>
      </c>
      <c r="N215" s="130">
        <f t="shared" si="102"/>
        <v>0</v>
      </c>
      <c r="O215" s="393"/>
      <c r="P215" s="393"/>
      <c r="Q215" s="393"/>
      <c r="R215" s="393"/>
      <c r="S215" s="393"/>
      <c r="T215" s="393"/>
      <c r="U215" s="393"/>
      <c r="V215" s="132">
        <f t="shared" si="103"/>
        <v>0</v>
      </c>
      <c r="W215" s="133" t="str">
        <f t="shared" si="104"/>
        <v/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390" t="s">
        <v>209</v>
      </c>
      <c r="C216" s="126" t="s">
        <v>179</v>
      </c>
      <c r="D216" s="108">
        <v>5.03</v>
      </c>
      <c r="E216" s="108"/>
      <c r="F216" s="127">
        <v>42736</v>
      </c>
      <c r="G216" s="128">
        <f>21+108+24+108</f>
        <v>261</v>
      </c>
      <c r="H216" s="398">
        <f t="shared" si="91"/>
        <v>1312.8300000000002</v>
      </c>
      <c r="I216" s="129">
        <f>2.5*2</f>
        <v>5</v>
      </c>
      <c r="J216" s="130">
        <f t="array" ref="J216">IF(ISERROR(G216/I216),"",G216/I216)</f>
        <v>52.2</v>
      </c>
      <c r="K216" s="131">
        <f t="array" ref="K216">IF(ISERROR(G216/L216),"",G216/L216)</f>
        <v>4.6607142857142856</v>
      </c>
      <c r="L216" s="129">
        <v>56</v>
      </c>
      <c r="M216" s="109">
        <f t="shared" si="101"/>
        <v>0.33928571428571441</v>
      </c>
      <c r="N216" s="130">
        <f t="shared" si="102"/>
        <v>0</v>
      </c>
      <c r="O216" s="393"/>
      <c r="P216" s="393"/>
      <c r="Q216" s="393"/>
      <c r="R216" s="393"/>
      <c r="S216" s="393"/>
      <c r="T216" s="393"/>
      <c r="U216" s="393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390" t="s">
        <v>209</v>
      </c>
      <c r="C217" s="126" t="s">
        <v>195</v>
      </c>
      <c r="D217" s="108">
        <v>5.03</v>
      </c>
      <c r="E217" s="108"/>
      <c r="F217" s="127">
        <v>42737</v>
      </c>
      <c r="G217" s="128">
        <f>108*8</f>
        <v>864</v>
      </c>
      <c r="H217" s="398">
        <f t="shared" si="91"/>
        <v>4345.92</v>
      </c>
      <c r="I217" s="129">
        <f>9*2</f>
        <v>18</v>
      </c>
      <c r="J217" s="130">
        <f t="array" ref="J217">IF(ISERROR(G217/I217),"",G217/I217)</f>
        <v>48</v>
      </c>
      <c r="K217" s="131">
        <f t="array" ref="K217">IF(ISERROR(G217/L217),"",G217/L217)</f>
        <v>15.428571428571429</v>
      </c>
      <c r="L217" s="129">
        <v>56</v>
      </c>
      <c r="M217" s="109">
        <f t="shared" si="101"/>
        <v>2.5714285714285712</v>
      </c>
      <c r="N217" s="130">
        <f t="shared" si="102"/>
        <v>0</v>
      </c>
      <c r="O217" s="393"/>
      <c r="P217" s="393"/>
      <c r="Q217" s="393"/>
      <c r="R217" s="393"/>
      <c r="S217" s="393"/>
      <c r="T217" s="393"/>
      <c r="U217" s="393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390" t="s">
        <v>209</v>
      </c>
      <c r="C218" s="126" t="s">
        <v>204</v>
      </c>
      <c r="D218" s="108">
        <v>5.03</v>
      </c>
      <c r="E218" s="108"/>
      <c r="F218" s="127"/>
      <c r="G218" s="128"/>
      <c r="H218" s="398">
        <f t="shared" si="91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393"/>
      <c r="P218" s="393"/>
      <c r="Q218" s="393"/>
      <c r="R218" s="393"/>
      <c r="S218" s="393"/>
      <c r="T218" s="393"/>
      <c r="U218" s="393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390" t="s">
        <v>382</v>
      </c>
      <c r="C219" s="187" t="s">
        <v>383</v>
      </c>
      <c r="D219" s="108">
        <v>5.03</v>
      </c>
      <c r="E219" s="108"/>
      <c r="F219" s="127"/>
      <c r="G219" s="128"/>
      <c r="H219" s="398">
        <f t="shared" si="91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393"/>
      <c r="P219" s="393"/>
      <c r="Q219" s="393"/>
      <c r="R219" s="393"/>
      <c r="S219" s="393"/>
      <c r="T219" s="393"/>
      <c r="U219" s="393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390" t="s">
        <v>382</v>
      </c>
      <c r="C220" s="187" t="s">
        <v>384</v>
      </c>
      <c r="D220" s="108">
        <v>5.03</v>
      </c>
      <c r="E220" s="108"/>
      <c r="F220" s="127"/>
      <c r="G220" s="128"/>
      <c r="H220" s="398">
        <f t="shared" si="91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393"/>
      <c r="P220" s="393"/>
      <c r="Q220" s="393"/>
      <c r="R220" s="393"/>
      <c r="S220" s="393"/>
      <c r="T220" s="393"/>
      <c r="U220" s="393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390" t="s">
        <v>382</v>
      </c>
      <c r="C221" s="187" t="s">
        <v>389</v>
      </c>
      <c r="D221" s="108">
        <v>5.03</v>
      </c>
      <c r="E221" s="108"/>
      <c r="F221" s="127"/>
      <c r="G221" s="128"/>
      <c r="H221" s="398">
        <f t="shared" si="91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393"/>
      <c r="P221" s="393"/>
      <c r="Q221" s="393"/>
      <c r="R221" s="393"/>
      <c r="S221" s="393"/>
      <c r="T221" s="393"/>
      <c r="U221" s="393"/>
      <c r="V221" s="132"/>
      <c r="W221" s="133"/>
      <c r="X221" s="132"/>
      <c r="Y221" s="132"/>
      <c r="Z221" s="132"/>
      <c r="AA221" s="132"/>
    </row>
    <row r="222" spans="1:27" ht="20.100000000000001" hidden="1" customHeight="1">
      <c r="A222" s="300">
        <v>30100018</v>
      </c>
      <c r="B222" s="390" t="s">
        <v>382</v>
      </c>
      <c r="C222" s="187" t="s">
        <v>391</v>
      </c>
      <c r="D222" s="108">
        <v>5.03</v>
      </c>
      <c r="E222" s="108"/>
      <c r="F222" s="127"/>
      <c r="G222" s="128"/>
      <c r="H222" s="398">
        <f t="shared" si="91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101"/>
        <v>0</v>
      </c>
      <c r="N222" s="130">
        <f t="shared" si="102"/>
        <v>0</v>
      </c>
      <c r="O222" s="393"/>
      <c r="P222" s="393"/>
      <c r="Q222" s="393"/>
      <c r="R222" s="393"/>
      <c r="S222" s="393"/>
      <c r="T222" s="393"/>
      <c r="U222" s="393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390" t="s">
        <v>418</v>
      </c>
      <c r="C223" s="187" t="s">
        <v>364</v>
      </c>
      <c r="D223" s="108">
        <v>5.03</v>
      </c>
      <c r="E223" s="108"/>
      <c r="F223" s="127"/>
      <c r="G223" s="128"/>
      <c r="H223" s="398">
        <f t="shared" si="91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393"/>
      <c r="P223" s="393"/>
      <c r="Q223" s="393"/>
      <c r="R223" s="393"/>
      <c r="S223" s="393"/>
      <c r="T223" s="393"/>
      <c r="U223" s="393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390" t="s">
        <v>418</v>
      </c>
      <c r="C224" s="187" t="s">
        <v>365</v>
      </c>
      <c r="D224" s="108">
        <v>5.03</v>
      </c>
      <c r="E224" s="108"/>
      <c r="F224" s="127"/>
      <c r="G224" s="128"/>
      <c r="H224" s="398">
        <f t="shared" si="91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393"/>
      <c r="P224" s="393"/>
      <c r="Q224" s="393"/>
      <c r="R224" s="393"/>
      <c r="S224" s="393"/>
      <c r="T224" s="393"/>
      <c r="U224" s="393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390" t="s">
        <v>418</v>
      </c>
      <c r="C225" s="187" t="s">
        <v>366</v>
      </c>
      <c r="D225" s="108">
        <v>5.03</v>
      </c>
      <c r="E225" s="108"/>
      <c r="F225" s="127"/>
      <c r="G225" s="128"/>
      <c r="H225" s="398">
        <f t="shared" si="91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393"/>
      <c r="P225" s="393"/>
      <c r="Q225" s="393"/>
      <c r="R225" s="393"/>
      <c r="S225" s="393"/>
      <c r="T225" s="393"/>
      <c r="U225" s="393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390" t="s">
        <v>418</v>
      </c>
      <c r="C226" s="187" t="s">
        <v>367</v>
      </c>
      <c r="D226" s="108">
        <v>5.03</v>
      </c>
      <c r="E226" s="108"/>
      <c r="F226" s="127"/>
      <c r="G226" s="128"/>
      <c r="H226" s="398">
        <f t="shared" si="91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393"/>
      <c r="P226" s="393"/>
      <c r="Q226" s="393"/>
      <c r="R226" s="393"/>
      <c r="S226" s="393"/>
      <c r="T226" s="393"/>
      <c r="U226" s="393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398">
        <f t="shared" si="91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389"/>
      <c r="P227" s="389"/>
      <c r="Q227" s="389"/>
      <c r="R227" s="389"/>
      <c r="S227" s="389"/>
      <c r="T227" s="389"/>
      <c r="U227" s="389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398">
        <f t="shared" si="91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389"/>
      <c r="P228" s="389"/>
      <c r="Q228" s="389"/>
      <c r="R228" s="389"/>
      <c r="S228" s="389"/>
      <c r="T228" s="389"/>
      <c r="U228" s="389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398">
        <f t="shared" si="91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389"/>
      <c r="P229" s="389"/>
      <c r="Q229" s="389"/>
      <c r="R229" s="389"/>
      <c r="S229" s="389"/>
      <c r="T229" s="389"/>
      <c r="U229" s="389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398">
        <f t="shared" si="91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389"/>
      <c r="P230" s="389"/>
      <c r="Q230" s="389"/>
      <c r="R230" s="389"/>
      <c r="S230" s="389"/>
      <c r="T230" s="389"/>
      <c r="U230" s="389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398">
        <f t="shared" si="91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389"/>
      <c r="P231" s="389"/>
      <c r="Q231" s="389"/>
      <c r="R231" s="389"/>
      <c r="S231" s="389"/>
      <c r="T231" s="389"/>
      <c r="U231" s="389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398">
        <f t="shared" si="91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389"/>
      <c r="P232" s="389"/>
      <c r="Q232" s="389"/>
      <c r="R232" s="389"/>
      <c r="S232" s="389"/>
      <c r="T232" s="389"/>
      <c r="U232" s="389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398">
        <f t="shared" si="91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389"/>
      <c r="P233" s="389"/>
      <c r="Q233" s="389"/>
      <c r="R233" s="389"/>
      <c r="S233" s="389"/>
      <c r="T233" s="389"/>
      <c r="U233" s="389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398">
        <f t="shared" si="91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389"/>
      <c r="P234" s="389"/>
      <c r="Q234" s="389"/>
      <c r="R234" s="389"/>
      <c r="S234" s="389"/>
      <c r="T234" s="389"/>
      <c r="U234" s="389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398">
        <f t="shared" si="91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389"/>
      <c r="P235" s="389"/>
      <c r="Q235" s="389"/>
      <c r="R235" s="389"/>
      <c r="S235" s="389"/>
      <c r="T235" s="389"/>
      <c r="U235" s="389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398">
        <f t="shared" si="91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389"/>
      <c r="P236" s="389"/>
      <c r="Q236" s="389"/>
      <c r="R236" s="389"/>
      <c r="S236" s="389"/>
      <c r="T236" s="389"/>
      <c r="U236" s="389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398">
        <f t="shared" si="91"/>
        <v>0</v>
      </c>
      <c r="I237" s="129"/>
      <c r="J237" s="130"/>
      <c r="K237" s="131"/>
      <c r="L237" s="129">
        <v>50</v>
      </c>
      <c r="M237" s="109"/>
      <c r="N237" s="130"/>
      <c r="O237" s="389"/>
      <c r="P237" s="389"/>
      <c r="Q237" s="389"/>
      <c r="R237" s="389"/>
      <c r="S237" s="389"/>
      <c r="T237" s="389"/>
      <c r="U237" s="389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398">
        <f t="shared" si="91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389"/>
      <c r="P238" s="389"/>
      <c r="Q238" s="389"/>
      <c r="R238" s="389"/>
      <c r="S238" s="389"/>
      <c r="T238" s="389"/>
      <c r="U238" s="38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>
        <v>42736</v>
      </c>
      <c r="G239" s="128">
        <f>100*2+38+102</f>
        <v>340</v>
      </c>
      <c r="H239" s="398">
        <f t="shared" si="91"/>
        <v>1710.2</v>
      </c>
      <c r="I239" s="129">
        <f>4.5*5</f>
        <v>22.5</v>
      </c>
      <c r="J239" s="130">
        <f t="array" ref="J239">IF(ISERROR(G239/I239),"",G239/I239)</f>
        <v>15.111111111111111</v>
      </c>
      <c r="K239" s="131">
        <f t="array" ref="K239">IF(ISERROR(G239/L239),"",G239/L239)</f>
        <v>15.813953488372093</v>
      </c>
      <c r="L239" s="129">
        <v>21.5</v>
      </c>
      <c r="M239" s="109">
        <f t="shared" si="107"/>
        <v>6.6860465116279073</v>
      </c>
      <c r="N239" s="130">
        <f t="shared" ref="N239:N240" si="108">SUM(O239:U239)</f>
        <v>0</v>
      </c>
      <c r="O239" s="389"/>
      <c r="P239" s="389"/>
      <c r="Q239" s="389"/>
      <c r="R239" s="389"/>
      <c r="S239" s="389"/>
      <c r="T239" s="389"/>
      <c r="U239" s="389"/>
      <c r="V239" s="132">
        <f t="shared" ref="V239:V240" si="109">SUM(X239:AA239)</f>
        <v>0</v>
      </c>
      <c r="W239" s="133">
        <f t="shared" ref="W239:W240" si="110">IF(ISERROR(V239/G239),"",V239/G239)</f>
        <v>0</v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398">
        <f t="shared" si="91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389"/>
      <c r="P240" s="389"/>
      <c r="Q240" s="389"/>
      <c r="R240" s="389"/>
      <c r="S240" s="389"/>
      <c r="T240" s="389"/>
      <c r="U240" s="389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398">
        <f t="shared" si="91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389"/>
      <c r="P241" s="389"/>
      <c r="Q241" s="389"/>
      <c r="R241" s="389"/>
      <c r="S241" s="389"/>
      <c r="T241" s="389"/>
      <c r="U241" s="389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398">
        <f t="shared" si="91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389"/>
      <c r="P242" s="389"/>
      <c r="Q242" s="389"/>
      <c r="R242" s="389"/>
      <c r="S242" s="389"/>
      <c r="T242" s="389"/>
      <c r="U242" s="389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398">
        <f t="shared" si="91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389"/>
      <c r="P243" s="389"/>
      <c r="Q243" s="389"/>
      <c r="R243" s="389"/>
      <c r="S243" s="389"/>
      <c r="T243" s="389"/>
      <c r="U243" s="389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398">
        <f t="shared" si="91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389"/>
      <c r="P244" s="389"/>
      <c r="Q244" s="389"/>
      <c r="R244" s="389"/>
      <c r="S244" s="389"/>
      <c r="T244" s="389"/>
      <c r="U244" s="389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398">
        <f t="shared" si="91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389"/>
      <c r="P245" s="389"/>
      <c r="Q245" s="389"/>
      <c r="R245" s="389"/>
      <c r="S245" s="389"/>
      <c r="T245" s="389"/>
      <c r="U245" s="389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398">
        <f t="shared" si="91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389"/>
      <c r="P246" s="389"/>
      <c r="Q246" s="389"/>
      <c r="R246" s="389"/>
      <c r="S246" s="389"/>
      <c r="T246" s="389"/>
      <c r="U246" s="389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398">
        <f t="shared" si="91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389"/>
      <c r="P247" s="389"/>
      <c r="Q247" s="389"/>
      <c r="R247" s="389"/>
      <c r="S247" s="389"/>
      <c r="T247" s="389"/>
      <c r="U247" s="389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398">
        <f t="shared" si="91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389"/>
      <c r="P248" s="389"/>
      <c r="Q248" s="389"/>
      <c r="R248" s="389"/>
      <c r="S248" s="389"/>
      <c r="T248" s="389"/>
      <c r="U248" s="389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398">
        <f t="shared" si="91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389"/>
      <c r="P249" s="389"/>
      <c r="Q249" s="389"/>
      <c r="R249" s="389"/>
      <c r="S249" s="389"/>
      <c r="T249" s="389"/>
      <c r="U249" s="389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398">
        <f t="shared" si="91"/>
        <v>0</v>
      </c>
      <c r="I250" s="129"/>
      <c r="J250" s="130"/>
      <c r="K250" s="131"/>
      <c r="L250" s="129">
        <v>4</v>
      </c>
      <c r="M250" s="109"/>
      <c r="N250" s="130"/>
      <c r="O250" s="389"/>
      <c r="P250" s="389"/>
      <c r="Q250" s="389"/>
      <c r="R250" s="389"/>
      <c r="S250" s="389"/>
      <c r="T250" s="389"/>
      <c r="U250" s="389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398">
        <f t="shared" si="91"/>
        <v>0</v>
      </c>
      <c r="I251" s="129"/>
      <c r="J251" s="130"/>
      <c r="K251" s="131"/>
      <c r="L251" s="129">
        <v>4</v>
      </c>
      <c r="M251" s="109"/>
      <c r="N251" s="130"/>
      <c r="O251" s="389"/>
      <c r="P251" s="389"/>
      <c r="Q251" s="389"/>
      <c r="R251" s="389"/>
      <c r="S251" s="389"/>
      <c r="T251" s="389"/>
      <c r="U251" s="389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398">
        <f t="shared" si="91"/>
        <v>0</v>
      </c>
      <c r="I252" s="129"/>
      <c r="J252" s="130"/>
      <c r="K252" s="131"/>
      <c r="L252" s="129">
        <v>4</v>
      </c>
      <c r="M252" s="109"/>
      <c r="N252" s="130"/>
      <c r="O252" s="389"/>
      <c r="P252" s="389"/>
      <c r="Q252" s="389"/>
      <c r="R252" s="389"/>
      <c r="S252" s="389"/>
      <c r="T252" s="389"/>
      <c r="U252" s="389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398">
        <f t="shared" si="91"/>
        <v>0</v>
      </c>
      <c r="I253" s="129"/>
      <c r="J253" s="130"/>
      <c r="K253" s="131"/>
      <c r="L253" s="129">
        <v>4</v>
      </c>
      <c r="M253" s="109"/>
      <c r="N253" s="130"/>
      <c r="O253" s="389"/>
      <c r="P253" s="389"/>
      <c r="Q253" s="389"/>
      <c r="R253" s="389"/>
      <c r="S253" s="389"/>
      <c r="T253" s="389"/>
      <c r="U253" s="389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398">
        <f t="shared" si="91"/>
        <v>0</v>
      </c>
      <c r="I254" s="129"/>
      <c r="J254" s="130"/>
      <c r="K254" s="131"/>
      <c r="L254" s="129">
        <v>4</v>
      </c>
      <c r="M254" s="109"/>
      <c r="N254" s="130"/>
      <c r="O254" s="389"/>
      <c r="P254" s="389"/>
      <c r="Q254" s="389"/>
      <c r="R254" s="389"/>
      <c r="S254" s="389"/>
      <c r="T254" s="389"/>
      <c r="U254" s="389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398">
        <f t="shared" si="91"/>
        <v>0</v>
      </c>
      <c r="I255" s="129"/>
      <c r="J255" s="130"/>
      <c r="K255" s="131"/>
      <c r="L255" s="129">
        <v>4</v>
      </c>
      <c r="M255" s="109"/>
      <c r="N255" s="130"/>
      <c r="O255" s="389"/>
      <c r="P255" s="389"/>
      <c r="Q255" s="389"/>
      <c r="R255" s="389"/>
      <c r="S255" s="389"/>
      <c r="T255" s="389"/>
      <c r="U255" s="389"/>
      <c r="V255" s="132"/>
      <c r="W255" s="133"/>
      <c r="X255" s="132"/>
      <c r="Y255" s="132"/>
      <c r="Z255" s="132"/>
      <c r="AA255" s="132"/>
    </row>
    <row r="256" spans="1:27" ht="20.100000000000001" customHeight="1">
      <c r="A256" s="470" t="s">
        <v>216</v>
      </c>
      <c r="B256" s="470"/>
      <c r="C256" s="396" t="s">
        <v>202</v>
      </c>
      <c r="D256" s="143"/>
      <c r="E256" s="143"/>
      <c r="F256" s="144"/>
      <c r="G256" s="145">
        <f>SUM(G199:G255)</f>
        <v>2174</v>
      </c>
      <c r="H256" s="146">
        <f>SUM(H199:H255)</f>
        <v>10970.670000000002</v>
      </c>
      <c r="I256" s="146">
        <f>SUM(I199:I255)</f>
        <v>133.5</v>
      </c>
      <c r="J256" s="130">
        <f t="array" ref="J256">IF(ISERROR(G256/I256),"",G256/I256)</f>
        <v>16.284644194756556</v>
      </c>
      <c r="K256" s="146">
        <f>SUM(K199:K255)</f>
        <v>69.66514396456256</v>
      </c>
      <c r="L256" s="147"/>
      <c r="M256" s="150">
        <f t="shared" ref="M256:V256" si="114">SUM(M199:M255)</f>
        <v>63.834856035437433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390" t="s">
        <v>217</v>
      </c>
      <c r="C257" s="126" t="s">
        <v>179</v>
      </c>
      <c r="D257" s="108">
        <v>5.03</v>
      </c>
      <c r="E257" s="108"/>
      <c r="F257" s="127"/>
      <c r="G257" s="128"/>
      <c r="H257" s="398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389"/>
      <c r="P257" s="389"/>
      <c r="Q257" s="389"/>
      <c r="R257" s="389"/>
      <c r="S257" s="389"/>
      <c r="T257" s="389"/>
      <c r="U257" s="389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390" t="s">
        <v>217</v>
      </c>
      <c r="C258" s="126" t="s">
        <v>186</v>
      </c>
      <c r="D258" s="108">
        <v>5.03</v>
      </c>
      <c r="E258" s="108"/>
      <c r="F258" s="127"/>
      <c r="G258" s="128"/>
      <c r="H258" s="398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389"/>
      <c r="P258" s="389"/>
      <c r="Q258" s="389"/>
      <c r="R258" s="389"/>
      <c r="S258" s="389"/>
      <c r="T258" s="389"/>
      <c r="U258" s="389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390" t="s">
        <v>217</v>
      </c>
      <c r="C259" s="126" t="s">
        <v>204</v>
      </c>
      <c r="D259" s="108">
        <v>5.03</v>
      </c>
      <c r="E259" s="108"/>
      <c r="F259" s="127"/>
      <c r="G259" s="128"/>
      <c r="H259" s="398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389"/>
      <c r="P259" s="389"/>
      <c r="Q259" s="389"/>
      <c r="R259" s="389"/>
      <c r="S259" s="389"/>
      <c r="T259" s="389"/>
      <c r="U259" s="389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398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389"/>
      <c r="P260" s="389"/>
      <c r="Q260" s="389"/>
      <c r="R260" s="389"/>
      <c r="S260" s="389"/>
      <c r="T260" s="389"/>
      <c r="U260" s="389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398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389"/>
      <c r="P261" s="389"/>
      <c r="Q261" s="389"/>
      <c r="R261" s="389"/>
      <c r="S261" s="389"/>
      <c r="T261" s="389"/>
      <c r="U261" s="389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>
        <v>42736</v>
      </c>
      <c r="G262" s="128">
        <v>38</v>
      </c>
      <c r="H262" s="398">
        <f t="shared" si="116"/>
        <v>191.14000000000001</v>
      </c>
      <c r="I262" s="129">
        <v>5</v>
      </c>
      <c r="J262" s="130">
        <f t="array" ref="J262">IF(ISERROR(G262/I262),"",G262/I262)</f>
        <v>7.6</v>
      </c>
      <c r="K262" s="131">
        <f t="array" ref="K262">IF(ISERROR(G262/L262),"",G262/L262)</f>
        <v>4.086021505376344</v>
      </c>
      <c r="L262" s="129">
        <v>9.3000000000000007</v>
      </c>
      <c r="M262" s="109">
        <f t="shared" si="117"/>
        <v>0.91397849462365599</v>
      </c>
      <c r="N262" s="130">
        <f t="shared" si="118"/>
        <v>0</v>
      </c>
      <c r="O262" s="389"/>
      <c r="P262" s="389"/>
      <c r="Q262" s="389"/>
      <c r="R262" s="389"/>
      <c r="S262" s="389"/>
      <c r="T262" s="389"/>
      <c r="U262" s="389"/>
      <c r="V262" s="132">
        <f t="shared" si="119"/>
        <v>0</v>
      </c>
      <c r="W262" s="133">
        <f t="shared" si="115"/>
        <v>0</v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398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389"/>
      <c r="P263" s="389"/>
      <c r="Q263" s="389"/>
      <c r="R263" s="389"/>
      <c r="S263" s="389"/>
      <c r="T263" s="389"/>
      <c r="U263" s="389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>
        <v>42737</v>
      </c>
      <c r="G264" s="128">
        <v>96</v>
      </c>
      <c r="H264" s="398">
        <f t="shared" si="116"/>
        <v>482.88</v>
      </c>
      <c r="I264" s="129">
        <v>11</v>
      </c>
      <c r="J264" s="130">
        <f t="array" ref="J264">IF(ISERROR(G264/I264),"",G264/I264)</f>
        <v>8.7272727272727266</v>
      </c>
      <c r="K264" s="131">
        <f t="array" ref="K264">IF(ISERROR(G264/L264),"",G264/L264)</f>
        <v>10.32258064516129</v>
      </c>
      <c r="L264" s="129">
        <v>9.3000000000000007</v>
      </c>
      <c r="M264" s="109">
        <f t="shared" si="117"/>
        <v>0.67741935483870996</v>
      </c>
      <c r="N264" s="130">
        <f t="shared" si="118"/>
        <v>0</v>
      </c>
      <c r="O264" s="389"/>
      <c r="P264" s="389"/>
      <c r="Q264" s="389"/>
      <c r="R264" s="389"/>
      <c r="S264" s="389"/>
      <c r="T264" s="389"/>
      <c r="U264" s="389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398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389"/>
      <c r="P265" s="389"/>
      <c r="Q265" s="389"/>
      <c r="R265" s="389"/>
      <c r="S265" s="389"/>
      <c r="T265" s="389"/>
      <c r="U265" s="38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398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389"/>
      <c r="P266" s="389"/>
      <c r="Q266" s="389"/>
      <c r="R266" s="389"/>
      <c r="S266" s="389"/>
      <c r="T266" s="389"/>
      <c r="U266" s="38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398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389"/>
      <c r="P267" s="389"/>
      <c r="Q267" s="389"/>
      <c r="R267" s="389"/>
      <c r="S267" s="389"/>
      <c r="T267" s="389"/>
      <c r="U267" s="38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398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389"/>
      <c r="P268" s="389"/>
      <c r="Q268" s="389"/>
      <c r="R268" s="389"/>
      <c r="S268" s="389"/>
      <c r="T268" s="389"/>
      <c r="U268" s="38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398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20">IF(ISERROR(I269-K269),"",I269-K269)</f>
        <v>0</v>
      </c>
      <c r="N269" s="130">
        <f t="shared" ref="N269:N284" si="121">SUM(O269:U269)</f>
        <v>0</v>
      </c>
      <c r="O269" s="389"/>
      <c r="P269" s="389"/>
      <c r="Q269" s="389"/>
      <c r="R269" s="389"/>
      <c r="S269" s="389"/>
      <c r="T269" s="389"/>
      <c r="U269" s="389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398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389"/>
      <c r="P270" s="389"/>
      <c r="Q270" s="389"/>
      <c r="R270" s="389"/>
      <c r="S270" s="389"/>
      <c r="T270" s="389"/>
      <c r="U270" s="389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398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389"/>
      <c r="P271" s="389"/>
      <c r="Q271" s="389"/>
      <c r="R271" s="389"/>
      <c r="S271" s="389"/>
      <c r="T271" s="389"/>
      <c r="U271" s="389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398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389"/>
      <c r="P272" s="389"/>
      <c r="Q272" s="389"/>
      <c r="R272" s="389"/>
      <c r="S272" s="389"/>
      <c r="T272" s="389"/>
      <c r="U272" s="389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390" t="s">
        <v>222</v>
      </c>
      <c r="C273" s="126" t="s">
        <v>181</v>
      </c>
      <c r="D273" s="108">
        <v>9.36</v>
      </c>
      <c r="E273" s="108"/>
      <c r="F273" s="127"/>
      <c r="G273" s="128"/>
      <c r="H273" s="398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389"/>
      <c r="P273" s="389"/>
      <c r="Q273" s="389"/>
      <c r="R273" s="389"/>
      <c r="S273" s="389"/>
      <c r="T273" s="389"/>
      <c r="U273" s="389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390" t="s">
        <v>222</v>
      </c>
      <c r="C274" s="126" t="s">
        <v>179</v>
      </c>
      <c r="D274" s="108">
        <v>9.36</v>
      </c>
      <c r="E274" s="108"/>
      <c r="F274" s="127"/>
      <c r="G274" s="128"/>
      <c r="H274" s="398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389"/>
      <c r="P274" s="389"/>
      <c r="Q274" s="389"/>
      <c r="R274" s="389"/>
      <c r="S274" s="389"/>
      <c r="T274" s="389"/>
      <c r="U274" s="389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390" t="s">
        <v>222</v>
      </c>
      <c r="C275" s="126" t="s">
        <v>221</v>
      </c>
      <c r="D275" s="108">
        <v>9.36</v>
      </c>
      <c r="E275" s="108"/>
      <c r="F275" s="127"/>
      <c r="G275" s="128"/>
      <c r="H275" s="398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389"/>
      <c r="P275" s="389"/>
      <c r="Q275" s="389"/>
      <c r="R275" s="389"/>
      <c r="S275" s="389"/>
      <c r="T275" s="389"/>
      <c r="U275" s="389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390" t="s">
        <v>222</v>
      </c>
      <c r="C276" s="126" t="s">
        <v>186</v>
      </c>
      <c r="D276" s="108">
        <v>9.36</v>
      </c>
      <c r="E276" s="108"/>
      <c r="F276" s="127"/>
      <c r="G276" s="128"/>
      <c r="H276" s="398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389"/>
      <c r="P276" s="389"/>
      <c r="Q276" s="389"/>
      <c r="R276" s="389"/>
      <c r="S276" s="389"/>
      <c r="T276" s="389"/>
      <c r="U276" s="389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390" t="s">
        <v>393</v>
      </c>
      <c r="C277" s="187" t="s">
        <v>395</v>
      </c>
      <c r="D277" s="108">
        <v>5</v>
      </c>
      <c r="E277" s="108"/>
      <c r="F277" s="127"/>
      <c r="G277" s="128"/>
      <c r="H277" s="398">
        <f t="shared" si="116"/>
        <v>0</v>
      </c>
      <c r="I277" s="129"/>
      <c r="J277" s="130" t="str">
        <f t="array" ref="J277">IF(ISERROR(G277/I277),"",G277/I277)</f>
        <v/>
      </c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389"/>
      <c r="P277" s="389"/>
      <c r="Q277" s="389"/>
      <c r="R277" s="389"/>
      <c r="S277" s="389"/>
      <c r="T277" s="389"/>
      <c r="U277" s="389"/>
      <c r="V277" s="132"/>
      <c r="W277" s="133"/>
      <c r="X277" s="132"/>
      <c r="Y277" s="132"/>
      <c r="Z277" s="132"/>
      <c r="AA277" s="132"/>
    </row>
    <row r="278" spans="1:27" ht="20.100000000000001" hidden="1" customHeight="1">
      <c r="A278" s="299">
        <v>30400028</v>
      </c>
      <c r="B278" s="390" t="s">
        <v>393</v>
      </c>
      <c r="C278" s="187" t="s">
        <v>402</v>
      </c>
      <c r="D278" s="108">
        <v>5</v>
      </c>
      <c r="E278" s="108"/>
      <c r="F278" s="127"/>
      <c r="G278" s="128"/>
      <c r="H278" s="398">
        <f t="shared" si="116"/>
        <v>0</v>
      </c>
      <c r="I278" s="129"/>
      <c r="J278" s="130" t="str">
        <f t="array" ref="J278">IF(ISERROR(G278/I278),"",G278/I278)</f>
        <v/>
      </c>
      <c r="K278" s="131">
        <f t="array" ref="K278">IF(ISERROR(G278/L278),"",G278/L278)</f>
        <v>0</v>
      </c>
      <c r="L278" s="129">
        <v>5</v>
      </c>
      <c r="M278" s="109">
        <f t="shared" si="120"/>
        <v>0</v>
      </c>
      <c r="N278" s="130">
        <f t="shared" si="121"/>
        <v>0</v>
      </c>
      <c r="O278" s="389"/>
      <c r="P278" s="389"/>
      <c r="Q278" s="389"/>
      <c r="R278" s="389"/>
      <c r="S278" s="389"/>
      <c r="T278" s="389"/>
      <c r="U278" s="389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390" t="s">
        <v>404</v>
      </c>
      <c r="C279" s="187" t="s">
        <v>405</v>
      </c>
      <c r="D279" s="108">
        <v>5</v>
      </c>
      <c r="E279" s="108"/>
      <c r="F279" s="127"/>
      <c r="G279" s="128"/>
      <c r="H279" s="398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389"/>
      <c r="P279" s="389"/>
      <c r="Q279" s="389"/>
      <c r="R279" s="389"/>
      <c r="S279" s="389"/>
      <c r="T279" s="389"/>
      <c r="U279" s="389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390" t="s">
        <v>342</v>
      </c>
      <c r="C280" s="187" t="s">
        <v>372</v>
      </c>
      <c r="D280" s="108">
        <v>5</v>
      </c>
      <c r="E280" s="108"/>
      <c r="F280" s="127"/>
      <c r="G280" s="128"/>
      <c r="H280" s="398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389"/>
      <c r="P280" s="389"/>
      <c r="Q280" s="389"/>
      <c r="R280" s="389"/>
      <c r="S280" s="389"/>
      <c r="T280" s="389"/>
      <c r="U280" s="389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390" t="s">
        <v>343</v>
      </c>
      <c r="C281" s="126" t="s">
        <v>345</v>
      </c>
      <c r="D281" s="108">
        <v>5</v>
      </c>
      <c r="E281" s="108"/>
      <c r="F281" s="127"/>
      <c r="G281" s="128"/>
      <c r="H281" s="398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389"/>
      <c r="P281" s="389"/>
      <c r="Q281" s="389"/>
      <c r="R281" s="389"/>
      <c r="S281" s="389"/>
      <c r="T281" s="389"/>
      <c r="U281" s="389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390" t="s">
        <v>343</v>
      </c>
      <c r="C282" s="126" t="s">
        <v>347</v>
      </c>
      <c r="D282" s="108">
        <v>5</v>
      </c>
      <c r="E282" s="108"/>
      <c r="F282" s="127"/>
      <c r="G282" s="128"/>
      <c r="H282" s="398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389"/>
      <c r="P282" s="389"/>
      <c r="Q282" s="389"/>
      <c r="R282" s="389"/>
      <c r="S282" s="389"/>
      <c r="T282" s="389"/>
      <c r="U282" s="389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398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389"/>
      <c r="P283" s="389"/>
      <c r="Q283" s="389"/>
      <c r="R283" s="389"/>
      <c r="S283" s="389"/>
      <c r="T283" s="389"/>
      <c r="U283" s="389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398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389"/>
      <c r="P284" s="389"/>
      <c r="Q284" s="389"/>
      <c r="R284" s="389"/>
      <c r="S284" s="389"/>
      <c r="T284" s="389"/>
      <c r="U284" s="389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hidden="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/>
      <c r="G285" s="128"/>
      <c r="H285" s="398">
        <f t="shared" si="116"/>
        <v>0</v>
      </c>
      <c r="I285" s="129"/>
      <c r="J285" s="130" t="str">
        <f t="array" ref="J285">IF(ISERROR(G285/I285),"",G285/I285)</f>
        <v/>
      </c>
      <c r="K285" s="131"/>
      <c r="L285" s="129">
        <v>24</v>
      </c>
      <c r="M285" s="109"/>
      <c r="N285" s="130"/>
      <c r="O285" s="389"/>
      <c r="P285" s="389"/>
      <c r="Q285" s="389"/>
      <c r="R285" s="389"/>
      <c r="S285" s="389"/>
      <c r="T285" s="389"/>
      <c r="U285" s="389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398">
        <f t="shared" si="116"/>
        <v>0</v>
      </c>
      <c r="I286" s="129"/>
      <c r="J286" s="130" t="str">
        <f t="array" ref="J286">IF(ISERROR(G286/I286),"",G286/I286)</f>
        <v/>
      </c>
      <c r="K286" s="131"/>
      <c r="L286" s="129">
        <v>24</v>
      </c>
      <c r="M286" s="109"/>
      <c r="N286" s="130"/>
      <c r="O286" s="389"/>
      <c r="P286" s="389"/>
      <c r="Q286" s="389"/>
      <c r="R286" s="389"/>
      <c r="S286" s="389"/>
      <c r="T286" s="389"/>
      <c r="U286" s="38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>
        <v>42736</v>
      </c>
      <c r="G287" s="128">
        <f>90+90+80</f>
        <v>260</v>
      </c>
      <c r="H287" s="398">
        <f t="shared" si="116"/>
        <v>1307.8</v>
      </c>
      <c r="I287" s="129">
        <f>8*6</f>
        <v>48</v>
      </c>
      <c r="J287" s="130">
        <f t="array" ref="J287">IF(ISERROR(G287/I287),"",G287/I287)</f>
        <v>5.416666666666667</v>
      </c>
      <c r="K287" s="131">
        <f t="array" ref="K287">IF(ISERROR(G287/L287),"",G287/L287)</f>
        <v>10.833333333333334</v>
      </c>
      <c r="L287" s="129">
        <v>24</v>
      </c>
      <c r="M287" s="109">
        <f t="shared" ref="M287" si="127">IF(ISERROR(I287-K287),"",I287-K287)</f>
        <v>37.166666666666664</v>
      </c>
      <c r="N287" s="130"/>
      <c r="O287" s="389"/>
      <c r="P287" s="389"/>
      <c r="Q287" s="389"/>
      <c r="R287" s="389"/>
      <c r="S287" s="389"/>
      <c r="T287" s="389"/>
      <c r="U287" s="389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398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8">IF(ISERROR(I288-K288),"",I288-K288)</f>
        <v>0</v>
      </c>
      <c r="N288" s="130">
        <f t="shared" ref="N288:N290" si="129">SUM(O288:U288)</f>
        <v>0</v>
      </c>
      <c r="O288" s="389"/>
      <c r="P288" s="389"/>
      <c r="Q288" s="389"/>
      <c r="R288" s="389"/>
      <c r="S288" s="389"/>
      <c r="T288" s="389"/>
      <c r="U288" s="389"/>
      <c r="V288" s="132">
        <f t="shared" ref="V288:V290" si="130">SUM(X288:AA288)</f>
        <v>0</v>
      </c>
      <c r="W288" s="133" t="str">
        <f t="shared" ref="W288:W312" si="131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398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8"/>
        <v>0</v>
      </c>
      <c r="N289" s="130">
        <f t="shared" si="129"/>
        <v>0</v>
      </c>
      <c r="O289" s="389"/>
      <c r="P289" s="389"/>
      <c r="Q289" s="389"/>
      <c r="R289" s="389"/>
      <c r="S289" s="389"/>
      <c r="T289" s="389"/>
      <c r="U289" s="389"/>
      <c r="V289" s="132">
        <f t="shared" si="130"/>
        <v>0</v>
      </c>
      <c r="W289" s="133" t="str">
        <f t="shared" si="131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398">
        <f t="shared" si="116"/>
        <v>0</v>
      </c>
      <c r="I290" s="129"/>
      <c r="J290" s="130" t="str">
        <f t="array" ref="J290">IF(ISERROR(G290/I290),"",G290/I290)</f>
        <v/>
      </c>
      <c r="K290" s="398">
        <f t="array" ref="K290">IF(ISERROR(G290/L290),"",G290/L290)</f>
        <v>0</v>
      </c>
      <c r="L290" s="129">
        <v>9</v>
      </c>
      <c r="M290" s="109">
        <f t="shared" si="128"/>
        <v>0</v>
      </c>
      <c r="N290" s="130">
        <f t="shared" si="129"/>
        <v>0</v>
      </c>
      <c r="O290" s="389"/>
      <c r="P290" s="389"/>
      <c r="Q290" s="389"/>
      <c r="R290" s="389"/>
      <c r="S290" s="389"/>
      <c r="T290" s="389"/>
      <c r="U290" s="389"/>
      <c r="V290" s="132">
        <f t="shared" si="130"/>
        <v>0</v>
      </c>
      <c r="W290" s="133" t="str">
        <f t="shared" si="131"/>
        <v/>
      </c>
      <c r="X290" s="132"/>
      <c r="Y290" s="132"/>
      <c r="Z290" s="132"/>
      <c r="AA290" s="132"/>
    </row>
    <row r="291" spans="1:27" ht="20.100000000000001" customHeight="1">
      <c r="A291" s="462" t="s">
        <v>224</v>
      </c>
      <c r="B291" s="463"/>
      <c r="C291" s="396" t="s">
        <v>202</v>
      </c>
      <c r="D291" s="143"/>
      <c r="E291" s="143"/>
      <c r="F291" s="144"/>
      <c r="G291" s="145">
        <f>SUM(G257:G290)</f>
        <v>394</v>
      </c>
      <c r="H291" s="146">
        <f>SUM(H257:H290)</f>
        <v>1981.82</v>
      </c>
      <c r="I291" s="146">
        <f>SUM(I257:I290)</f>
        <v>64</v>
      </c>
      <c r="J291" s="130">
        <f t="array" ref="J291">IF(ISERROR(G291/I291),"",G291/I291)</f>
        <v>6.15625</v>
      </c>
      <c r="K291" s="146">
        <f>SUM(K257:K290)</f>
        <v>25.241935483870968</v>
      </c>
      <c r="L291" s="147"/>
      <c r="M291" s="150">
        <f t="shared" ref="M291:V291" si="132">SUM(M257:M290)</f>
        <v>38.758064516129032</v>
      </c>
      <c r="N291" s="146">
        <f t="shared" si="132"/>
        <v>0</v>
      </c>
      <c r="O291" s="148">
        <f t="shared" si="132"/>
        <v>0</v>
      </c>
      <c r="P291" s="148">
        <f t="shared" si="132"/>
        <v>0</v>
      </c>
      <c r="Q291" s="148">
        <f t="shared" si="132"/>
        <v>0</v>
      </c>
      <c r="R291" s="148">
        <f t="shared" si="132"/>
        <v>0</v>
      </c>
      <c r="S291" s="148">
        <f t="shared" si="132"/>
        <v>0</v>
      </c>
      <c r="T291" s="148">
        <f t="shared" si="132"/>
        <v>0</v>
      </c>
      <c r="U291" s="148">
        <f t="shared" si="132"/>
        <v>0</v>
      </c>
      <c r="V291" s="149">
        <f t="shared" si="132"/>
        <v>0</v>
      </c>
      <c r="W291" s="133">
        <f t="shared" si="131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398">
        <f t="shared" ref="H292:H306" si="133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4">IF(ISERROR(I292-K292),"",I292-K292)</f>
        <v>0</v>
      </c>
      <c r="N292" s="130">
        <f t="shared" ref="N292:N306" si="135">SUM(O292:U292)</f>
        <v>0</v>
      </c>
      <c r="O292" s="389"/>
      <c r="P292" s="389"/>
      <c r="Q292" s="389"/>
      <c r="R292" s="389"/>
      <c r="S292" s="389"/>
      <c r="T292" s="389"/>
      <c r="U292" s="389"/>
      <c r="V292" s="132">
        <f t="shared" ref="V292:V306" si="136">SUM(X292:AA292)</f>
        <v>0</v>
      </c>
      <c r="W292" s="133" t="str">
        <f t="shared" si="131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398">
        <f t="shared" si="133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4"/>
        <v>0</v>
      </c>
      <c r="N293" s="130">
        <f t="shared" si="135"/>
        <v>0</v>
      </c>
      <c r="O293" s="389"/>
      <c r="P293" s="389"/>
      <c r="Q293" s="389"/>
      <c r="R293" s="389"/>
      <c r="S293" s="389"/>
      <c r="T293" s="389"/>
      <c r="U293" s="389"/>
      <c r="V293" s="132">
        <f t="shared" si="136"/>
        <v>0</v>
      </c>
      <c r="W293" s="133" t="str">
        <f t="shared" si="131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>
        <v>42737</v>
      </c>
      <c r="G294" s="128">
        <v>88</v>
      </c>
      <c r="H294" s="398">
        <f t="shared" si="133"/>
        <v>443.52</v>
      </c>
      <c r="I294" s="129">
        <f>3*4</f>
        <v>12</v>
      </c>
      <c r="J294" s="130">
        <f t="array" ref="J294">IF(ISERROR(G294/I294),"",G294/I294)</f>
        <v>7.333333333333333</v>
      </c>
      <c r="K294" s="131">
        <f t="array" ref="K294">IF(ISERROR(G294/L294),"",G294/L294)</f>
        <v>4.4000000000000004</v>
      </c>
      <c r="L294" s="129">
        <v>20</v>
      </c>
      <c r="M294" s="109">
        <f t="shared" si="134"/>
        <v>7.6</v>
      </c>
      <c r="N294" s="130">
        <f t="shared" si="135"/>
        <v>0</v>
      </c>
      <c r="O294" s="389"/>
      <c r="P294" s="389"/>
      <c r="Q294" s="389"/>
      <c r="R294" s="389"/>
      <c r="S294" s="389"/>
      <c r="T294" s="389"/>
      <c r="U294" s="389"/>
      <c r="V294" s="132">
        <f t="shared" si="136"/>
        <v>0</v>
      </c>
      <c r="W294" s="133">
        <f t="shared" si="131"/>
        <v>0</v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398">
        <f t="shared" si="133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4"/>
        <v>0</v>
      </c>
      <c r="N295" s="130">
        <f t="shared" si="135"/>
        <v>0</v>
      </c>
      <c r="O295" s="389"/>
      <c r="P295" s="389"/>
      <c r="Q295" s="389"/>
      <c r="R295" s="389"/>
      <c r="S295" s="389"/>
      <c r="T295" s="389"/>
      <c r="U295" s="389"/>
      <c r="V295" s="132">
        <f t="shared" si="136"/>
        <v>0</v>
      </c>
      <c r="W295" s="133" t="str">
        <f t="shared" si="131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394" t="s">
        <v>203</v>
      </c>
      <c r="D296" s="108">
        <v>5.03</v>
      </c>
      <c r="E296" s="108"/>
      <c r="F296" s="127"/>
      <c r="G296" s="128"/>
      <c r="H296" s="398">
        <f t="shared" si="133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4"/>
        <v>0</v>
      </c>
      <c r="N296" s="130">
        <f t="shared" si="135"/>
        <v>0</v>
      </c>
      <c r="O296" s="389"/>
      <c r="P296" s="389"/>
      <c r="Q296" s="389"/>
      <c r="R296" s="389"/>
      <c r="S296" s="389"/>
      <c r="T296" s="389"/>
      <c r="U296" s="389"/>
      <c r="V296" s="132">
        <f t="shared" si="136"/>
        <v>0</v>
      </c>
      <c r="W296" s="133" t="str">
        <f t="shared" si="131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398">
        <f t="shared" si="133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4"/>
        <v>0</v>
      </c>
      <c r="N297" s="130">
        <f t="shared" si="135"/>
        <v>0</v>
      </c>
      <c r="O297" s="389"/>
      <c r="P297" s="389"/>
      <c r="Q297" s="389"/>
      <c r="R297" s="389"/>
      <c r="S297" s="389"/>
      <c r="T297" s="389"/>
      <c r="U297" s="389"/>
      <c r="V297" s="132">
        <f t="shared" si="136"/>
        <v>0</v>
      </c>
      <c r="W297" s="133" t="str">
        <f t="shared" si="131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398">
        <f t="shared" si="133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4"/>
        <v>0</v>
      </c>
      <c r="N298" s="130">
        <f t="shared" si="135"/>
        <v>0</v>
      </c>
      <c r="O298" s="389"/>
      <c r="P298" s="389"/>
      <c r="Q298" s="389"/>
      <c r="R298" s="389"/>
      <c r="S298" s="389"/>
      <c r="T298" s="389"/>
      <c r="U298" s="389"/>
      <c r="V298" s="132">
        <f t="shared" si="136"/>
        <v>0</v>
      </c>
      <c r="W298" s="133" t="str">
        <f t="shared" si="131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394" t="s">
        <v>228</v>
      </c>
      <c r="D299" s="108">
        <v>5.03</v>
      </c>
      <c r="E299" s="108"/>
      <c r="F299" s="127"/>
      <c r="G299" s="128"/>
      <c r="H299" s="398">
        <f t="shared" si="133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4"/>
        <v>0</v>
      </c>
      <c r="N299" s="130">
        <f t="shared" si="135"/>
        <v>0</v>
      </c>
      <c r="O299" s="389"/>
      <c r="P299" s="389"/>
      <c r="Q299" s="389"/>
      <c r="R299" s="389"/>
      <c r="S299" s="389"/>
      <c r="T299" s="389"/>
      <c r="U299" s="389"/>
      <c r="V299" s="132">
        <f t="shared" si="136"/>
        <v>0</v>
      </c>
      <c r="W299" s="133" t="str">
        <f t="shared" si="131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394" t="s">
        <v>212</v>
      </c>
      <c r="D300" s="108">
        <v>5.03</v>
      </c>
      <c r="E300" s="108"/>
      <c r="F300" s="127"/>
      <c r="G300" s="128"/>
      <c r="H300" s="398">
        <f t="shared" si="133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4"/>
        <v/>
      </c>
      <c r="N300" s="130">
        <f t="shared" si="135"/>
        <v>0</v>
      </c>
      <c r="O300" s="389"/>
      <c r="P300" s="389"/>
      <c r="Q300" s="389"/>
      <c r="R300" s="389"/>
      <c r="S300" s="389"/>
      <c r="T300" s="389"/>
      <c r="U300" s="389"/>
      <c r="V300" s="132">
        <f t="shared" si="136"/>
        <v>0</v>
      </c>
      <c r="W300" s="133" t="str">
        <f t="shared" si="131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394" t="s">
        <v>203</v>
      </c>
      <c r="D301" s="108">
        <v>5.03</v>
      </c>
      <c r="E301" s="108"/>
      <c r="F301" s="127"/>
      <c r="G301" s="128"/>
      <c r="H301" s="398">
        <f t="shared" si="133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4"/>
        <v/>
      </c>
      <c r="N301" s="130">
        <f t="shared" si="135"/>
        <v>0</v>
      </c>
      <c r="O301" s="389"/>
      <c r="P301" s="389"/>
      <c r="Q301" s="389"/>
      <c r="R301" s="389"/>
      <c r="S301" s="389"/>
      <c r="T301" s="389"/>
      <c r="U301" s="389"/>
      <c r="V301" s="132">
        <f t="shared" si="136"/>
        <v>0</v>
      </c>
      <c r="W301" s="133" t="str">
        <f t="shared" si="131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394" t="s">
        <v>186</v>
      </c>
      <c r="D302" s="108">
        <v>5.03</v>
      </c>
      <c r="E302" s="108"/>
      <c r="F302" s="127"/>
      <c r="G302" s="128"/>
      <c r="H302" s="398">
        <f t="shared" si="133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4"/>
        <v/>
      </c>
      <c r="N302" s="130">
        <f t="shared" si="135"/>
        <v>0</v>
      </c>
      <c r="O302" s="389"/>
      <c r="P302" s="389"/>
      <c r="Q302" s="389"/>
      <c r="R302" s="389"/>
      <c r="S302" s="389"/>
      <c r="T302" s="389"/>
      <c r="U302" s="389"/>
      <c r="V302" s="132">
        <f t="shared" si="136"/>
        <v>0</v>
      </c>
      <c r="W302" s="133" t="str">
        <f t="shared" si="131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394" t="s">
        <v>228</v>
      </c>
      <c r="D303" s="108">
        <v>5.03</v>
      </c>
      <c r="E303" s="108"/>
      <c r="F303" s="127"/>
      <c r="G303" s="128"/>
      <c r="H303" s="398">
        <f t="shared" si="133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4"/>
        <v/>
      </c>
      <c r="N303" s="130">
        <f t="shared" si="135"/>
        <v>0</v>
      </c>
      <c r="O303" s="389"/>
      <c r="P303" s="389"/>
      <c r="Q303" s="389"/>
      <c r="R303" s="389"/>
      <c r="S303" s="389"/>
      <c r="T303" s="389"/>
      <c r="U303" s="389"/>
      <c r="V303" s="132">
        <f t="shared" si="136"/>
        <v>0</v>
      </c>
      <c r="W303" s="133" t="str">
        <f t="shared" si="131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394" t="s">
        <v>199</v>
      </c>
      <c r="D304" s="108">
        <v>5.03</v>
      </c>
      <c r="E304" s="108"/>
      <c r="F304" s="127"/>
      <c r="G304" s="128"/>
      <c r="H304" s="398">
        <f t="shared" si="133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4"/>
        <v/>
      </c>
      <c r="N304" s="130">
        <f t="shared" si="135"/>
        <v>0</v>
      </c>
      <c r="O304" s="389"/>
      <c r="P304" s="389"/>
      <c r="Q304" s="389"/>
      <c r="R304" s="389"/>
      <c r="S304" s="389"/>
      <c r="T304" s="389"/>
      <c r="U304" s="389"/>
      <c r="V304" s="132">
        <f t="shared" si="136"/>
        <v>0</v>
      </c>
      <c r="W304" s="133" t="str">
        <f t="shared" si="131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>
        <v>42736</v>
      </c>
      <c r="G305" s="128">
        <v>47</v>
      </c>
      <c r="H305" s="398">
        <f t="shared" si="133"/>
        <v>237.82</v>
      </c>
      <c r="I305" s="129">
        <v>2</v>
      </c>
      <c r="J305" s="130">
        <f t="array" ref="J305">IF(ISERROR(G305/I305),"",G305/I305)</f>
        <v>23.5</v>
      </c>
      <c r="K305" s="131">
        <f t="array" ref="K305">IF(ISERROR(G305/L305),"",G305/L305)</f>
        <v>1.88</v>
      </c>
      <c r="L305" s="129">
        <v>25</v>
      </c>
      <c r="M305" s="109">
        <f t="shared" si="134"/>
        <v>0.12000000000000011</v>
      </c>
      <c r="N305" s="130">
        <f t="shared" si="135"/>
        <v>0</v>
      </c>
      <c r="O305" s="389"/>
      <c r="P305" s="389"/>
      <c r="Q305" s="389"/>
      <c r="R305" s="389"/>
      <c r="S305" s="389"/>
      <c r="T305" s="389"/>
      <c r="U305" s="389"/>
      <c r="V305" s="132">
        <f t="shared" si="136"/>
        <v>0</v>
      </c>
      <c r="W305" s="133">
        <f t="shared" si="131"/>
        <v>0</v>
      </c>
      <c r="X305" s="132"/>
      <c r="Y305" s="132"/>
      <c r="Z305" s="132"/>
      <c r="AA305" s="132"/>
    </row>
    <row r="306" spans="1:27" ht="20.10000000000000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>
        <v>42737</v>
      </c>
      <c r="G306" s="128">
        <f>90*7+91</f>
        <v>721</v>
      </c>
      <c r="H306" s="398">
        <f t="shared" si="133"/>
        <v>3648.2599999999998</v>
      </c>
      <c r="I306" s="129">
        <f>8.5*4</f>
        <v>34</v>
      </c>
      <c r="J306" s="130">
        <f t="array" ref="J306">IF(ISERROR(G306/I306),"",G306/I306)</f>
        <v>21.205882352941178</v>
      </c>
      <c r="K306" s="131">
        <f t="array" ref="K306">IF(ISERROR(G306/L306),"",G306/L306)</f>
        <v>28.84</v>
      </c>
      <c r="L306" s="129">
        <v>25</v>
      </c>
      <c r="M306" s="109">
        <f t="shared" si="134"/>
        <v>5.16</v>
      </c>
      <c r="N306" s="130">
        <f t="shared" si="135"/>
        <v>0</v>
      </c>
      <c r="O306" s="389"/>
      <c r="P306" s="389"/>
      <c r="Q306" s="389"/>
      <c r="R306" s="389"/>
      <c r="S306" s="389"/>
      <c r="T306" s="389"/>
      <c r="U306" s="389"/>
      <c r="V306" s="132">
        <f t="shared" si="136"/>
        <v>0</v>
      </c>
      <c r="W306" s="133">
        <f t="shared" si="131"/>
        <v>0</v>
      </c>
      <c r="X306" s="132"/>
      <c r="Y306" s="132"/>
      <c r="Z306" s="132"/>
      <c r="AA306" s="132"/>
    </row>
    <row r="307" spans="1:27" ht="20.100000000000001" customHeight="1">
      <c r="A307" s="462" t="s">
        <v>231</v>
      </c>
      <c r="B307" s="463"/>
      <c r="C307" s="396" t="s">
        <v>202</v>
      </c>
      <c r="D307" s="143"/>
      <c r="E307" s="143"/>
      <c r="F307" s="144"/>
      <c r="G307" s="145">
        <f>SUM(G292:G306)</f>
        <v>856</v>
      </c>
      <c r="H307" s="146">
        <f>SUM(H292:H306)</f>
        <v>4329.5999999999995</v>
      </c>
      <c r="I307" s="146">
        <f>SUM(I292:I306)</f>
        <v>48</v>
      </c>
      <c r="J307" s="130">
        <f t="array" ref="J307">IF(ISERROR(G307/I307),"",G307/I307)</f>
        <v>17.833333333333332</v>
      </c>
      <c r="K307" s="146">
        <f>SUM(K292:K306)</f>
        <v>35.119999999999997</v>
      </c>
      <c r="L307" s="146"/>
      <c r="M307" s="150">
        <f>SUM(M292:M306)</f>
        <v>12.879999999999999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1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398">
        <f t="shared" ref="H308:H316" si="137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8">IF(ISERROR(I308-K308),"",I308-K308)</f>
        <v>0</v>
      </c>
      <c r="N308" s="130">
        <f t="shared" ref="N308:N312" si="139">SUM(O308:U308)</f>
        <v>0</v>
      </c>
      <c r="O308" s="389"/>
      <c r="P308" s="389"/>
      <c r="Q308" s="389"/>
      <c r="R308" s="389"/>
      <c r="S308" s="389"/>
      <c r="T308" s="389"/>
      <c r="U308" s="389"/>
      <c r="V308" s="132">
        <f t="shared" ref="V308:V312" si="140">SUM(X308:AA308)</f>
        <v>0</v>
      </c>
      <c r="W308" s="133" t="str">
        <f t="shared" si="131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398">
        <f t="shared" si="137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8"/>
        <v>0</v>
      </c>
      <c r="N309" s="130">
        <f t="shared" si="139"/>
        <v>0</v>
      </c>
      <c r="O309" s="389"/>
      <c r="P309" s="389"/>
      <c r="Q309" s="389"/>
      <c r="R309" s="389"/>
      <c r="S309" s="389"/>
      <c r="T309" s="389"/>
      <c r="U309" s="389"/>
      <c r="V309" s="132">
        <f t="shared" si="140"/>
        <v>0</v>
      </c>
      <c r="W309" s="133" t="str">
        <f t="shared" si="131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398">
        <f t="shared" si="137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8"/>
        <v>0</v>
      </c>
      <c r="N310" s="130">
        <f t="shared" si="139"/>
        <v>0</v>
      </c>
      <c r="O310" s="389"/>
      <c r="P310" s="389"/>
      <c r="Q310" s="389"/>
      <c r="R310" s="389"/>
      <c r="S310" s="389"/>
      <c r="T310" s="389"/>
      <c r="U310" s="389"/>
      <c r="V310" s="132">
        <f t="shared" si="140"/>
        <v>0</v>
      </c>
      <c r="W310" s="133" t="str">
        <f t="shared" si="131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398">
        <f t="shared" si="137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8"/>
        <v>0</v>
      </c>
      <c r="N311" s="130">
        <f t="shared" si="139"/>
        <v>0</v>
      </c>
      <c r="O311" s="389"/>
      <c r="P311" s="389"/>
      <c r="Q311" s="389"/>
      <c r="R311" s="389"/>
      <c r="S311" s="389"/>
      <c r="T311" s="389"/>
      <c r="U311" s="389"/>
      <c r="V311" s="132">
        <f t="shared" si="140"/>
        <v>0</v>
      </c>
      <c r="W311" s="133" t="str">
        <f t="shared" si="131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398">
        <f t="shared" si="137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8"/>
        <v>0</v>
      </c>
      <c r="N312" s="130">
        <f t="shared" si="139"/>
        <v>0</v>
      </c>
      <c r="O312" s="389"/>
      <c r="P312" s="389"/>
      <c r="Q312" s="389"/>
      <c r="R312" s="389"/>
      <c r="S312" s="389"/>
      <c r="T312" s="389"/>
      <c r="U312" s="389"/>
      <c r="V312" s="132">
        <f t="shared" si="140"/>
        <v>0</v>
      </c>
      <c r="W312" s="133" t="str">
        <f t="shared" si="131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398">
        <f t="shared" si="137"/>
        <v>0</v>
      </c>
      <c r="I313" s="129"/>
      <c r="J313" s="130"/>
      <c r="K313" s="131"/>
      <c r="L313" s="129">
        <v>13.5</v>
      </c>
      <c r="M313" s="109"/>
      <c r="N313" s="130"/>
      <c r="O313" s="389"/>
      <c r="P313" s="389"/>
      <c r="Q313" s="389"/>
      <c r="R313" s="389"/>
      <c r="S313" s="389"/>
      <c r="T313" s="389"/>
      <c r="U313" s="389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>
        <v>42727</v>
      </c>
      <c r="G314" s="128">
        <v>6</v>
      </c>
      <c r="H314" s="398">
        <f t="shared" si="137"/>
        <v>30.18</v>
      </c>
      <c r="I314" s="129">
        <v>1</v>
      </c>
      <c r="J314" s="130">
        <f t="array" ref="J314">IF(ISERROR(G314/I314),"",G314/I314)</f>
        <v>6</v>
      </c>
      <c r="K314" s="131">
        <f t="array" ref="K314">IF(ISERROR(G314/L314),"",G314/L314)</f>
        <v>0.44444444444444442</v>
      </c>
      <c r="L314" s="129">
        <v>13.5</v>
      </c>
      <c r="M314" s="109">
        <f t="shared" ref="M314:M315" si="141">IF(ISERROR(I314-K314),"",I314-K314)</f>
        <v>0.55555555555555558</v>
      </c>
      <c r="N314" s="130"/>
      <c r="O314" s="389"/>
      <c r="P314" s="389"/>
      <c r="Q314" s="389"/>
      <c r="R314" s="389"/>
      <c r="S314" s="389"/>
      <c r="T314" s="389"/>
      <c r="U314" s="389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>
        <v>42737</v>
      </c>
      <c r="G315" s="128">
        <v>90</v>
      </c>
      <c r="H315" s="398">
        <f t="shared" si="137"/>
        <v>452.70000000000005</v>
      </c>
      <c r="I315" s="129">
        <f>3.5*4</f>
        <v>14</v>
      </c>
      <c r="J315" s="130">
        <f t="array" ref="J315">IF(ISERROR(G315/I315),"",G315/I315)</f>
        <v>6.4285714285714288</v>
      </c>
      <c r="K315" s="131">
        <f t="array" ref="K315">IF(ISERROR(G315/L315),"",G315/L315)</f>
        <v>6.666666666666667</v>
      </c>
      <c r="L315" s="129">
        <v>13.5</v>
      </c>
      <c r="M315" s="109">
        <f t="shared" si="141"/>
        <v>7.333333333333333</v>
      </c>
      <c r="N315" s="130"/>
      <c r="O315" s="389"/>
      <c r="P315" s="389"/>
      <c r="Q315" s="389"/>
      <c r="R315" s="389"/>
      <c r="S315" s="389"/>
      <c r="T315" s="389"/>
      <c r="U315" s="389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398">
        <f t="shared" si="137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2">IF(ISERROR(I316-K316),"",I316-K316)</f>
        <v>0</v>
      </c>
      <c r="N316" s="130">
        <f t="shared" ref="N316" si="143">SUM(O316:U316)</f>
        <v>0</v>
      </c>
      <c r="O316" s="389"/>
      <c r="P316" s="389"/>
      <c r="Q316" s="389"/>
      <c r="R316" s="389"/>
      <c r="S316" s="389"/>
      <c r="T316" s="389"/>
      <c r="U316" s="389"/>
      <c r="V316" s="132">
        <f t="shared" ref="V316" si="144">SUM(X316:AA316)</f>
        <v>0</v>
      </c>
      <c r="W316" s="133" t="str">
        <f t="shared" ref="W316:W321" si="145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462" t="s">
        <v>234</v>
      </c>
      <c r="B317" s="463"/>
      <c r="C317" s="396" t="s">
        <v>202</v>
      </c>
      <c r="D317" s="143"/>
      <c r="E317" s="143"/>
      <c r="F317" s="144"/>
      <c r="G317" s="145">
        <f>SUM(G308:G316)</f>
        <v>96</v>
      </c>
      <c r="H317" s="146">
        <f>SUM(H308:H316)</f>
        <v>482.88000000000005</v>
      </c>
      <c r="I317" s="146">
        <f>SUM(I308:I316)</f>
        <v>15</v>
      </c>
      <c r="J317" s="130">
        <f t="array" ref="J317">IF(ISERROR(G317/I317),"",G317/I317)</f>
        <v>6.4</v>
      </c>
      <c r="K317" s="146">
        <f>SUM(K308:K316)</f>
        <v>7.1111111111111116</v>
      </c>
      <c r="L317" s="147"/>
      <c r="M317" s="150">
        <f>SUM(M308:M316)</f>
        <v>7.8888888888888884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5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388"/>
      <c r="D318" s="108">
        <v>3.65</v>
      </c>
      <c r="E318" s="108"/>
      <c r="F318" s="153"/>
      <c r="G318" s="128"/>
      <c r="H318" s="398">
        <f t="shared" ref="H318:H331" si="146">D318*G318</f>
        <v>0</v>
      </c>
      <c r="I318" s="129"/>
      <c r="J318" s="130" t="str">
        <f t="array" ref="J318">IF(ISERROR(G318/I318),"",G318/I318)</f>
        <v/>
      </c>
      <c r="K318" s="398">
        <f t="array" ref="K318">IF(ISERROR(G318/L318),"",G318/L318)</f>
        <v>0</v>
      </c>
      <c r="L318" s="129">
        <v>5</v>
      </c>
      <c r="M318" s="109">
        <f t="shared" ref="M318:M321" si="147">IF(ISERROR(I318-K318),"",I318-K318)</f>
        <v>0</v>
      </c>
      <c r="N318" s="130">
        <f t="shared" ref="N318:N321" si="148">SUM(O318:U318)</f>
        <v>0</v>
      </c>
      <c r="O318" s="389"/>
      <c r="P318" s="389"/>
      <c r="Q318" s="389"/>
      <c r="R318" s="389"/>
      <c r="S318" s="389"/>
      <c r="T318" s="389"/>
      <c r="U318" s="389"/>
      <c r="V318" s="132">
        <f t="shared" ref="V318:V321" si="149">SUM(X318:AA318)</f>
        <v>0</v>
      </c>
      <c r="W318" s="133" t="str">
        <f t="shared" si="145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388"/>
      <c r="D319" s="108">
        <v>6.58</v>
      </c>
      <c r="E319" s="108"/>
      <c r="F319" s="127"/>
      <c r="G319" s="128"/>
      <c r="H319" s="398">
        <f t="shared" si="146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7"/>
        <v>0</v>
      </c>
      <c r="N319" s="130">
        <f t="shared" si="148"/>
        <v>0</v>
      </c>
      <c r="O319" s="389"/>
      <c r="P319" s="389"/>
      <c r="Q319" s="389"/>
      <c r="R319" s="389"/>
      <c r="S319" s="389"/>
      <c r="T319" s="389"/>
      <c r="U319" s="389"/>
      <c r="V319" s="132">
        <f t="shared" si="149"/>
        <v>0</v>
      </c>
      <c r="W319" s="133" t="str">
        <f t="shared" si="145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388"/>
      <c r="D320" s="108">
        <v>7.8</v>
      </c>
      <c r="E320" s="108"/>
      <c r="F320" s="127"/>
      <c r="G320" s="128"/>
      <c r="H320" s="398">
        <f t="shared" si="146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7"/>
        <v>0</v>
      </c>
      <c r="N320" s="130">
        <f t="shared" si="148"/>
        <v>0</v>
      </c>
      <c r="O320" s="389"/>
      <c r="P320" s="389"/>
      <c r="Q320" s="389"/>
      <c r="R320" s="389"/>
      <c r="S320" s="389"/>
      <c r="T320" s="389"/>
      <c r="U320" s="389"/>
      <c r="V320" s="132">
        <f t="shared" si="149"/>
        <v>0</v>
      </c>
      <c r="W320" s="133" t="str">
        <f t="shared" si="145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388"/>
      <c r="D321" s="108">
        <v>4.4000000000000004</v>
      </c>
      <c r="E321" s="108"/>
      <c r="F321" s="127"/>
      <c r="G321" s="128"/>
      <c r="H321" s="398">
        <f t="shared" si="146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7"/>
        <v>0</v>
      </c>
      <c r="N321" s="130">
        <f t="shared" si="148"/>
        <v>0</v>
      </c>
      <c r="O321" s="389"/>
      <c r="P321" s="389"/>
      <c r="Q321" s="389"/>
      <c r="R321" s="389"/>
      <c r="S321" s="389"/>
      <c r="T321" s="389"/>
      <c r="U321" s="389"/>
      <c r="V321" s="132">
        <f t="shared" si="149"/>
        <v>0</v>
      </c>
      <c r="W321" s="133" t="str">
        <f t="shared" si="145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388"/>
      <c r="D322" s="108"/>
      <c r="E322" s="108"/>
      <c r="F322" s="127"/>
      <c r="G322" s="128"/>
      <c r="H322" s="398">
        <f t="shared" si="146"/>
        <v>0</v>
      </c>
      <c r="I322" s="129"/>
      <c r="J322" s="130"/>
      <c r="K322" s="131"/>
      <c r="L322" s="129">
        <v>6</v>
      </c>
      <c r="M322" s="109"/>
      <c r="N322" s="130"/>
      <c r="O322" s="389"/>
      <c r="P322" s="389"/>
      <c r="Q322" s="389"/>
      <c r="R322" s="389"/>
      <c r="S322" s="389"/>
      <c r="T322" s="389"/>
      <c r="U322" s="389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388" t="s">
        <v>239</v>
      </c>
      <c r="C323" s="388" t="s">
        <v>179</v>
      </c>
      <c r="D323" s="108">
        <v>6.04</v>
      </c>
      <c r="E323" s="108"/>
      <c r="F323" s="127"/>
      <c r="G323" s="128"/>
      <c r="H323" s="398">
        <f t="shared" si="146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50">IF(ISERROR(I323-K323),"",I323-K323)</f>
        <v>0</v>
      </c>
      <c r="N323" s="130">
        <f t="shared" ref="N323:N324" si="151">SUM(O323:U323)</f>
        <v>0</v>
      </c>
      <c r="O323" s="389"/>
      <c r="P323" s="389"/>
      <c r="Q323" s="389"/>
      <c r="R323" s="389"/>
      <c r="S323" s="389"/>
      <c r="T323" s="389"/>
      <c r="U323" s="389"/>
      <c r="V323" s="132">
        <f t="shared" ref="V323:V324" si="152">SUM(X323:AA323)</f>
        <v>0</v>
      </c>
      <c r="W323" s="133" t="str">
        <f t="shared" ref="W323:W324" si="153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388" t="s">
        <v>239</v>
      </c>
      <c r="C324" s="388" t="s">
        <v>186</v>
      </c>
      <c r="D324" s="108">
        <v>6.04</v>
      </c>
      <c r="E324" s="108"/>
      <c r="F324" s="127"/>
      <c r="G324" s="128"/>
      <c r="H324" s="398">
        <f t="shared" si="146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50"/>
        <v>0</v>
      </c>
      <c r="N324" s="130">
        <f t="shared" si="151"/>
        <v>0</v>
      </c>
      <c r="O324" s="389"/>
      <c r="P324" s="389"/>
      <c r="Q324" s="389"/>
      <c r="R324" s="389"/>
      <c r="S324" s="389"/>
      <c r="T324" s="389"/>
      <c r="U324" s="389"/>
      <c r="V324" s="132">
        <f t="shared" si="152"/>
        <v>0</v>
      </c>
      <c r="W324" s="133" t="str">
        <f t="shared" si="153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388" t="s">
        <v>443</v>
      </c>
      <c r="C325" s="388" t="s">
        <v>179</v>
      </c>
      <c r="D325" s="108">
        <v>6</v>
      </c>
      <c r="E325" s="108"/>
      <c r="F325" s="127"/>
      <c r="G325" s="128"/>
      <c r="H325" s="398">
        <f t="shared" si="146"/>
        <v>0</v>
      </c>
      <c r="I325" s="129"/>
      <c r="J325" s="130"/>
      <c r="K325" s="131"/>
      <c r="L325" s="129"/>
      <c r="M325" s="109"/>
      <c r="N325" s="130"/>
      <c r="O325" s="389"/>
      <c r="P325" s="389"/>
      <c r="Q325" s="389"/>
      <c r="R325" s="389"/>
      <c r="S325" s="389"/>
      <c r="T325" s="389"/>
      <c r="U325" s="389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388" t="s">
        <v>443</v>
      </c>
      <c r="C326" s="388" t="s">
        <v>60</v>
      </c>
      <c r="D326" s="108">
        <v>6</v>
      </c>
      <c r="E326" s="108"/>
      <c r="F326" s="127"/>
      <c r="G326" s="128"/>
      <c r="H326" s="398">
        <f t="shared" si="146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389"/>
      <c r="P326" s="389"/>
      <c r="Q326" s="389"/>
      <c r="R326" s="389"/>
      <c r="S326" s="389"/>
      <c r="T326" s="389"/>
      <c r="U326" s="389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390" t="s">
        <v>240</v>
      </c>
      <c r="C327" s="126"/>
      <c r="D327" s="108">
        <v>7.3</v>
      </c>
      <c r="E327" s="108"/>
      <c r="F327" s="127"/>
      <c r="G327" s="128"/>
      <c r="H327" s="398">
        <f t="shared" si="146"/>
        <v>0</v>
      </c>
      <c r="I327" s="129"/>
      <c r="J327" s="130"/>
      <c r="K327" s="131"/>
      <c r="L327" s="129"/>
      <c r="M327" s="109"/>
      <c r="N327" s="130"/>
      <c r="O327" s="389"/>
      <c r="P327" s="389"/>
      <c r="Q327" s="389"/>
      <c r="R327" s="389"/>
      <c r="S327" s="389"/>
      <c r="T327" s="389"/>
      <c r="U327" s="389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390" t="s">
        <v>241</v>
      </c>
      <c r="C328" s="126"/>
      <c r="D328" s="108">
        <f>78*120/1000</f>
        <v>9.36</v>
      </c>
      <c r="E328" s="108"/>
      <c r="F328" s="127"/>
      <c r="G328" s="128"/>
      <c r="H328" s="398">
        <f t="shared" si="146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4">SUM(O328:U328)</f>
        <v>0</v>
      </c>
      <c r="O328" s="389"/>
      <c r="P328" s="389"/>
      <c r="Q328" s="389"/>
      <c r="R328" s="389"/>
      <c r="S328" s="389"/>
      <c r="T328" s="389"/>
      <c r="U328" s="389"/>
      <c r="V328" s="132">
        <f t="shared" ref="V328" si="155">SUM(X328:AA328)</f>
        <v>0</v>
      </c>
      <c r="W328" s="133" t="str">
        <f t="shared" ref="W328" si="156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390" t="s">
        <v>242</v>
      </c>
      <c r="C329" s="126"/>
      <c r="D329" s="108">
        <v>4.5</v>
      </c>
      <c r="E329" s="108"/>
      <c r="F329" s="127"/>
      <c r="G329" s="128"/>
      <c r="H329" s="398">
        <f t="shared" si="146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389"/>
      <c r="P329" s="389"/>
      <c r="Q329" s="389"/>
      <c r="R329" s="389"/>
      <c r="S329" s="389"/>
      <c r="T329" s="389"/>
      <c r="U329" s="389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390" t="s">
        <v>243</v>
      </c>
      <c r="C330" s="126"/>
      <c r="D330" s="108">
        <v>4.5</v>
      </c>
      <c r="E330" s="108"/>
      <c r="F330" s="127"/>
      <c r="G330" s="128"/>
      <c r="H330" s="398">
        <f t="shared" si="146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389"/>
      <c r="P330" s="389"/>
      <c r="Q330" s="389"/>
      <c r="R330" s="389"/>
      <c r="S330" s="389"/>
      <c r="T330" s="389"/>
      <c r="U330" s="389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398">
        <f t="shared" si="146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389"/>
      <c r="P331" s="389"/>
      <c r="Q331" s="389"/>
      <c r="R331" s="389"/>
      <c r="S331" s="389"/>
      <c r="T331" s="389"/>
      <c r="U331" s="389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462" t="s">
        <v>244</v>
      </c>
      <c r="B332" s="463"/>
      <c r="C332" s="396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7">SUM(M318:M328)</f>
        <v>0</v>
      </c>
      <c r="N332" s="146">
        <f t="shared" si="157"/>
        <v>0</v>
      </c>
      <c r="O332" s="148">
        <f t="shared" si="157"/>
        <v>0</v>
      </c>
      <c r="P332" s="148">
        <f t="shared" si="157"/>
        <v>0</v>
      </c>
      <c r="Q332" s="148">
        <f t="shared" si="157"/>
        <v>0</v>
      </c>
      <c r="R332" s="148">
        <f t="shared" si="157"/>
        <v>0</v>
      </c>
      <c r="S332" s="148">
        <f t="shared" si="157"/>
        <v>0</v>
      </c>
      <c r="T332" s="148">
        <f t="shared" si="157"/>
        <v>0</v>
      </c>
      <c r="U332" s="148">
        <f t="shared" si="157"/>
        <v>0</v>
      </c>
      <c r="V332" s="149">
        <f t="shared" si="157"/>
        <v>0</v>
      </c>
      <c r="W332" s="133">
        <f t="shared" si="157"/>
        <v>0</v>
      </c>
      <c r="X332" s="149">
        <f t="shared" si="157"/>
        <v>0</v>
      </c>
      <c r="Y332" s="149">
        <f t="shared" si="157"/>
        <v>0</v>
      </c>
      <c r="Z332" s="149">
        <f t="shared" si="157"/>
        <v>0</v>
      </c>
      <c r="AA332" s="149">
        <f t="shared" si="157"/>
        <v>0</v>
      </c>
    </row>
    <row r="333" spans="1:27" ht="20.100000000000001" customHeight="1">
      <c r="A333" s="464" t="s">
        <v>246</v>
      </c>
      <c r="B333" s="465"/>
      <c r="C333" s="465"/>
      <c r="D333" s="465"/>
      <c r="E333" s="465"/>
      <c r="F333" s="466"/>
      <c r="G333" s="154">
        <f>SUM(G198,G256,G291,G307,G317,G332)</f>
        <v>5772</v>
      </c>
      <c r="H333" s="154">
        <f>SUM(H198,H256,H291,H307,H317,H332)</f>
        <v>29177.33</v>
      </c>
      <c r="I333" s="154">
        <f>SUM(I198,I256,I291,I307,I317,I332)</f>
        <v>392.55</v>
      </c>
      <c r="J333" s="155">
        <f t="array" ref="J333">IF(ISERROR(G333/I333),"",G333/I333)</f>
        <v>14.703859380970577</v>
      </c>
      <c r="K333" s="154">
        <f>SUM(K198,K256,K291,K307,K317,K332)</f>
        <v>246.5331831561256</v>
      </c>
      <c r="L333" s="155">
        <f>IF(ISERROR(G333/K333),"",G333/K333)</f>
        <v>23.412669751417127</v>
      </c>
      <c r="M333" s="154">
        <f t="shared" ref="M333:AA333" si="158">SUM(M198,M256,M291,M307,M317,M332)</f>
        <v>146.01681684387438</v>
      </c>
      <c r="N333" s="154">
        <f t="shared" si="158"/>
        <v>0</v>
      </c>
      <c r="O333" s="154">
        <f t="shared" si="158"/>
        <v>0</v>
      </c>
      <c r="P333" s="154">
        <f t="shared" si="158"/>
        <v>0</v>
      </c>
      <c r="Q333" s="154">
        <f t="shared" si="158"/>
        <v>0</v>
      </c>
      <c r="R333" s="154">
        <f t="shared" si="158"/>
        <v>0</v>
      </c>
      <c r="S333" s="154">
        <f t="shared" si="158"/>
        <v>0</v>
      </c>
      <c r="T333" s="154">
        <f t="shared" si="158"/>
        <v>0</v>
      </c>
      <c r="U333" s="154">
        <f t="shared" si="158"/>
        <v>0</v>
      </c>
      <c r="V333" s="154">
        <f t="shared" si="158"/>
        <v>0</v>
      </c>
      <c r="W333" s="154">
        <f t="shared" si="158"/>
        <v>0</v>
      </c>
      <c r="X333" s="154">
        <f t="shared" si="158"/>
        <v>0</v>
      </c>
      <c r="Y333" s="154">
        <f t="shared" si="158"/>
        <v>0</v>
      </c>
      <c r="Z333" s="154">
        <f t="shared" si="158"/>
        <v>0</v>
      </c>
      <c r="AA333" s="154">
        <f t="shared" si="158"/>
        <v>0</v>
      </c>
    </row>
    <row r="334" spans="1:27" ht="20.100000000000001" customHeight="1">
      <c r="A334" s="467" t="s">
        <v>476</v>
      </c>
      <c r="B334" s="395" t="s">
        <v>247</v>
      </c>
      <c r="C334" s="450" t="s">
        <v>248</v>
      </c>
      <c r="D334" s="451"/>
      <c r="E334" s="458" t="s">
        <v>249</v>
      </c>
      <c r="F334" s="458"/>
      <c r="G334" s="428" t="s">
        <v>250</v>
      </c>
      <c r="H334" s="428"/>
      <c r="I334" s="458" t="s">
        <v>251</v>
      </c>
      <c r="J334" s="458"/>
      <c r="K334" s="458" t="s">
        <v>252</v>
      </c>
      <c r="L334" s="458"/>
      <c r="M334" s="458" t="s">
        <v>253</v>
      </c>
      <c r="N334" s="458"/>
      <c r="O334" s="458" t="s">
        <v>254</v>
      </c>
      <c r="P334" s="428" t="s">
        <v>255</v>
      </c>
      <c r="Q334" s="428"/>
      <c r="R334" s="428" t="s">
        <v>252</v>
      </c>
      <c r="S334" s="428"/>
      <c r="T334" s="428" t="s">
        <v>256</v>
      </c>
      <c r="U334" s="428"/>
      <c r="V334" s="428" t="s">
        <v>257</v>
      </c>
      <c r="W334" s="428"/>
      <c r="X334" s="428" t="s">
        <v>252</v>
      </c>
      <c r="Y334" s="428"/>
      <c r="Z334" s="428" t="s">
        <v>256</v>
      </c>
      <c r="AA334" s="428"/>
    </row>
    <row r="335" spans="1:27" ht="20.100000000000001" customHeight="1">
      <c r="A335" s="468"/>
      <c r="B335" s="395" t="s">
        <v>258</v>
      </c>
      <c r="C335" s="493">
        <v>1</v>
      </c>
      <c r="D335" s="494"/>
      <c r="E335" s="461">
        <f>C335*11</f>
        <v>11</v>
      </c>
      <c r="F335" s="461"/>
      <c r="G335" s="428">
        <v>1</v>
      </c>
      <c r="H335" s="428"/>
      <c r="I335" s="461">
        <f>G335*11</f>
        <v>11</v>
      </c>
      <c r="J335" s="461"/>
      <c r="K335" s="461">
        <f>E335-I335</f>
        <v>0</v>
      </c>
      <c r="L335" s="461"/>
      <c r="M335" s="459">
        <f>IF(ISERROR(K335/E335),"",K335/E335)</f>
        <v>0</v>
      </c>
      <c r="N335" s="459"/>
      <c r="O335" s="458"/>
      <c r="P335" s="428" t="s">
        <v>201</v>
      </c>
      <c r="Q335" s="428"/>
      <c r="R335" s="457">
        <f>SUM(O198:U198)</f>
        <v>0</v>
      </c>
      <c r="S335" s="457"/>
      <c r="T335" s="452" t="str">
        <f t="array" ref="T335">IF(ISERROR(R335/R342),"",R335/R342)</f>
        <v/>
      </c>
      <c r="U335" s="452"/>
      <c r="V335" s="428" t="s">
        <v>259</v>
      </c>
      <c r="W335" s="428"/>
      <c r="X335" s="429">
        <f>SUM(P197,P255,P290,P306,P316,P331)</f>
        <v>0</v>
      </c>
      <c r="Y335" s="430"/>
      <c r="Z335" s="452" t="str">
        <f t="array" ref="Z335">IF(ISERROR(X335/X342),"",X335/X342)</f>
        <v/>
      </c>
      <c r="AA335" s="452"/>
    </row>
    <row r="336" spans="1:27" ht="20.100000000000001" customHeight="1">
      <c r="A336" s="468"/>
      <c r="B336" s="395" t="s">
        <v>260</v>
      </c>
      <c r="C336" s="450">
        <v>0</v>
      </c>
      <c r="D336" s="451"/>
      <c r="E336" s="461">
        <f>C336*11</f>
        <v>0</v>
      </c>
      <c r="F336" s="461"/>
      <c r="G336" s="428">
        <v>0</v>
      </c>
      <c r="H336" s="428"/>
      <c r="I336" s="461">
        <f>G336*11</f>
        <v>0</v>
      </c>
      <c r="J336" s="461"/>
      <c r="K336" s="461">
        <f>E336-I336</f>
        <v>0</v>
      </c>
      <c r="L336" s="461"/>
      <c r="M336" s="459" t="str">
        <f>IF(ISERROR(K336/E336),"",K336/E336)</f>
        <v/>
      </c>
      <c r="N336" s="459"/>
      <c r="O336" s="458"/>
      <c r="P336" s="428" t="s">
        <v>216</v>
      </c>
      <c r="Q336" s="428"/>
      <c r="R336" s="457">
        <f>SUM(O256:U256)</f>
        <v>0</v>
      </c>
      <c r="S336" s="457"/>
      <c r="T336" s="452" t="str">
        <f>IF(ISERROR(R336/R342),"",R336/R342)</f>
        <v/>
      </c>
      <c r="U336" s="452"/>
      <c r="V336" s="428" t="s">
        <v>261</v>
      </c>
      <c r="W336" s="428"/>
      <c r="X336" s="429">
        <f>SUM(P198,P256,P291,P307,P317,P332)</f>
        <v>0</v>
      </c>
      <c r="Y336" s="430"/>
      <c r="Z336" s="452" t="str">
        <f>IF(ISERROR(X336/X342),"",X336/X342)</f>
        <v/>
      </c>
      <c r="AA336" s="452"/>
    </row>
    <row r="337" spans="1:27" ht="20.100000000000001" customHeight="1">
      <c r="A337" s="468"/>
      <c r="B337" s="395" t="s">
        <v>262</v>
      </c>
      <c r="C337" s="450">
        <v>0</v>
      </c>
      <c r="D337" s="451"/>
      <c r="E337" s="461">
        <f>C337*8</f>
        <v>0</v>
      </c>
      <c r="F337" s="461"/>
      <c r="G337" s="428">
        <v>1</v>
      </c>
      <c r="H337" s="428"/>
      <c r="I337" s="461">
        <f>G337*8</f>
        <v>8</v>
      </c>
      <c r="J337" s="461"/>
      <c r="K337" s="461">
        <f>E337-I337</f>
        <v>-8</v>
      </c>
      <c r="L337" s="461"/>
      <c r="M337" s="459" t="str">
        <f>IF(ISERROR(K337/E337),"",K337/E337)</f>
        <v/>
      </c>
      <c r="N337" s="459"/>
      <c r="O337" s="458"/>
      <c r="P337" s="428" t="s">
        <v>224</v>
      </c>
      <c r="Q337" s="428"/>
      <c r="R337" s="457">
        <f>SUM(O291:U291)</f>
        <v>0</v>
      </c>
      <c r="S337" s="457"/>
      <c r="T337" s="452" t="str">
        <f>IF(ISERROR(R337/R342),"",R337/R342)</f>
        <v/>
      </c>
      <c r="U337" s="452"/>
      <c r="V337" s="428" t="s">
        <v>263</v>
      </c>
      <c r="W337" s="428"/>
      <c r="X337" s="429">
        <f>SUM(P199,P257,P292,P308,P318,P333)</f>
        <v>0</v>
      </c>
      <c r="Y337" s="430"/>
      <c r="Z337" s="452" t="str">
        <f>IF(ISERROR(X337/X342),"",X337/X342)</f>
        <v/>
      </c>
      <c r="AA337" s="452"/>
    </row>
    <row r="338" spans="1:27" ht="20.100000000000001" customHeight="1">
      <c r="A338" s="468"/>
      <c r="B338" s="395" t="s">
        <v>264</v>
      </c>
      <c r="C338" s="450">
        <v>1</v>
      </c>
      <c r="D338" s="451"/>
      <c r="E338" s="461">
        <f>C338*11</f>
        <v>11</v>
      </c>
      <c r="F338" s="461"/>
      <c r="G338" s="428">
        <v>1</v>
      </c>
      <c r="H338" s="428"/>
      <c r="I338" s="461">
        <f>G338*11</f>
        <v>11</v>
      </c>
      <c r="J338" s="461"/>
      <c r="K338" s="461">
        <f>E338-I338</f>
        <v>0</v>
      </c>
      <c r="L338" s="461"/>
      <c r="M338" s="459">
        <f>IF(ISERROR(K338/E338),"",K338/E338)</f>
        <v>0</v>
      </c>
      <c r="N338" s="459"/>
      <c r="O338" s="458"/>
      <c r="P338" s="428" t="s">
        <v>231</v>
      </c>
      <c r="Q338" s="428"/>
      <c r="R338" s="457">
        <f>SUM(O307:U307)</f>
        <v>0</v>
      </c>
      <c r="S338" s="457"/>
      <c r="T338" s="452" t="str">
        <f>IF(ISERROR(R338/R342),"",R338/R342)</f>
        <v/>
      </c>
      <c r="U338" s="452"/>
      <c r="V338" s="428" t="s">
        <v>265</v>
      </c>
      <c r="W338" s="428"/>
      <c r="X338" s="429">
        <f>SUM(P201,P258,P293,P309,P319,P334)</f>
        <v>0</v>
      </c>
      <c r="Y338" s="430"/>
      <c r="Z338" s="452" t="str">
        <f>IF(ISERROR(X338/X342),"",X338/X342)</f>
        <v/>
      </c>
      <c r="AA338" s="452"/>
    </row>
    <row r="339" spans="1:27" ht="20.100000000000001" customHeight="1">
      <c r="A339" s="469"/>
      <c r="B339" s="395" t="s">
        <v>266</v>
      </c>
      <c r="C339" s="460">
        <f>SUM(C335:D338)</f>
        <v>2</v>
      </c>
      <c r="D339" s="434"/>
      <c r="E339" s="461">
        <f>SUM(E335:F338)</f>
        <v>22</v>
      </c>
      <c r="F339" s="461"/>
      <c r="G339" s="428">
        <f>SUM(G335:H338)</f>
        <v>3</v>
      </c>
      <c r="H339" s="428"/>
      <c r="I339" s="461">
        <f>SUM(I335:J338)</f>
        <v>30</v>
      </c>
      <c r="J339" s="461"/>
      <c r="K339" s="461">
        <f>SUM(K335:L338)</f>
        <v>-8</v>
      </c>
      <c r="L339" s="461"/>
      <c r="M339" s="459">
        <f>IF(ISERROR(K339/E339),"",K339/E339)</f>
        <v>-0.36363636363636365</v>
      </c>
      <c r="N339" s="459"/>
      <c r="O339" s="458"/>
      <c r="P339" s="428" t="s">
        <v>234</v>
      </c>
      <c r="Q339" s="428"/>
      <c r="R339" s="457">
        <f>SUM(O317:U317)</f>
        <v>0</v>
      </c>
      <c r="S339" s="457"/>
      <c r="T339" s="452" t="str">
        <f>IF(ISERROR(R339/R342),"",R339/R342)</f>
        <v/>
      </c>
      <c r="U339" s="452"/>
      <c r="V339" s="428" t="s">
        <v>267</v>
      </c>
      <c r="W339" s="428"/>
      <c r="X339" s="429">
        <f>SUM(P202,P259,P294,P310,P320,P335)</f>
        <v>0</v>
      </c>
      <c r="Y339" s="430"/>
      <c r="Z339" s="452" t="str">
        <f>IF(ISERROR(X339/X342),"",X339/X342)</f>
        <v/>
      </c>
      <c r="AA339" s="452"/>
    </row>
    <row r="340" spans="1:27" ht="20.100000000000001" customHeight="1">
      <c r="A340" s="309" t="s">
        <v>477</v>
      </c>
      <c r="B340" s="395">
        <f>G333</f>
        <v>5772</v>
      </c>
      <c r="C340" s="438" t="s">
        <v>269</v>
      </c>
      <c r="D340" s="437"/>
      <c r="E340" s="428">
        <f>H333</f>
        <v>29177.33</v>
      </c>
      <c r="F340" s="428"/>
      <c r="G340" s="428" t="s">
        <v>270</v>
      </c>
      <c r="H340" s="428"/>
      <c r="I340" s="456">
        <f>L333</f>
        <v>23.412669751417127</v>
      </c>
      <c r="J340" s="456"/>
      <c r="K340" s="458" t="s">
        <v>271</v>
      </c>
      <c r="L340" s="458"/>
      <c r="M340" s="456">
        <f>J333</f>
        <v>14.703859380970577</v>
      </c>
      <c r="N340" s="456"/>
      <c r="O340" s="458"/>
      <c r="P340" s="428" t="s">
        <v>244</v>
      </c>
      <c r="Q340" s="428"/>
      <c r="R340" s="457">
        <f>SUM(O332:U332)</f>
        <v>0</v>
      </c>
      <c r="S340" s="457"/>
      <c r="T340" s="452" t="str">
        <f>IF(ISERROR(R340/R342),"",R340/R342)</f>
        <v/>
      </c>
      <c r="U340" s="452"/>
      <c r="V340" s="428" t="s">
        <v>272</v>
      </c>
      <c r="W340" s="428"/>
      <c r="X340" s="429">
        <f>SUM(P203,P260,P295,P311,P321,P336)</f>
        <v>0</v>
      </c>
      <c r="Y340" s="430"/>
      <c r="Z340" s="452" t="str">
        <f>IF(ISERROR(X340/X342),"",X340/X342)</f>
        <v/>
      </c>
      <c r="AA340" s="452"/>
    </row>
    <row r="341" spans="1:27" ht="20.100000000000001" customHeight="1">
      <c r="A341" s="310" t="s">
        <v>478</v>
      </c>
      <c r="B341" s="395">
        <f>I333+C339</f>
        <v>394.55</v>
      </c>
      <c r="C341" s="435" t="s">
        <v>251</v>
      </c>
      <c r="D341" s="436"/>
      <c r="E341" s="453">
        <f>K333+I339</f>
        <v>276.53318315612557</v>
      </c>
      <c r="F341" s="453"/>
      <c r="G341" s="428" t="s">
        <v>274</v>
      </c>
      <c r="H341" s="428"/>
      <c r="I341" s="456">
        <f>B341-E341</f>
        <v>118.01681684387444</v>
      </c>
      <c r="J341" s="456"/>
      <c r="K341" s="458" t="s">
        <v>275</v>
      </c>
      <c r="L341" s="458"/>
      <c r="M341" s="459">
        <f>IF(ISERROR(I341/E341),"",I341/E341)</f>
        <v>0.42677271312225956</v>
      </c>
      <c r="N341" s="459"/>
      <c r="O341" s="458"/>
      <c r="P341" s="428" t="s">
        <v>245</v>
      </c>
      <c r="Q341" s="428"/>
      <c r="R341" s="457"/>
      <c r="S341" s="457"/>
      <c r="T341" s="452" t="str">
        <f>IF(ISERROR(R341/R342),"",R341/R342)</f>
        <v/>
      </c>
      <c r="U341" s="452"/>
      <c r="V341" s="428" t="s">
        <v>264</v>
      </c>
      <c r="W341" s="428"/>
      <c r="X341" s="429">
        <f>SUM(P204,P261,P296,P312,P322,P337)</f>
        <v>0</v>
      </c>
      <c r="Y341" s="430"/>
      <c r="Z341" s="452" t="str">
        <f>IF(ISERROR(X341/X342),"",X341/X342)</f>
        <v/>
      </c>
      <c r="AA341" s="452"/>
    </row>
    <row r="342" spans="1:27" ht="20.100000000000001" customHeight="1">
      <c r="A342" s="310" t="s">
        <v>479</v>
      </c>
      <c r="B342" s="395">
        <f>N333</f>
        <v>0</v>
      </c>
      <c r="C342" s="435" t="s">
        <v>277</v>
      </c>
      <c r="D342" s="436"/>
      <c r="E342" s="452">
        <f>IF(ISERROR(B342/B341),"",B342/B341)</f>
        <v>0</v>
      </c>
      <c r="F342" s="452"/>
      <c r="G342" s="428" t="s">
        <v>278</v>
      </c>
      <c r="H342" s="428"/>
      <c r="I342" s="458">
        <f>V333</f>
        <v>0</v>
      </c>
      <c r="J342" s="458"/>
      <c r="K342" s="458" t="s">
        <v>279</v>
      </c>
      <c r="L342" s="458"/>
      <c r="M342" s="459">
        <f t="array" ref="M342">IF(ISERROR(I342/B340),"",I342/B340)</f>
        <v>0</v>
      </c>
      <c r="N342" s="459"/>
      <c r="O342" s="458"/>
      <c r="P342" s="428" t="s">
        <v>266</v>
      </c>
      <c r="Q342" s="428"/>
      <c r="R342" s="457">
        <f>SUM(R335:S341)</f>
        <v>0</v>
      </c>
      <c r="S342" s="457"/>
      <c r="T342" s="452"/>
      <c r="U342" s="452"/>
      <c r="V342" s="428" t="s">
        <v>266</v>
      </c>
      <c r="W342" s="428"/>
      <c r="X342" s="455">
        <f>SUM(X335:Y341)</f>
        <v>0</v>
      </c>
      <c r="Y342" s="455"/>
      <c r="Z342" s="452"/>
      <c r="AA342" s="45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478" t="s">
        <v>480</v>
      </c>
      <c r="B344" s="481" t="s">
        <v>280</v>
      </c>
      <c r="C344" s="481" t="s">
        <v>281</v>
      </c>
      <c r="D344" s="481" t="s">
        <v>282</v>
      </c>
      <c r="E344" s="484" t="s">
        <v>283</v>
      </c>
      <c r="F344" s="475" t="s">
        <v>284</v>
      </c>
      <c r="G344" s="458" t="s">
        <v>285</v>
      </c>
      <c r="H344" s="458"/>
      <c r="I344" s="481" t="s">
        <v>286</v>
      </c>
      <c r="J344" s="487" t="s">
        <v>271</v>
      </c>
      <c r="K344" s="490" t="s">
        <v>287</v>
      </c>
      <c r="L344" s="481" t="s">
        <v>270</v>
      </c>
      <c r="M344" s="471" t="s">
        <v>288</v>
      </c>
      <c r="N344" s="473" t="s">
        <v>252</v>
      </c>
      <c r="O344" s="458" t="s">
        <v>289</v>
      </c>
      <c r="P344" s="458"/>
      <c r="Q344" s="458"/>
      <c r="R344" s="458"/>
      <c r="S344" s="458"/>
      <c r="T344" s="458"/>
      <c r="U344" s="458"/>
      <c r="V344" s="458" t="s">
        <v>290</v>
      </c>
      <c r="W344" s="473" t="s">
        <v>291</v>
      </c>
      <c r="X344" s="458" t="s">
        <v>292</v>
      </c>
      <c r="Y344" s="458"/>
      <c r="Z344" s="458"/>
      <c r="AA344" s="458"/>
    </row>
    <row r="345" spans="1:27" ht="21.95" customHeight="1">
      <c r="A345" s="479"/>
      <c r="B345" s="482"/>
      <c r="C345" s="482"/>
      <c r="D345" s="482"/>
      <c r="E345" s="485"/>
      <c r="F345" s="476"/>
      <c r="G345" s="458"/>
      <c r="H345" s="458"/>
      <c r="I345" s="482"/>
      <c r="J345" s="488"/>
      <c r="K345" s="491"/>
      <c r="L345" s="482"/>
      <c r="M345" s="472"/>
      <c r="N345" s="473"/>
      <c r="O345" s="458" t="s">
        <v>259</v>
      </c>
      <c r="P345" s="458" t="s">
        <v>261</v>
      </c>
      <c r="Q345" s="458" t="s">
        <v>263</v>
      </c>
      <c r="R345" s="474" t="s">
        <v>265</v>
      </c>
      <c r="S345" s="428" t="s">
        <v>267</v>
      </c>
      <c r="T345" s="458" t="s">
        <v>272</v>
      </c>
      <c r="U345" s="458" t="s">
        <v>264</v>
      </c>
      <c r="V345" s="458"/>
      <c r="W345" s="473"/>
      <c r="X345" s="458" t="s">
        <v>293</v>
      </c>
      <c r="Y345" s="458" t="s">
        <v>294</v>
      </c>
      <c r="Z345" s="458" t="s">
        <v>295</v>
      </c>
      <c r="AA345" s="458" t="s">
        <v>264</v>
      </c>
    </row>
    <row r="346" spans="1:27" ht="21.95" customHeight="1">
      <c r="A346" s="480"/>
      <c r="B346" s="483"/>
      <c r="C346" s="483"/>
      <c r="D346" s="483"/>
      <c r="E346" s="486"/>
      <c r="F346" s="477"/>
      <c r="G346" s="348" t="s">
        <v>296</v>
      </c>
      <c r="H346" s="388" t="s">
        <v>297</v>
      </c>
      <c r="I346" s="483"/>
      <c r="J346" s="489"/>
      <c r="K346" s="492"/>
      <c r="L346" s="483"/>
      <c r="M346" s="472"/>
      <c r="N346" s="473"/>
      <c r="O346" s="458"/>
      <c r="P346" s="458"/>
      <c r="Q346" s="458"/>
      <c r="R346" s="474"/>
      <c r="S346" s="428"/>
      <c r="T346" s="458"/>
      <c r="U346" s="458"/>
      <c r="V346" s="458"/>
      <c r="W346" s="473"/>
      <c r="X346" s="458"/>
      <c r="Y346" s="458"/>
      <c r="Z346" s="458"/>
      <c r="AA346" s="458"/>
    </row>
    <row r="347" spans="1:27" ht="20.100000000000001" hidden="1" customHeight="1">
      <c r="A347" s="299">
        <v>30100030</v>
      </c>
      <c r="B347" s="390" t="s">
        <v>178</v>
      </c>
      <c r="C347" s="126" t="s">
        <v>179</v>
      </c>
      <c r="D347" s="108">
        <v>5.03</v>
      </c>
      <c r="E347" s="108"/>
      <c r="F347" s="127"/>
      <c r="G347" s="128"/>
      <c r="H347" s="398">
        <f t="shared" ref="H347:H367" si="159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60">IF(ISERROR(I347-K347),"",I347-K347)</f>
        <v>0</v>
      </c>
      <c r="N347" s="130">
        <f t="shared" ref="N347:N352" si="161">SUM(O347:U347)</f>
        <v>0</v>
      </c>
      <c r="O347" s="389"/>
      <c r="P347" s="389"/>
      <c r="Q347" s="389"/>
      <c r="R347" s="389"/>
      <c r="S347" s="389"/>
      <c r="T347" s="389"/>
      <c r="U347" s="389"/>
      <c r="V347" s="132">
        <f t="shared" ref="V347:V352" si="162">SUM(X347:AA347)</f>
        <v>0</v>
      </c>
      <c r="W347" s="133" t="str">
        <f t="shared" ref="W347:W352" si="163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398">
        <f t="shared" si="159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389"/>
      <c r="P348" s="389"/>
      <c r="Q348" s="389"/>
      <c r="R348" s="389"/>
      <c r="S348" s="389"/>
      <c r="T348" s="389"/>
      <c r="U348" s="389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398">
        <f t="shared" si="159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0"/>
        <v>0</v>
      </c>
      <c r="N349" s="130">
        <f t="shared" si="161"/>
        <v>0</v>
      </c>
      <c r="O349" s="389"/>
      <c r="P349" s="389"/>
      <c r="Q349" s="389"/>
      <c r="R349" s="389"/>
      <c r="S349" s="389"/>
      <c r="T349" s="389"/>
      <c r="U349" s="389"/>
      <c r="V349" s="132">
        <f t="shared" si="162"/>
        <v>0</v>
      </c>
      <c r="W349" s="133" t="str">
        <f t="shared" si="163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398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389"/>
      <c r="P350" s="389"/>
      <c r="Q350" s="389"/>
      <c r="R350" s="389"/>
      <c r="S350" s="389"/>
      <c r="T350" s="389"/>
      <c r="U350" s="38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398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0"/>
        <v>0</v>
      </c>
      <c r="N351" s="130">
        <f t="shared" si="161"/>
        <v>0</v>
      </c>
      <c r="O351" s="389"/>
      <c r="P351" s="389"/>
      <c r="Q351" s="389"/>
      <c r="R351" s="389"/>
      <c r="S351" s="389"/>
      <c r="T351" s="389"/>
      <c r="U351" s="38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398">
        <f t="shared" si="159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389"/>
      <c r="P352" s="389"/>
      <c r="Q352" s="389"/>
      <c r="R352" s="389"/>
      <c r="S352" s="389"/>
      <c r="T352" s="389"/>
      <c r="U352" s="38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398">
        <f t="shared" si="159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0"/>
        <v>0</v>
      </c>
      <c r="N353" s="130"/>
      <c r="O353" s="389"/>
      <c r="P353" s="389"/>
      <c r="Q353" s="389"/>
      <c r="R353" s="389"/>
      <c r="S353" s="389"/>
      <c r="T353" s="389"/>
      <c r="U353" s="389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398">
        <f t="shared" si="159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0"/>
        <v>0</v>
      </c>
      <c r="N354" s="130"/>
      <c r="O354" s="389"/>
      <c r="P354" s="389"/>
      <c r="Q354" s="389"/>
      <c r="R354" s="389"/>
      <c r="S354" s="389"/>
      <c r="T354" s="389"/>
      <c r="U354" s="389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398">
        <f t="shared" si="159"/>
        <v>0</v>
      </c>
      <c r="I355" s="398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0"/>
        <v>0</v>
      </c>
      <c r="N355" s="130">
        <f>SUM(O355:U355)</f>
        <v>0</v>
      </c>
      <c r="O355" s="389"/>
      <c r="P355" s="389"/>
      <c r="Q355" s="389"/>
      <c r="R355" s="389"/>
      <c r="S355" s="389"/>
      <c r="T355" s="389"/>
      <c r="U355" s="38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398">
        <f t="shared" si="159"/>
        <v>0</v>
      </c>
      <c r="I356" s="398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0"/>
        <v>0</v>
      </c>
      <c r="N356" s="130">
        <f>SUM(O356:U356)</f>
        <v>0</v>
      </c>
      <c r="O356" s="389"/>
      <c r="P356" s="389"/>
      <c r="Q356" s="389"/>
      <c r="R356" s="389"/>
      <c r="S356" s="389"/>
      <c r="T356" s="389"/>
      <c r="U356" s="38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398">
        <f t="shared" si="159"/>
        <v>0</v>
      </c>
      <c r="I357" s="398"/>
      <c r="J357" s="130"/>
      <c r="K357" s="131"/>
      <c r="L357" s="129"/>
      <c r="M357" s="109"/>
      <c r="N357" s="130"/>
      <c r="O357" s="389"/>
      <c r="P357" s="389"/>
      <c r="Q357" s="389"/>
      <c r="R357" s="389"/>
      <c r="S357" s="389"/>
      <c r="T357" s="389"/>
      <c r="U357" s="389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398">
        <f t="shared" si="159"/>
        <v>0</v>
      </c>
      <c r="I358" s="398"/>
      <c r="J358" s="130"/>
      <c r="K358" s="131"/>
      <c r="L358" s="129"/>
      <c r="M358" s="109"/>
      <c r="N358" s="130"/>
      <c r="O358" s="389"/>
      <c r="P358" s="389"/>
      <c r="Q358" s="389"/>
      <c r="R358" s="389"/>
      <c r="S358" s="389"/>
      <c r="T358" s="389"/>
      <c r="U358" s="389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398">
        <f t="shared" si="159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4">IF(ISERROR(I359-K359),"",I359-K359)</f>
        <v>0</v>
      </c>
      <c r="N359" s="130">
        <f t="shared" ref="N359:N361" si="165">SUM(O359:U359)</f>
        <v>0</v>
      </c>
      <c r="O359" s="389"/>
      <c r="P359" s="389"/>
      <c r="Q359" s="389"/>
      <c r="R359" s="389"/>
      <c r="S359" s="389"/>
      <c r="T359" s="389"/>
      <c r="U359" s="389"/>
      <c r="V359" s="132">
        <f t="shared" ref="V359:V361" si="166">SUM(X359:AA359)</f>
        <v>0</v>
      </c>
      <c r="W359" s="133" t="str">
        <f t="shared" ref="W359:W361" si="167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398">
        <f t="shared" si="159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4"/>
        <v>0</v>
      </c>
      <c r="N360" s="130">
        <f t="shared" si="165"/>
        <v>0</v>
      </c>
      <c r="O360" s="389"/>
      <c r="P360" s="389"/>
      <c r="Q360" s="389"/>
      <c r="R360" s="389"/>
      <c r="S360" s="389"/>
      <c r="T360" s="389"/>
      <c r="U360" s="389"/>
      <c r="V360" s="132">
        <f t="shared" si="166"/>
        <v>0</v>
      </c>
      <c r="W360" s="133" t="str">
        <f t="shared" si="167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398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4"/>
        <v>0</v>
      </c>
      <c r="N361" s="130">
        <f t="shared" si="165"/>
        <v>0</v>
      </c>
      <c r="O361" s="389"/>
      <c r="P361" s="389"/>
      <c r="Q361" s="389"/>
      <c r="R361" s="389"/>
      <c r="S361" s="389"/>
      <c r="T361" s="389"/>
      <c r="U361" s="389"/>
      <c r="V361" s="132">
        <f t="shared" si="166"/>
        <v>0</v>
      </c>
      <c r="W361" s="133" t="str">
        <f t="shared" si="167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388" t="s">
        <v>190</v>
      </c>
      <c r="D362" s="108">
        <v>4.8</v>
      </c>
      <c r="E362" s="108"/>
      <c r="F362" s="127"/>
      <c r="G362" s="128"/>
      <c r="H362" s="398">
        <f t="shared" si="159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4"/>
        <v>0</v>
      </c>
      <c r="N362" s="130"/>
      <c r="O362" s="389"/>
      <c r="P362" s="389"/>
      <c r="Q362" s="389"/>
      <c r="R362" s="389"/>
      <c r="S362" s="389"/>
      <c r="T362" s="389"/>
      <c r="U362" s="389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388" t="s">
        <v>187</v>
      </c>
      <c r="D363" s="108">
        <v>4.8</v>
      </c>
      <c r="E363" s="108"/>
      <c r="F363" s="127"/>
      <c r="G363" s="128"/>
      <c r="H363" s="398">
        <f t="shared" si="159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4"/>
        <v>0</v>
      </c>
      <c r="N363" s="130"/>
      <c r="O363" s="389"/>
      <c r="P363" s="389"/>
      <c r="Q363" s="389"/>
      <c r="R363" s="389"/>
      <c r="S363" s="389"/>
      <c r="T363" s="389"/>
      <c r="U363" s="389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388" t="s">
        <v>179</v>
      </c>
      <c r="D364" s="108">
        <v>4.8</v>
      </c>
      <c r="E364" s="108"/>
      <c r="F364" s="127"/>
      <c r="G364" s="128"/>
      <c r="H364" s="398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4"/>
        <v>0</v>
      </c>
      <c r="N364" s="130"/>
      <c r="O364" s="389"/>
      <c r="P364" s="389"/>
      <c r="Q364" s="389"/>
      <c r="R364" s="389"/>
      <c r="S364" s="389"/>
      <c r="T364" s="389"/>
      <c r="U364" s="389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388" t="s">
        <v>199</v>
      </c>
      <c r="D365" s="108">
        <v>4.8</v>
      </c>
      <c r="E365" s="108"/>
      <c r="F365" s="127"/>
      <c r="G365" s="128"/>
      <c r="H365" s="398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4"/>
        <v>0</v>
      </c>
      <c r="N365" s="130"/>
      <c r="O365" s="389"/>
      <c r="P365" s="389"/>
      <c r="Q365" s="389"/>
      <c r="R365" s="389"/>
      <c r="S365" s="389"/>
      <c r="T365" s="389"/>
      <c r="U365" s="389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398">
        <f t="shared" si="159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4"/>
        <v>0</v>
      </c>
      <c r="N366" s="130">
        <f t="shared" ref="N366:N367" si="168">SUM(O366:U366)</f>
        <v>0</v>
      </c>
      <c r="O366" s="389"/>
      <c r="P366" s="389"/>
      <c r="Q366" s="389"/>
      <c r="R366" s="389"/>
      <c r="S366" s="389"/>
      <c r="T366" s="389"/>
      <c r="U366" s="389"/>
      <c r="V366" s="132">
        <f t="shared" ref="V366:V367" si="169">SUM(X366:AA366)</f>
        <v>0</v>
      </c>
      <c r="W366" s="133" t="str">
        <f t="shared" ref="W366:W367" si="170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398">
        <f t="shared" si="159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4"/>
        <v>0</v>
      </c>
      <c r="N367" s="130">
        <f t="shared" si="168"/>
        <v>0</v>
      </c>
      <c r="O367" s="389"/>
      <c r="P367" s="389"/>
      <c r="Q367" s="389"/>
      <c r="R367" s="389"/>
      <c r="S367" s="389"/>
      <c r="T367" s="389"/>
      <c r="U367" s="389"/>
      <c r="V367" s="132">
        <f t="shared" si="169"/>
        <v>0</v>
      </c>
      <c r="W367" s="133" t="str">
        <f t="shared" si="170"/>
        <v/>
      </c>
      <c r="X367" s="132"/>
      <c r="Y367" s="132"/>
      <c r="Z367" s="132"/>
      <c r="AA367" s="132"/>
    </row>
    <row r="368" spans="1:27" ht="20.100000000000001" hidden="1" customHeight="1">
      <c r="A368" s="462" t="s">
        <v>201</v>
      </c>
      <c r="B368" s="463"/>
      <c r="C368" s="396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1">SUM(M347:M367)</f>
        <v>0</v>
      </c>
      <c r="N368" s="146">
        <f t="shared" si="171"/>
        <v>0</v>
      </c>
      <c r="O368" s="148">
        <f t="shared" si="171"/>
        <v>0</v>
      </c>
      <c r="P368" s="148">
        <f t="shared" si="171"/>
        <v>0</v>
      </c>
      <c r="Q368" s="148">
        <f t="shared" si="171"/>
        <v>0</v>
      </c>
      <c r="R368" s="148">
        <f t="shared" si="171"/>
        <v>0</v>
      </c>
      <c r="S368" s="148">
        <f t="shared" si="171"/>
        <v>0</v>
      </c>
      <c r="T368" s="148">
        <f t="shared" si="171"/>
        <v>0</v>
      </c>
      <c r="U368" s="148">
        <f t="shared" si="171"/>
        <v>0</v>
      </c>
      <c r="V368" s="149">
        <f t="shared" si="171"/>
        <v>0</v>
      </c>
      <c r="W368" s="133">
        <f t="shared" si="171"/>
        <v>0</v>
      </c>
      <c r="X368" s="149">
        <f t="shared" si="171"/>
        <v>0</v>
      </c>
      <c r="Y368" s="149">
        <f t="shared" si="171"/>
        <v>0</v>
      </c>
      <c r="Z368" s="149">
        <f t="shared" si="171"/>
        <v>0</v>
      </c>
      <c r="AA368" s="149">
        <f t="shared" si="171"/>
        <v>0</v>
      </c>
    </row>
    <row r="369" spans="1:27" ht="20.100000000000001" hidden="1" customHeight="1">
      <c r="A369" s="300">
        <v>30100012</v>
      </c>
      <c r="B369" s="390" t="s">
        <v>206</v>
      </c>
      <c r="C369" s="126" t="s">
        <v>199</v>
      </c>
      <c r="D369" s="108">
        <v>5.03</v>
      </c>
      <c r="E369" s="108"/>
      <c r="F369" s="127"/>
      <c r="G369" s="128"/>
      <c r="H369" s="398">
        <f t="shared" ref="H369:H425" si="172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3">IF(ISERROR(I369-K369),"",I369-K369)</f>
        <v>0</v>
      </c>
      <c r="N369" s="130">
        <f t="shared" ref="N369" si="174">SUM(O369:U369)</f>
        <v>0</v>
      </c>
      <c r="O369" s="393"/>
      <c r="P369" s="393"/>
      <c r="Q369" s="393"/>
      <c r="R369" s="393"/>
      <c r="S369" s="393"/>
      <c r="T369" s="393"/>
      <c r="U369" s="393"/>
      <c r="V369" s="132">
        <f t="shared" ref="V369" si="175">SUM(X369:AA369)</f>
        <v>0</v>
      </c>
      <c r="W369" s="133" t="str">
        <f t="shared" ref="W369" si="176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390" t="s">
        <v>425</v>
      </c>
      <c r="C370" s="187" t="s">
        <v>427</v>
      </c>
      <c r="D370" s="108">
        <v>5.03</v>
      </c>
      <c r="E370" s="108"/>
      <c r="F370" s="127"/>
      <c r="G370" s="128"/>
      <c r="H370" s="398">
        <f t="shared" si="172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393"/>
      <c r="P370" s="393"/>
      <c r="Q370" s="393"/>
      <c r="R370" s="393"/>
      <c r="S370" s="393"/>
      <c r="T370" s="393"/>
      <c r="U370" s="393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390" t="s">
        <v>206</v>
      </c>
      <c r="C371" s="126" t="s">
        <v>186</v>
      </c>
      <c r="D371" s="108">
        <v>5.03</v>
      </c>
      <c r="E371" s="108"/>
      <c r="F371" s="127"/>
      <c r="G371" s="128"/>
      <c r="H371" s="398">
        <f t="shared" si="172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7">IF(ISERROR(I371-K371),"",I371-K371)</f>
        <v>0</v>
      </c>
      <c r="N371" s="130">
        <f t="shared" ref="N371:N373" si="178">SUM(O371:U371)</f>
        <v>0</v>
      </c>
      <c r="O371" s="393"/>
      <c r="P371" s="393"/>
      <c r="Q371" s="393"/>
      <c r="R371" s="393"/>
      <c r="S371" s="393"/>
      <c r="T371" s="393"/>
      <c r="U371" s="393"/>
      <c r="V371" s="132">
        <f t="shared" ref="V371:V373" si="179">SUM(X371:AA371)</f>
        <v>0</v>
      </c>
      <c r="W371" s="133" t="str">
        <f t="shared" ref="W371:W373" si="180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390" t="s">
        <v>206</v>
      </c>
      <c r="C372" s="126" t="s">
        <v>203</v>
      </c>
      <c r="D372" s="108">
        <v>5.03</v>
      </c>
      <c r="E372" s="108"/>
      <c r="F372" s="127"/>
      <c r="G372" s="128"/>
      <c r="H372" s="398">
        <f t="shared" si="172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7"/>
        <v>0</v>
      </c>
      <c r="N372" s="130">
        <f t="shared" si="178"/>
        <v>0</v>
      </c>
      <c r="O372" s="393"/>
      <c r="P372" s="393"/>
      <c r="Q372" s="393"/>
      <c r="R372" s="393"/>
      <c r="S372" s="393"/>
      <c r="T372" s="393"/>
      <c r="U372" s="393"/>
      <c r="V372" s="132">
        <f t="shared" si="179"/>
        <v>0</v>
      </c>
      <c r="W372" s="133" t="str">
        <f t="shared" si="180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390" t="s">
        <v>206</v>
      </c>
      <c r="C373" s="126" t="s">
        <v>207</v>
      </c>
      <c r="D373" s="108">
        <v>5.03</v>
      </c>
      <c r="E373" s="108"/>
      <c r="F373" s="127"/>
      <c r="G373" s="128"/>
      <c r="H373" s="398">
        <f t="shared" si="172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7"/>
        <v>0</v>
      </c>
      <c r="N373" s="130">
        <f t="shared" si="178"/>
        <v>0</v>
      </c>
      <c r="O373" s="393"/>
      <c r="P373" s="393"/>
      <c r="Q373" s="393"/>
      <c r="R373" s="393"/>
      <c r="S373" s="393"/>
      <c r="T373" s="393"/>
      <c r="U373" s="393"/>
      <c r="V373" s="132">
        <f t="shared" si="179"/>
        <v>0</v>
      </c>
      <c r="W373" s="133" t="str">
        <f t="shared" si="180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390" t="s">
        <v>414</v>
      </c>
      <c r="C374" s="187" t="s">
        <v>415</v>
      </c>
      <c r="D374" s="108"/>
      <c r="E374" s="108"/>
      <c r="F374" s="127"/>
      <c r="G374" s="128"/>
      <c r="H374" s="398">
        <f t="shared" si="172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7"/>
        <v>0</v>
      </c>
      <c r="N374" s="130"/>
      <c r="O374" s="393"/>
      <c r="P374" s="393"/>
      <c r="Q374" s="393"/>
      <c r="R374" s="393"/>
      <c r="S374" s="393"/>
      <c r="T374" s="393"/>
      <c r="U374" s="393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390" t="s">
        <v>414</v>
      </c>
      <c r="C375" s="187" t="s">
        <v>416</v>
      </c>
      <c r="D375" s="108"/>
      <c r="E375" s="108"/>
      <c r="F375" s="127"/>
      <c r="G375" s="128"/>
      <c r="H375" s="398">
        <f t="shared" si="172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7"/>
        <v>0</v>
      </c>
      <c r="N375" s="130"/>
      <c r="O375" s="393"/>
      <c r="P375" s="393"/>
      <c r="Q375" s="393"/>
      <c r="R375" s="393"/>
      <c r="S375" s="393"/>
      <c r="T375" s="393"/>
      <c r="U375" s="393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390" t="s">
        <v>414</v>
      </c>
      <c r="C376" s="187" t="s">
        <v>61</v>
      </c>
      <c r="D376" s="108"/>
      <c r="E376" s="108"/>
      <c r="F376" s="127"/>
      <c r="G376" s="128"/>
      <c r="H376" s="398">
        <f t="shared" si="172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7"/>
        <v>0</v>
      </c>
      <c r="N376" s="130"/>
      <c r="O376" s="393"/>
      <c r="P376" s="393"/>
      <c r="Q376" s="393"/>
      <c r="R376" s="393"/>
      <c r="S376" s="393"/>
      <c r="T376" s="393"/>
      <c r="U376" s="393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390" t="s">
        <v>208</v>
      </c>
      <c r="C377" s="126" t="s">
        <v>179</v>
      </c>
      <c r="D377" s="108">
        <v>5.08</v>
      </c>
      <c r="E377" s="108"/>
      <c r="F377" s="127"/>
      <c r="G377" s="128"/>
      <c r="H377" s="398">
        <f t="shared" si="172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7"/>
        <v>0</v>
      </c>
      <c r="N377" s="130">
        <f t="shared" ref="N377:N392" si="181">SUM(O377:U377)</f>
        <v>0</v>
      </c>
      <c r="O377" s="393"/>
      <c r="P377" s="393"/>
      <c r="Q377" s="393"/>
      <c r="R377" s="393"/>
      <c r="S377" s="393"/>
      <c r="T377" s="393"/>
      <c r="U377" s="393"/>
      <c r="V377" s="132">
        <f t="shared" ref="V377:V388" si="182">SUM(X377:AA377)</f>
        <v>0</v>
      </c>
      <c r="W377" s="133" t="str">
        <f t="shared" ref="W377:W388" si="183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390" t="s">
        <v>208</v>
      </c>
      <c r="C378" s="126" t="s">
        <v>204</v>
      </c>
      <c r="D378" s="108">
        <v>5.08</v>
      </c>
      <c r="E378" s="108"/>
      <c r="F378" s="127"/>
      <c r="G378" s="128"/>
      <c r="H378" s="398">
        <f t="shared" si="172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81"/>
        <v>0</v>
      </c>
      <c r="O378" s="393"/>
      <c r="P378" s="393"/>
      <c r="Q378" s="393"/>
      <c r="R378" s="393"/>
      <c r="S378" s="393"/>
      <c r="T378" s="393"/>
      <c r="U378" s="393"/>
      <c r="V378" s="132">
        <f t="shared" si="182"/>
        <v>0</v>
      </c>
      <c r="W378" s="133" t="str">
        <f t="shared" si="183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390" t="s">
        <v>208</v>
      </c>
      <c r="C379" s="126" t="s">
        <v>205</v>
      </c>
      <c r="D379" s="108">
        <v>5.08</v>
      </c>
      <c r="E379" s="108"/>
      <c r="F379" s="127"/>
      <c r="G379" s="128"/>
      <c r="H379" s="398">
        <f t="shared" si="172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81"/>
        <v>0</v>
      </c>
      <c r="O379" s="393"/>
      <c r="P379" s="393"/>
      <c r="Q379" s="393"/>
      <c r="R379" s="393"/>
      <c r="S379" s="393"/>
      <c r="T379" s="393"/>
      <c r="U379" s="393"/>
      <c r="V379" s="132">
        <f t="shared" si="182"/>
        <v>0</v>
      </c>
      <c r="W379" s="133" t="str">
        <f t="shared" si="183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390" t="s">
        <v>208</v>
      </c>
      <c r="C380" s="126" t="s">
        <v>186</v>
      </c>
      <c r="D380" s="108">
        <v>5.08</v>
      </c>
      <c r="E380" s="108"/>
      <c r="F380" s="127"/>
      <c r="G380" s="128"/>
      <c r="H380" s="398">
        <f t="shared" si="172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81"/>
        <v>0</v>
      </c>
      <c r="O380" s="393"/>
      <c r="P380" s="393"/>
      <c r="Q380" s="393"/>
      <c r="R380" s="393"/>
      <c r="S380" s="393"/>
      <c r="T380" s="393"/>
      <c r="U380" s="393"/>
      <c r="V380" s="132">
        <f t="shared" si="182"/>
        <v>0</v>
      </c>
      <c r="W380" s="133" t="str">
        <f t="shared" si="183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390" t="s">
        <v>208</v>
      </c>
      <c r="C381" s="126" t="s">
        <v>203</v>
      </c>
      <c r="D381" s="108">
        <v>5.08</v>
      </c>
      <c r="E381" s="108"/>
      <c r="F381" s="127"/>
      <c r="G381" s="128"/>
      <c r="H381" s="398">
        <f t="shared" si="172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81"/>
        <v>0</v>
      </c>
      <c r="O381" s="393"/>
      <c r="P381" s="393"/>
      <c r="Q381" s="393"/>
      <c r="R381" s="393"/>
      <c r="S381" s="393"/>
      <c r="T381" s="393"/>
      <c r="U381" s="393"/>
      <c r="V381" s="132">
        <f t="shared" si="182"/>
        <v>0</v>
      </c>
      <c r="W381" s="133" t="str">
        <f t="shared" si="183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390" t="s">
        <v>208</v>
      </c>
      <c r="C382" s="126" t="s">
        <v>199</v>
      </c>
      <c r="D382" s="108">
        <v>5.08</v>
      </c>
      <c r="E382" s="108"/>
      <c r="F382" s="127"/>
      <c r="G382" s="128"/>
      <c r="H382" s="398">
        <f t="shared" si="172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81"/>
        <v>0</v>
      </c>
      <c r="O382" s="389"/>
      <c r="P382" s="389"/>
      <c r="Q382" s="389"/>
      <c r="R382" s="389"/>
      <c r="S382" s="389"/>
      <c r="T382" s="389"/>
      <c r="U382" s="389"/>
      <c r="V382" s="132">
        <f t="shared" si="182"/>
        <v>0</v>
      </c>
      <c r="W382" s="133" t="str">
        <f t="shared" si="183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390" t="s">
        <v>208</v>
      </c>
      <c r="C383" s="126" t="s">
        <v>187</v>
      </c>
      <c r="D383" s="108">
        <v>5.08</v>
      </c>
      <c r="E383" s="108"/>
      <c r="F383" s="127"/>
      <c r="G383" s="128"/>
      <c r="H383" s="398">
        <f t="shared" si="172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81"/>
        <v>0</v>
      </c>
      <c r="O383" s="393"/>
      <c r="P383" s="393"/>
      <c r="Q383" s="393"/>
      <c r="R383" s="393"/>
      <c r="S383" s="393"/>
      <c r="T383" s="393"/>
      <c r="U383" s="393"/>
      <c r="V383" s="132">
        <f t="shared" si="182"/>
        <v>0</v>
      </c>
      <c r="W383" s="133" t="str">
        <f t="shared" si="183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390" t="s">
        <v>208</v>
      </c>
      <c r="C384" s="126" t="s">
        <v>207</v>
      </c>
      <c r="D384" s="108">
        <v>5.08</v>
      </c>
      <c r="E384" s="108"/>
      <c r="F384" s="127"/>
      <c r="G384" s="128"/>
      <c r="H384" s="398">
        <f t="shared" si="172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81"/>
        <v>0</v>
      </c>
      <c r="O384" s="389"/>
      <c r="P384" s="389"/>
      <c r="Q384" s="389"/>
      <c r="R384" s="389"/>
      <c r="S384" s="389"/>
      <c r="T384" s="389"/>
      <c r="U384" s="389"/>
      <c r="V384" s="132">
        <f t="shared" si="182"/>
        <v>0</v>
      </c>
      <c r="W384" s="133" t="str">
        <f t="shared" si="183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390" t="s">
        <v>209</v>
      </c>
      <c r="C385" s="126" t="s">
        <v>194</v>
      </c>
      <c r="D385" s="108">
        <v>5.03</v>
      </c>
      <c r="E385" s="108"/>
      <c r="F385" s="127"/>
      <c r="G385" s="128"/>
      <c r="H385" s="398">
        <f t="shared" si="172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7"/>
        <v>0</v>
      </c>
      <c r="N385" s="130">
        <f t="shared" si="181"/>
        <v>0</v>
      </c>
      <c r="O385" s="393"/>
      <c r="P385" s="393"/>
      <c r="Q385" s="393"/>
      <c r="R385" s="393"/>
      <c r="S385" s="393"/>
      <c r="T385" s="393"/>
      <c r="U385" s="393"/>
      <c r="V385" s="132">
        <f t="shared" si="182"/>
        <v>0</v>
      </c>
      <c r="W385" s="133" t="str">
        <f t="shared" si="183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390" t="s">
        <v>209</v>
      </c>
      <c r="C386" s="126" t="s">
        <v>179</v>
      </c>
      <c r="D386" s="108">
        <v>5.03</v>
      </c>
      <c r="E386" s="108"/>
      <c r="F386" s="127"/>
      <c r="G386" s="128"/>
      <c r="H386" s="398">
        <f t="shared" si="172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7"/>
        <v>0</v>
      </c>
      <c r="N386" s="130">
        <f t="shared" si="181"/>
        <v>0</v>
      </c>
      <c r="O386" s="393"/>
      <c r="P386" s="393"/>
      <c r="Q386" s="393"/>
      <c r="R386" s="393"/>
      <c r="S386" s="393"/>
      <c r="T386" s="393"/>
      <c r="U386" s="393"/>
      <c r="V386" s="132">
        <f t="shared" si="182"/>
        <v>0</v>
      </c>
      <c r="W386" s="133" t="str">
        <f t="shared" si="183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390" t="s">
        <v>209</v>
      </c>
      <c r="C387" s="126" t="s">
        <v>195</v>
      </c>
      <c r="D387" s="108">
        <v>5.03</v>
      </c>
      <c r="E387" s="108"/>
      <c r="F387" s="127"/>
      <c r="G387" s="128"/>
      <c r="H387" s="398">
        <f t="shared" si="172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81"/>
        <v>0</v>
      </c>
      <c r="O387" s="393"/>
      <c r="P387" s="393"/>
      <c r="Q387" s="393"/>
      <c r="R387" s="393"/>
      <c r="S387" s="393"/>
      <c r="T387" s="393"/>
      <c r="U387" s="393"/>
      <c r="V387" s="132">
        <f t="shared" si="182"/>
        <v>0</v>
      </c>
      <c r="W387" s="133" t="str">
        <f t="shared" si="183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390" t="s">
        <v>209</v>
      </c>
      <c r="C388" s="126" t="s">
        <v>204</v>
      </c>
      <c r="D388" s="108">
        <v>5.03</v>
      </c>
      <c r="E388" s="108"/>
      <c r="F388" s="127"/>
      <c r="G388" s="128"/>
      <c r="H388" s="398">
        <f t="shared" si="172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81"/>
        <v>0</v>
      </c>
      <c r="O388" s="393"/>
      <c r="P388" s="393"/>
      <c r="Q388" s="393"/>
      <c r="R388" s="393"/>
      <c r="S388" s="393"/>
      <c r="T388" s="393"/>
      <c r="U388" s="393"/>
      <c r="V388" s="132">
        <f t="shared" si="182"/>
        <v>0</v>
      </c>
      <c r="W388" s="133" t="str">
        <f t="shared" si="183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390" t="s">
        <v>382</v>
      </c>
      <c r="C389" s="187" t="s">
        <v>383</v>
      </c>
      <c r="D389" s="108">
        <v>5.03</v>
      </c>
      <c r="E389" s="108"/>
      <c r="F389" s="127"/>
      <c r="G389" s="128"/>
      <c r="H389" s="398">
        <f t="shared" si="172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7"/>
        <v>0</v>
      </c>
      <c r="N389" s="130">
        <f t="shared" si="181"/>
        <v>0</v>
      </c>
      <c r="O389" s="393"/>
      <c r="P389" s="393"/>
      <c r="Q389" s="393"/>
      <c r="R389" s="393"/>
      <c r="S389" s="393"/>
      <c r="T389" s="393"/>
      <c r="U389" s="393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390" t="s">
        <v>382</v>
      </c>
      <c r="C390" s="187" t="s">
        <v>384</v>
      </c>
      <c r="D390" s="108">
        <v>5.03</v>
      </c>
      <c r="E390" s="108"/>
      <c r="F390" s="127"/>
      <c r="G390" s="128"/>
      <c r="H390" s="398">
        <f t="shared" si="172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7"/>
        <v>0</v>
      </c>
      <c r="N390" s="130">
        <f t="shared" si="181"/>
        <v>0</v>
      </c>
      <c r="O390" s="393"/>
      <c r="P390" s="393"/>
      <c r="Q390" s="393"/>
      <c r="R390" s="393"/>
      <c r="S390" s="393"/>
      <c r="T390" s="393"/>
      <c r="U390" s="393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390" t="s">
        <v>382</v>
      </c>
      <c r="C391" s="187" t="s">
        <v>389</v>
      </c>
      <c r="D391" s="108">
        <v>5.03</v>
      </c>
      <c r="E391" s="108"/>
      <c r="F391" s="127"/>
      <c r="G391" s="128"/>
      <c r="H391" s="398">
        <f t="shared" si="172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81"/>
        <v>0</v>
      </c>
      <c r="O391" s="393"/>
      <c r="P391" s="393"/>
      <c r="Q391" s="393"/>
      <c r="R391" s="393"/>
      <c r="S391" s="393"/>
      <c r="T391" s="393"/>
      <c r="U391" s="393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390" t="s">
        <v>382</v>
      </c>
      <c r="C392" s="187" t="s">
        <v>391</v>
      </c>
      <c r="D392" s="108">
        <v>5.03</v>
      </c>
      <c r="E392" s="108"/>
      <c r="F392" s="127"/>
      <c r="G392" s="128"/>
      <c r="H392" s="398">
        <f t="shared" si="172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81"/>
        <v>0</v>
      </c>
      <c r="O392" s="393"/>
      <c r="P392" s="393"/>
      <c r="Q392" s="393"/>
      <c r="R392" s="393"/>
      <c r="S392" s="393"/>
      <c r="T392" s="393"/>
      <c r="U392" s="393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390" t="s">
        <v>418</v>
      </c>
      <c r="C393" s="187" t="s">
        <v>364</v>
      </c>
      <c r="D393" s="108">
        <v>5.03</v>
      </c>
      <c r="E393" s="108"/>
      <c r="F393" s="127"/>
      <c r="G393" s="128"/>
      <c r="H393" s="398">
        <f t="shared" si="172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7"/>
        <v>0</v>
      </c>
      <c r="N393" s="130"/>
      <c r="O393" s="393"/>
      <c r="P393" s="393"/>
      <c r="Q393" s="393"/>
      <c r="R393" s="393"/>
      <c r="S393" s="393"/>
      <c r="T393" s="393"/>
      <c r="U393" s="393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390" t="s">
        <v>418</v>
      </c>
      <c r="C394" s="187" t="s">
        <v>365</v>
      </c>
      <c r="D394" s="108">
        <v>5.03</v>
      </c>
      <c r="E394" s="108"/>
      <c r="F394" s="127"/>
      <c r="G394" s="128"/>
      <c r="H394" s="398">
        <f t="shared" si="172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7"/>
        <v>0</v>
      </c>
      <c r="N394" s="130"/>
      <c r="O394" s="393"/>
      <c r="P394" s="393"/>
      <c r="Q394" s="393"/>
      <c r="R394" s="393"/>
      <c r="S394" s="393"/>
      <c r="T394" s="393"/>
      <c r="U394" s="393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390" t="s">
        <v>418</v>
      </c>
      <c r="C395" s="187" t="s">
        <v>366</v>
      </c>
      <c r="D395" s="108">
        <v>5.03</v>
      </c>
      <c r="E395" s="108"/>
      <c r="F395" s="127"/>
      <c r="G395" s="128"/>
      <c r="H395" s="398">
        <f t="shared" si="172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393"/>
      <c r="P395" s="393"/>
      <c r="Q395" s="393"/>
      <c r="R395" s="393"/>
      <c r="S395" s="393"/>
      <c r="T395" s="393"/>
      <c r="U395" s="393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390" t="s">
        <v>418</v>
      </c>
      <c r="C396" s="187" t="s">
        <v>367</v>
      </c>
      <c r="D396" s="108">
        <v>5.03</v>
      </c>
      <c r="E396" s="108"/>
      <c r="F396" s="127"/>
      <c r="G396" s="128"/>
      <c r="H396" s="398">
        <f t="shared" si="172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393"/>
      <c r="P396" s="393"/>
      <c r="Q396" s="393"/>
      <c r="R396" s="393"/>
      <c r="S396" s="393"/>
      <c r="T396" s="393"/>
      <c r="U396" s="393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398">
        <f t="shared" si="172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7"/>
        <v>0</v>
      </c>
      <c r="N397" s="130">
        <f t="shared" ref="N397:N406" si="184">SUM(O397:U397)</f>
        <v>0</v>
      </c>
      <c r="O397" s="389"/>
      <c r="P397" s="389"/>
      <c r="Q397" s="389"/>
      <c r="R397" s="389"/>
      <c r="S397" s="389"/>
      <c r="T397" s="389"/>
      <c r="U397" s="389"/>
      <c r="V397" s="132">
        <f t="shared" ref="V397:V406" si="185">SUM(X397:AA397)</f>
        <v>0</v>
      </c>
      <c r="W397" s="133" t="str">
        <f t="shared" ref="W397:W406" si="186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398">
        <f t="shared" si="172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7"/>
        <v>0</v>
      </c>
      <c r="N398" s="130">
        <f t="shared" si="184"/>
        <v>0</v>
      </c>
      <c r="O398" s="389"/>
      <c r="P398" s="389"/>
      <c r="Q398" s="389"/>
      <c r="R398" s="389"/>
      <c r="S398" s="389"/>
      <c r="T398" s="389"/>
      <c r="U398" s="389"/>
      <c r="V398" s="132">
        <f t="shared" si="185"/>
        <v>0</v>
      </c>
      <c r="W398" s="133" t="str">
        <f t="shared" si="186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398">
        <f t="shared" si="172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7"/>
        <v>0</v>
      </c>
      <c r="N399" s="130">
        <f t="shared" si="184"/>
        <v>0</v>
      </c>
      <c r="O399" s="389"/>
      <c r="P399" s="389"/>
      <c r="Q399" s="389"/>
      <c r="R399" s="389"/>
      <c r="S399" s="389"/>
      <c r="T399" s="389"/>
      <c r="U399" s="389"/>
      <c r="V399" s="132">
        <f t="shared" si="185"/>
        <v>0</v>
      </c>
      <c r="W399" s="133" t="str">
        <f t="shared" si="186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398">
        <f t="shared" si="172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7"/>
        <v>0</v>
      </c>
      <c r="N400" s="130">
        <f t="shared" si="184"/>
        <v>0</v>
      </c>
      <c r="O400" s="389"/>
      <c r="P400" s="389"/>
      <c r="Q400" s="389"/>
      <c r="R400" s="389"/>
      <c r="S400" s="389"/>
      <c r="T400" s="389"/>
      <c r="U400" s="389"/>
      <c r="V400" s="132">
        <f t="shared" si="185"/>
        <v>0</v>
      </c>
      <c r="W400" s="133" t="str">
        <f t="shared" si="186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398">
        <f t="shared" si="172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7"/>
        <v>0</v>
      </c>
      <c r="N401" s="130">
        <f t="shared" si="184"/>
        <v>0</v>
      </c>
      <c r="O401" s="389"/>
      <c r="P401" s="389"/>
      <c r="Q401" s="389"/>
      <c r="R401" s="389"/>
      <c r="S401" s="389"/>
      <c r="T401" s="389"/>
      <c r="U401" s="389"/>
      <c r="V401" s="132">
        <f t="shared" si="185"/>
        <v>0</v>
      </c>
      <c r="W401" s="133" t="str">
        <f t="shared" si="186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398">
        <f t="shared" si="172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7"/>
        <v>0</v>
      </c>
      <c r="N402" s="130">
        <f t="shared" si="184"/>
        <v>0</v>
      </c>
      <c r="O402" s="389"/>
      <c r="P402" s="389"/>
      <c r="Q402" s="389"/>
      <c r="R402" s="389"/>
      <c r="S402" s="389"/>
      <c r="T402" s="389"/>
      <c r="U402" s="389"/>
      <c r="V402" s="132">
        <f t="shared" si="185"/>
        <v>0</v>
      </c>
      <c r="W402" s="133" t="str">
        <f t="shared" si="186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398">
        <f t="shared" si="172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7"/>
        <v>0</v>
      </c>
      <c r="N403" s="130">
        <f t="shared" si="184"/>
        <v>0</v>
      </c>
      <c r="O403" s="389"/>
      <c r="P403" s="389"/>
      <c r="Q403" s="389"/>
      <c r="R403" s="389"/>
      <c r="S403" s="389"/>
      <c r="T403" s="389"/>
      <c r="U403" s="389"/>
      <c r="V403" s="132">
        <f t="shared" si="185"/>
        <v>0</v>
      </c>
      <c r="W403" s="133" t="str">
        <f t="shared" si="186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398">
        <f t="shared" si="172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7"/>
        <v>0</v>
      </c>
      <c r="N404" s="130">
        <f t="shared" si="184"/>
        <v>0</v>
      </c>
      <c r="O404" s="389"/>
      <c r="P404" s="389"/>
      <c r="Q404" s="389"/>
      <c r="R404" s="389"/>
      <c r="S404" s="389"/>
      <c r="T404" s="389"/>
      <c r="U404" s="389"/>
      <c r="V404" s="132">
        <f t="shared" si="185"/>
        <v>0</v>
      </c>
      <c r="W404" s="133" t="str">
        <f t="shared" si="186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398">
        <f t="shared" si="172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7"/>
        <v>0</v>
      </c>
      <c r="N405" s="130">
        <f t="shared" si="184"/>
        <v>0</v>
      </c>
      <c r="O405" s="389"/>
      <c r="P405" s="389"/>
      <c r="Q405" s="389"/>
      <c r="R405" s="389"/>
      <c r="S405" s="389"/>
      <c r="T405" s="389"/>
      <c r="U405" s="389"/>
      <c r="V405" s="132">
        <f t="shared" si="185"/>
        <v>0</v>
      </c>
      <c r="W405" s="133" t="str">
        <f t="shared" si="186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398">
        <f t="shared" si="172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7"/>
        <v>0</v>
      </c>
      <c r="N406" s="130">
        <f t="shared" si="184"/>
        <v>0</v>
      </c>
      <c r="O406" s="389"/>
      <c r="P406" s="389"/>
      <c r="Q406" s="389"/>
      <c r="R406" s="389"/>
      <c r="S406" s="389"/>
      <c r="T406" s="389"/>
      <c r="U406" s="389"/>
      <c r="V406" s="132">
        <f t="shared" si="185"/>
        <v>0</v>
      </c>
      <c r="W406" s="133" t="str">
        <f t="shared" si="186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398">
        <f t="shared" si="172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389"/>
      <c r="P407" s="389"/>
      <c r="Q407" s="389"/>
      <c r="R407" s="389"/>
      <c r="S407" s="389"/>
      <c r="T407" s="389"/>
      <c r="U407" s="389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398">
        <f t="shared" si="172"/>
        <v>0</v>
      </c>
      <c r="I408" s="129"/>
      <c r="J408" s="130"/>
      <c r="K408" s="131"/>
      <c r="L408" s="129">
        <v>50</v>
      </c>
      <c r="M408" s="109"/>
      <c r="N408" s="130"/>
      <c r="O408" s="389"/>
      <c r="P408" s="389"/>
      <c r="Q408" s="389"/>
      <c r="R408" s="389"/>
      <c r="S408" s="389"/>
      <c r="T408" s="389"/>
      <c r="U408" s="389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398">
        <f t="shared" si="172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7">IF(ISERROR(I409-K409),"",I409-K409)</f>
        <v>0</v>
      </c>
      <c r="N409" s="130">
        <f t="shared" ref="N409:N410" si="188">SUM(O409:U409)</f>
        <v>0</v>
      </c>
      <c r="O409" s="389"/>
      <c r="P409" s="389"/>
      <c r="Q409" s="389"/>
      <c r="R409" s="389"/>
      <c r="S409" s="389"/>
      <c r="T409" s="389"/>
      <c r="U409" s="389"/>
      <c r="V409" s="132">
        <f t="shared" ref="V409:V410" si="189">SUM(X409:AA409)</f>
        <v>0</v>
      </c>
      <c r="W409" s="133" t="str">
        <f t="shared" ref="W409:W410" si="190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398">
        <f t="shared" si="172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7"/>
        <v>0</v>
      </c>
      <c r="N410" s="130">
        <f t="shared" si="188"/>
        <v>0</v>
      </c>
      <c r="O410" s="389"/>
      <c r="P410" s="389"/>
      <c r="Q410" s="389"/>
      <c r="R410" s="389"/>
      <c r="S410" s="389"/>
      <c r="T410" s="389"/>
      <c r="U410" s="389"/>
      <c r="V410" s="132">
        <f t="shared" si="189"/>
        <v>0</v>
      </c>
      <c r="W410" s="133" t="str">
        <f t="shared" si="190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398">
        <f t="shared" si="172"/>
        <v>0</v>
      </c>
      <c r="I411" s="129"/>
      <c r="J411" s="130"/>
      <c r="K411" s="131"/>
      <c r="L411" s="129"/>
      <c r="M411" s="109"/>
      <c r="N411" s="130"/>
      <c r="O411" s="389"/>
      <c r="P411" s="389"/>
      <c r="Q411" s="389"/>
      <c r="R411" s="389"/>
      <c r="S411" s="389"/>
      <c r="T411" s="389"/>
      <c r="U411" s="389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398">
        <f t="shared" si="172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1">IF(ISERROR(I412-K412),"",I412-K412)</f>
        <v/>
      </c>
      <c r="N412" s="130">
        <f t="shared" ref="N412:N415" si="192">SUM(O412:U412)</f>
        <v>0</v>
      </c>
      <c r="O412" s="389"/>
      <c r="P412" s="389"/>
      <c r="Q412" s="389"/>
      <c r="R412" s="389"/>
      <c r="S412" s="389"/>
      <c r="T412" s="389"/>
      <c r="U412" s="389"/>
      <c r="V412" s="132">
        <f t="shared" ref="V412:V415" si="193">SUM(X412:AA412)</f>
        <v>0</v>
      </c>
      <c r="W412" s="133" t="str">
        <f t="shared" ref="W412:W415" si="194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398">
        <f t="shared" si="172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1"/>
        <v/>
      </c>
      <c r="N413" s="130">
        <f t="shared" si="192"/>
        <v>0</v>
      </c>
      <c r="O413" s="389"/>
      <c r="P413" s="389"/>
      <c r="Q413" s="389"/>
      <c r="R413" s="389"/>
      <c r="S413" s="389"/>
      <c r="T413" s="389"/>
      <c r="U413" s="389"/>
      <c r="V413" s="132">
        <f t="shared" si="193"/>
        <v>0</v>
      </c>
      <c r="W413" s="133" t="str">
        <f t="shared" si="194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398">
        <f t="shared" si="172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1"/>
        <v/>
      </c>
      <c r="N414" s="130">
        <f t="shared" si="192"/>
        <v>0</v>
      </c>
      <c r="O414" s="389"/>
      <c r="P414" s="389"/>
      <c r="Q414" s="389"/>
      <c r="R414" s="389"/>
      <c r="S414" s="389"/>
      <c r="T414" s="389"/>
      <c r="U414" s="389"/>
      <c r="V414" s="132">
        <f t="shared" si="193"/>
        <v>0</v>
      </c>
      <c r="W414" s="133" t="str">
        <f t="shared" si="194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398">
        <f t="shared" si="172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1"/>
        <v/>
      </c>
      <c r="N415" s="130">
        <f t="shared" si="192"/>
        <v>0</v>
      </c>
      <c r="O415" s="389"/>
      <c r="P415" s="389"/>
      <c r="Q415" s="389"/>
      <c r="R415" s="389"/>
      <c r="S415" s="389"/>
      <c r="T415" s="389"/>
      <c r="U415" s="389"/>
      <c r="V415" s="132">
        <f t="shared" si="193"/>
        <v>0</v>
      </c>
      <c r="W415" s="133" t="str">
        <f t="shared" si="194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398">
        <f t="shared" si="172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1"/>
        <v>0</v>
      </c>
      <c r="N416" s="130"/>
      <c r="O416" s="389"/>
      <c r="P416" s="389"/>
      <c r="Q416" s="389"/>
      <c r="R416" s="389"/>
      <c r="S416" s="389"/>
      <c r="T416" s="389"/>
      <c r="U416" s="389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398">
        <f t="shared" si="172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1"/>
        <v>0</v>
      </c>
      <c r="N417" s="130"/>
      <c r="O417" s="389"/>
      <c r="P417" s="389"/>
      <c r="Q417" s="389"/>
      <c r="R417" s="389"/>
      <c r="S417" s="389"/>
      <c r="T417" s="389"/>
      <c r="U417" s="389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398">
        <f t="shared" si="172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1"/>
        <v>0</v>
      </c>
      <c r="N418" s="130"/>
      <c r="O418" s="389"/>
      <c r="P418" s="389"/>
      <c r="Q418" s="389"/>
      <c r="R418" s="389"/>
      <c r="S418" s="389"/>
      <c r="T418" s="389"/>
      <c r="U418" s="389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398">
        <f t="shared" si="172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1"/>
        <v>0</v>
      </c>
      <c r="N419" s="130"/>
      <c r="O419" s="389"/>
      <c r="P419" s="389"/>
      <c r="Q419" s="389"/>
      <c r="R419" s="389"/>
      <c r="S419" s="389"/>
      <c r="T419" s="389"/>
      <c r="U419" s="389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398">
        <f t="shared" si="172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1"/>
        <v>0</v>
      </c>
      <c r="N420" s="130"/>
      <c r="O420" s="389"/>
      <c r="P420" s="389"/>
      <c r="Q420" s="389"/>
      <c r="R420" s="389"/>
      <c r="S420" s="389"/>
      <c r="T420" s="389"/>
      <c r="U420" s="389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398">
        <f t="shared" si="172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1"/>
        <v>0</v>
      </c>
      <c r="N421" s="130"/>
      <c r="O421" s="389"/>
      <c r="P421" s="389"/>
      <c r="Q421" s="389"/>
      <c r="R421" s="389"/>
      <c r="S421" s="389"/>
      <c r="T421" s="389"/>
      <c r="U421" s="389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398">
        <f t="shared" si="172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1"/>
        <v>0</v>
      </c>
      <c r="N422" s="130"/>
      <c r="O422" s="389"/>
      <c r="P422" s="389"/>
      <c r="Q422" s="389"/>
      <c r="R422" s="389"/>
      <c r="S422" s="389"/>
      <c r="T422" s="389"/>
      <c r="U422" s="389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398">
        <f t="shared" si="172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1"/>
        <v>0</v>
      </c>
      <c r="N423" s="130"/>
      <c r="O423" s="389"/>
      <c r="P423" s="389"/>
      <c r="Q423" s="389"/>
      <c r="R423" s="389"/>
      <c r="S423" s="389"/>
      <c r="T423" s="389"/>
      <c r="U423" s="389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398">
        <f t="shared" si="172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1"/>
        <v>0</v>
      </c>
      <c r="N424" s="130"/>
      <c r="O424" s="389"/>
      <c r="P424" s="389"/>
      <c r="Q424" s="389"/>
      <c r="R424" s="389"/>
      <c r="S424" s="389"/>
      <c r="T424" s="389"/>
      <c r="U424" s="389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398">
        <f t="shared" si="172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1"/>
        <v>0</v>
      </c>
      <c r="N425" s="130"/>
      <c r="O425" s="389"/>
      <c r="P425" s="389"/>
      <c r="Q425" s="389"/>
      <c r="R425" s="389"/>
      <c r="S425" s="389"/>
      <c r="T425" s="389"/>
      <c r="U425" s="389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470" t="s">
        <v>216</v>
      </c>
      <c r="B426" s="470"/>
      <c r="C426" s="396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5">SUM(M369:M425)</f>
        <v>0</v>
      </c>
      <c r="N426" s="146">
        <f t="shared" si="195"/>
        <v>0</v>
      </c>
      <c r="O426" s="148">
        <f t="shared" si="195"/>
        <v>0</v>
      </c>
      <c r="P426" s="148">
        <f t="shared" si="195"/>
        <v>0</v>
      </c>
      <c r="Q426" s="148">
        <f t="shared" si="195"/>
        <v>0</v>
      </c>
      <c r="R426" s="148">
        <f t="shared" si="195"/>
        <v>0</v>
      </c>
      <c r="S426" s="148">
        <f t="shared" si="195"/>
        <v>0</v>
      </c>
      <c r="T426" s="148">
        <f t="shared" si="195"/>
        <v>0</v>
      </c>
      <c r="U426" s="148">
        <f t="shared" si="195"/>
        <v>0</v>
      </c>
      <c r="V426" s="149">
        <f t="shared" si="195"/>
        <v>0</v>
      </c>
      <c r="W426" s="133" t="str">
        <f t="shared" ref="W426:W433" si="196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390" t="s">
        <v>217</v>
      </c>
      <c r="C427" s="126" t="s">
        <v>179</v>
      </c>
      <c r="D427" s="108">
        <v>5.03</v>
      </c>
      <c r="E427" s="108"/>
      <c r="F427" s="127"/>
      <c r="G427" s="128"/>
      <c r="H427" s="398">
        <f t="shared" ref="H427:H460" si="197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8">IF(ISERROR(I427-K427),"",I427-K427)</f>
        <v>0</v>
      </c>
      <c r="N427" s="130">
        <f t="shared" ref="N427:N434" si="199">SUM(O427:U427)</f>
        <v>0</v>
      </c>
      <c r="O427" s="389"/>
      <c r="P427" s="389"/>
      <c r="Q427" s="389"/>
      <c r="R427" s="389"/>
      <c r="S427" s="389"/>
      <c r="T427" s="389"/>
      <c r="U427" s="389"/>
      <c r="V427" s="132">
        <f t="shared" ref="V427:V433" si="200">SUM(X427:AA427)</f>
        <v>0</v>
      </c>
      <c r="W427" s="133" t="str">
        <f t="shared" si="196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390" t="s">
        <v>217</v>
      </c>
      <c r="C428" s="126" t="s">
        <v>186</v>
      </c>
      <c r="D428" s="108">
        <v>5.03</v>
      </c>
      <c r="E428" s="108"/>
      <c r="F428" s="127"/>
      <c r="G428" s="128"/>
      <c r="H428" s="398">
        <f t="shared" si="197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8"/>
        <v>0</v>
      </c>
      <c r="N428" s="130">
        <f t="shared" si="199"/>
        <v>0</v>
      </c>
      <c r="O428" s="389"/>
      <c r="P428" s="389"/>
      <c r="Q428" s="389"/>
      <c r="R428" s="389"/>
      <c r="S428" s="389"/>
      <c r="T428" s="389"/>
      <c r="U428" s="389"/>
      <c r="V428" s="132">
        <f t="shared" si="200"/>
        <v>0</v>
      </c>
      <c r="W428" s="133" t="str">
        <f t="shared" si="196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390" t="s">
        <v>217</v>
      </c>
      <c r="C429" s="126" t="s">
        <v>204</v>
      </c>
      <c r="D429" s="108">
        <v>5.03</v>
      </c>
      <c r="E429" s="108"/>
      <c r="F429" s="127"/>
      <c r="G429" s="128"/>
      <c r="H429" s="398">
        <f t="shared" si="197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8"/>
        <v>0</v>
      </c>
      <c r="N429" s="130">
        <f t="shared" si="199"/>
        <v>0</v>
      </c>
      <c r="O429" s="389"/>
      <c r="P429" s="389"/>
      <c r="Q429" s="389"/>
      <c r="R429" s="389"/>
      <c r="S429" s="389"/>
      <c r="T429" s="389"/>
      <c r="U429" s="389"/>
      <c r="V429" s="132">
        <f t="shared" si="200"/>
        <v>0</v>
      </c>
      <c r="W429" s="133" t="str">
        <f t="shared" si="196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398">
        <f t="shared" si="197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8"/>
        <v>0</v>
      </c>
      <c r="N430" s="130">
        <f t="shared" si="199"/>
        <v>0</v>
      </c>
      <c r="O430" s="389"/>
      <c r="P430" s="389"/>
      <c r="Q430" s="389"/>
      <c r="R430" s="389"/>
      <c r="S430" s="389"/>
      <c r="T430" s="389"/>
      <c r="U430" s="389"/>
      <c r="V430" s="132">
        <f t="shared" si="200"/>
        <v>0</v>
      </c>
      <c r="W430" s="133" t="str">
        <f t="shared" si="196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398">
        <f t="shared" si="197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8"/>
        <v>0</v>
      </c>
      <c r="N431" s="130">
        <f t="shared" si="199"/>
        <v>0</v>
      </c>
      <c r="O431" s="389"/>
      <c r="P431" s="389"/>
      <c r="Q431" s="389"/>
      <c r="R431" s="389"/>
      <c r="S431" s="389"/>
      <c r="T431" s="389"/>
      <c r="U431" s="389"/>
      <c r="V431" s="132">
        <f t="shared" si="200"/>
        <v>0</v>
      </c>
      <c r="W431" s="133" t="str">
        <f t="shared" si="196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>
        <v>42736</v>
      </c>
      <c r="G432" s="128">
        <f>5+5</f>
        <v>10</v>
      </c>
      <c r="H432" s="398">
        <f t="shared" si="197"/>
        <v>50.300000000000004</v>
      </c>
      <c r="I432" s="129">
        <f>0.5*2</f>
        <v>1</v>
      </c>
      <c r="J432" s="130">
        <f t="array" ref="J432">IF(ISERROR(G432/I432),"",G432/I432)</f>
        <v>10</v>
      </c>
      <c r="K432" s="131">
        <f t="array" ref="K432">IF(ISERROR(G432/L432),"",G432/L432)</f>
        <v>1.075268817204301</v>
      </c>
      <c r="L432" s="129">
        <v>9.3000000000000007</v>
      </c>
      <c r="M432" s="109">
        <f t="shared" si="198"/>
        <v>-7.5268817204301008E-2</v>
      </c>
      <c r="N432" s="130">
        <f t="shared" si="199"/>
        <v>0</v>
      </c>
      <c r="O432" s="389"/>
      <c r="P432" s="389"/>
      <c r="Q432" s="389"/>
      <c r="R432" s="389"/>
      <c r="S432" s="389"/>
      <c r="T432" s="389"/>
      <c r="U432" s="389"/>
      <c r="V432" s="132">
        <f t="shared" si="200"/>
        <v>0</v>
      </c>
      <c r="W432" s="133">
        <f t="shared" si="196"/>
        <v>0</v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398">
        <f t="shared" si="197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8"/>
        <v>0</v>
      </c>
      <c r="N433" s="130">
        <f t="shared" si="199"/>
        <v>0</v>
      </c>
      <c r="O433" s="389"/>
      <c r="P433" s="389"/>
      <c r="Q433" s="389"/>
      <c r="R433" s="389"/>
      <c r="S433" s="389"/>
      <c r="T433" s="389"/>
      <c r="U433" s="389"/>
      <c r="V433" s="132">
        <f t="shared" si="200"/>
        <v>0</v>
      </c>
      <c r="W433" s="133" t="str">
        <f t="shared" si="196"/>
        <v/>
      </c>
      <c r="X433" s="132"/>
      <c r="Y433" s="132"/>
      <c r="Z433" s="132"/>
      <c r="AA433" s="132"/>
    </row>
    <row r="434" spans="1:27" ht="20.10000000000000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>
        <v>42737</v>
      </c>
      <c r="G434" s="128">
        <f>121+111+164+84+96+68+70+120</f>
        <v>834</v>
      </c>
      <c r="H434" s="398">
        <f t="shared" si="197"/>
        <v>4195.0200000000004</v>
      </c>
      <c r="I434" s="129">
        <f>6.5*2+10.5+10.5+8+9+8+8+10</f>
        <v>77</v>
      </c>
      <c r="J434" s="130">
        <f t="array" ref="J434">IF(ISERROR(G434/I434),"",G434/I434)</f>
        <v>10.831168831168831</v>
      </c>
      <c r="K434" s="131">
        <f t="array" ref="K434">IF(ISERROR(G434/L434),"",G434/L434)</f>
        <v>89.677419354838705</v>
      </c>
      <c r="L434" s="129">
        <v>9.3000000000000007</v>
      </c>
      <c r="M434" s="109">
        <f t="shared" si="198"/>
        <v>-12.677419354838705</v>
      </c>
      <c r="N434" s="130">
        <f t="shared" si="199"/>
        <v>0</v>
      </c>
      <c r="O434" s="389"/>
      <c r="P434" s="389"/>
      <c r="Q434" s="389"/>
      <c r="R434" s="389"/>
      <c r="S434" s="389"/>
      <c r="T434" s="389"/>
      <c r="U434" s="389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398">
        <f t="shared" si="197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389"/>
      <c r="P435" s="389"/>
      <c r="Q435" s="389"/>
      <c r="R435" s="389"/>
      <c r="S435" s="389"/>
      <c r="T435" s="389"/>
      <c r="U435" s="38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398">
        <f t="shared" si="197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389"/>
      <c r="P436" s="389"/>
      <c r="Q436" s="389"/>
      <c r="R436" s="389"/>
      <c r="S436" s="389"/>
      <c r="T436" s="389"/>
      <c r="U436" s="38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398">
        <f t="shared" si="197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389"/>
      <c r="P437" s="389"/>
      <c r="Q437" s="389"/>
      <c r="R437" s="389"/>
      <c r="S437" s="389"/>
      <c r="T437" s="389"/>
      <c r="U437" s="38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398">
        <f t="shared" si="197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389"/>
      <c r="P438" s="389"/>
      <c r="Q438" s="389"/>
      <c r="R438" s="389"/>
      <c r="S438" s="389"/>
      <c r="T438" s="389"/>
      <c r="U438" s="38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398">
        <f t="shared" si="197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1">IF(ISERROR(I439-K439),"",I439-K439)</f>
        <v>0</v>
      </c>
      <c r="N439" s="130">
        <f t="shared" ref="N439:N454" si="202">SUM(O439:U439)</f>
        <v>0</v>
      </c>
      <c r="O439" s="389"/>
      <c r="P439" s="389"/>
      <c r="Q439" s="389"/>
      <c r="R439" s="389"/>
      <c r="S439" s="389"/>
      <c r="T439" s="389"/>
      <c r="U439" s="389"/>
      <c r="V439" s="132">
        <f t="shared" ref="V439:V442" si="203">SUM(X439:AA439)</f>
        <v>0</v>
      </c>
      <c r="W439" s="133" t="str">
        <f t="shared" ref="W439:W446" si="204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398">
        <f t="shared" si="197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1"/>
        <v/>
      </c>
      <c r="N440" s="130">
        <f t="shared" si="202"/>
        <v>0</v>
      </c>
      <c r="O440" s="389"/>
      <c r="P440" s="389"/>
      <c r="Q440" s="389"/>
      <c r="R440" s="389"/>
      <c r="S440" s="389"/>
      <c r="T440" s="389"/>
      <c r="U440" s="389"/>
      <c r="V440" s="132">
        <f t="shared" si="203"/>
        <v>0</v>
      </c>
      <c r="W440" s="133" t="str">
        <f t="shared" si="204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398">
        <f t="shared" si="197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1"/>
        <v/>
      </c>
      <c r="N441" s="130">
        <f t="shared" si="202"/>
        <v>0</v>
      </c>
      <c r="O441" s="389"/>
      <c r="P441" s="389"/>
      <c r="Q441" s="389"/>
      <c r="R441" s="389"/>
      <c r="S441" s="389"/>
      <c r="T441" s="389"/>
      <c r="U441" s="389"/>
      <c r="V441" s="132">
        <f t="shared" si="203"/>
        <v>0</v>
      </c>
      <c r="W441" s="133" t="str">
        <f t="shared" si="204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398">
        <f t="shared" si="197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1"/>
        <v/>
      </c>
      <c r="N442" s="130">
        <f t="shared" si="202"/>
        <v>0</v>
      </c>
      <c r="O442" s="389"/>
      <c r="P442" s="389"/>
      <c r="Q442" s="389"/>
      <c r="R442" s="389"/>
      <c r="S442" s="389"/>
      <c r="T442" s="389"/>
      <c r="U442" s="389"/>
      <c r="V442" s="132">
        <f t="shared" si="203"/>
        <v>0</v>
      </c>
      <c r="W442" s="133" t="str">
        <f t="shared" si="204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390" t="s">
        <v>222</v>
      </c>
      <c r="C443" s="126" t="s">
        <v>181</v>
      </c>
      <c r="D443" s="108">
        <v>9.36</v>
      </c>
      <c r="E443" s="108"/>
      <c r="F443" s="127"/>
      <c r="G443" s="128"/>
      <c r="H443" s="398">
        <f t="shared" si="197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1"/>
        <v>0</v>
      </c>
      <c r="N443" s="130">
        <f t="shared" si="202"/>
        <v>0</v>
      </c>
      <c r="O443" s="389"/>
      <c r="P443" s="389"/>
      <c r="Q443" s="389"/>
      <c r="R443" s="389"/>
      <c r="S443" s="389"/>
      <c r="T443" s="389"/>
      <c r="U443" s="389"/>
      <c r="V443" s="132">
        <f t="shared" ref="V443:V446" si="205">SUM(X443:AA443)</f>
        <v>0</v>
      </c>
      <c r="W443" s="133" t="str">
        <f t="shared" si="204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390" t="s">
        <v>222</v>
      </c>
      <c r="C444" s="126" t="s">
        <v>179</v>
      </c>
      <c r="D444" s="108">
        <v>9.36</v>
      </c>
      <c r="E444" s="108"/>
      <c r="F444" s="127"/>
      <c r="G444" s="128"/>
      <c r="H444" s="398">
        <f t="shared" si="197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1"/>
        <v>0</v>
      </c>
      <c r="N444" s="130">
        <f t="shared" si="202"/>
        <v>0</v>
      </c>
      <c r="O444" s="389"/>
      <c r="P444" s="389"/>
      <c r="Q444" s="389"/>
      <c r="R444" s="389"/>
      <c r="S444" s="389"/>
      <c r="T444" s="389"/>
      <c r="U444" s="389"/>
      <c r="V444" s="132">
        <f t="shared" si="205"/>
        <v>0</v>
      </c>
      <c r="W444" s="133" t="str">
        <f t="shared" si="204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390" t="s">
        <v>222</v>
      </c>
      <c r="C445" s="126" t="s">
        <v>221</v>
      </c>
      <c r="D445" s="108">
        <v>9.36</v>
      </c>
      <c r="E445" s="108"/>
      <c r="F445" s="127"/>
      <c r="G445" s="128"/>
      <c r="H445" s="398">
        <f t="shared" si="197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1"/>
        <v>0</v>
      </c>
      <c r="N445" s="130">
        <f t="shared" si="202"/>
        <v>0</v>
      </c>
      <c r="O445" s="389"/>
      <c r="P445" s="389"/>
      <c r="Q445" s="389"/>
      <c r="R445" s="389"/>
      <c r="S445" s="389"/>
      <c r="T445" s="389"/>
      <c r="U445" s="389"/>
      <c r="V445" s="132">
        <f t="shared" si="205"/>
        <v>0</v>
      </c>
      <c r="W445" s="133" t="str">
        <f t="shared" si="204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390" t="s">
        <v>222</v>
      </c>
      <c r="C446" s="126" t="s">
        <v>186</v>
      </c>
      <c r="D446" s="108">
        <v>9.36</v>
      </c>
      <c r="E446" s="108"/>
      <c r="F446" s="127"/>
      <c r="G446" s="128"/>
      <c r="H446" s="398">
        <f t="shared" si="197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1"/>
        <v>0</v>
      </c>
      <c r="N446" s="130">
        <f t="shared" si="202"/>
        <v>0</v>
      </c>
      <c r="O446" s="389"/>
      <c r="P446" s="389"/>
      <c r="Q446" s="389"/>
      <c r="R446" s="389"/>
      <c r="S446" s="389"/>
      <c r="T446" s="389"/>
      <c r="U446" s="389"/>
      <c r="V446" s="132">
        <f t="shared" si="205"/>
        <v>0</v>
      </c>
      <c r="W446" s="133" t="str">
        <f t="shared" si="204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390" t="s">
        <v>393</v>
      </c>
      <c r="C447" s="187" t="s">
        <v>395</v>
      </c>
      <c r="D447" s="108">
        <v>5</v>
      </c>
      <c r="E447" s="108"/>
      <c r="F447" s="127"/>
      <c r="G447" s="128"/>
      <c r="H447" s="398">
        <f t="shared" si="197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1"/>
        <v>0</v>
      </c>
      <c r="N447" s="130">
        <f t="shared" si="202"/>
        <v>0</v>
      </c>
      <c r="O447" s="389"/>
      <c r="P447" s="389"/>
      <c r="Q447" s="389"/>
      <c r="R447" s="389"/>
      <c r="S447" s="389"/>
      <c r="T447" s="389"/>
      <c r="U447" s="389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390" t="s">
        <v>393</v>
      </c>
      <c r="C448" s="187" t="s">
        <v>402</v>
      </c>
      <c r="D448" s="108">
        <v>5</v>
      </c>
      <c r="E448" s="108"/>
      <c r="F448" s="127"/>
      <c r="G448" s="128"/>
      <c r="H448" s="398">
        <f t="shared" si="197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1"/>
        <v>0</v>
      </c>
      <c r="N448" s="130">
        <f t="shared" si="202"/>
        <v>0</v>
      </c>
      <c r="O448" s="389"/>
      <c r="P448" s="389"/>
      <c r="Q448" s="389"/>
      <c r="R448" s="389"/>
      <c r="S448" s="389"/>
      <c r="T448" s="389"/>
      <c r="U448" s="389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390" t="s">
        <v>404</v>
      </c>
      <c r="C449" s="187" t="s">
        <v>405</v>
      </c>
      <c r="D449" s="108">
        <v>5</v>
      </c>
      <c r="E449" s="108"/>
      <c r="F449" s="127"/>
      <c r="G449" s="128"/>
      <c r="H449" s="398">
        <f t="shared" si="197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1"/>
        <v>0</v>
      </c>
      <c r="N449" s="130">
        <f t="shared" si="202"/>
        <v>0</v>
      </c>
      <c r="O449" s="389"/>
      <c r="P449" s="389"/>
      <c r="Q449" s="389"/>
      <c r="R449" s="389"/>
      <c r="S449" s="389"/>
      <c r="T449" s="389"/>
      <c r="U449" s="389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390" t="s">
        <v>342</v>
      </c>
      <c r="C450" s="187" t="s">
        <v>372</v>
      </c>
      <c r="D450" s="108">
        <v>5</v>
      </c>
      <c r="E450" s="108"/>
      <c r="F450" s="127"/>
      <c r="G450" s="128"/>
      <c r="H450" s="398">
        <f t="shared" si="197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1"/>
        <v>0</v>
      </c>
      <c r="N450" s="130">
        <f t="shared" si="202"/>
        <v>0</v>
      </c>
      <c r="O450" s="389"/>
      <c r="P450" s="389"/>
      <c r="Q450" s="389"/>
      <c r="R450" s="389"/>
      <c r="S450" s="389"/>
      <c r="T450" s="389"/>
      <c r="U450" s="389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390" t="s">
        <v>343</v>
      </c>
      <c r="C451" s="126" t="s">
        <v>345</v>
      </c>
      <c r="D451" s="108">
        <v>5</v>
      </c>
      <c r="E451" s="108"/>
      <c r="F451" s="127"/>
      <c r="G451" s="128"/>
      <c r="H451" s="398">
        <f t="shared" si="197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1"/>
        <v>0</v>
      </c>
      <c r="N451" s="130">
        <f t="shared" si="202"/>
        <v>0</v>
      </c>
      <c r="O451" s="389"/>
      <c r="P451" s="389"/>
      <c r="Q451" s="389"/>
      <c r="R451" s="389"/>
      <c r="S451" s="389"/>
      <c r="T451" s="389"/>
      <c r="U451" s="389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390" t="s">
        <v>343</v>
      </c>
      <c r="C452" s="126" t="s">
        <v>347</v>
      </c>
      <c r="D452" s="108">
        <v>5</v>
      </c>
      <c r="E452" s="108"/>
      <c r="F452" s="127"/>
      <c r="G452" s="128"/>
      <c r="H452" s="398">
        <f t="shared" si="197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1"/>
        <v>0</v>
      </c>
      <c r="N452" s="130">
        <f t="shared" si="202"/>
        <v>0</v>
      </c>
      <c r="O452" s="389"/>
      <c r="P452" s="389"/>
      <c r="Q452" s="389"/>
      <c r="R452" s="389"/>
      <c r="S452" s="389"/>
      <c r="T452" s="389"/>
      <c r="U452" s="389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398">
        <f t="shared" si="197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1"/>
        <v>0</v>
      </c>
      <c r="N453" s="130">
        <f t="shared" si="202"/>
        <v>0</v>
      </c>
      <c r="O453" s="389"/>
      <c r="P453" s="389"/>
      <c r="Q453" s="389"/>
      <c r="R453" s="389"/>
      <c r="S453" s="389"/>
      <c r="T453" s="389"/>
      <c r="U453" s="389"/>
      <c r="V453" s="132">
        <f t="shared" ref="V453:V454" si="206">SUM(X453:AA453)</f>
        <v>0</v>
      </c>
      <c r="W453" s="133" t="str">
        <f t="shared" ref="W453:W454" si="207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398">
        <f t="shared" si="197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1"/>
        <v>0</v>
      </c>
      <c r="N454" s="130">
        <f t="shared" si="202"/>
        <v>0</v>
      </c>
      <c r="O454" s="389"/>
      <c r="P454" s="389"/>
      <c r="Q454" s="389"/>
      <c r="R454" s="389"/>
      <c r="S454" s="389"/>
      <c r="T454" s="389"/>
      <c r="U454" s="389"/>
      <c r="V454" s="132">
        <f t="shared" si="206"/>
        <v>0</v>
      </c>
      <c r="W454" s="133" t="str">
        <f t="shared" si="207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398">
        <f t="shared" si="197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1"/>
        <v>0</v>
      </c>
      <c r="N455" s="130"/>
      <c r="O455" s="389"/>
      <c r="P455" s="389"/>
      <c r="Q455" s="389"/>
      <c r="R455" s="389"/>
      <c r="S455" s="389"/>
      <c r="T455" s="389"/>
      <c r="U455" s="389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398">
        <f t="shared" si="197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1"/>
        <v>0</v>
      </c>
      <c r="N456" s="130"/>
      <c r="O456" s="389"/>
      <c r="P456" s="389"/>
      <c r="Q456" s="389"/>
      <c r="R456" s="389"/>
      <c r="S456" s="389"/>
      <c r="T456" s="389"/>
      <c r="U456" s="389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398">
        <f t="shared" si="197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1"/>
        <v>0</v>
      </c>
      <c r="N457" s="130"/>
      <c r="O457" s="389"/>
      <c r="P457" s="389"/>
      <c r="Q457" s="389"/>
      <c r="R457" s="389"/>
      <c r="S457" s="389"/>
      <c r="T457" s="389"/>
      <c r="U457" s="389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398">
        <f t="shared" si="197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1"/>
        <v>0</v>
      </c>
      <c r="N458" s="130">
        <f t="shared" ref="N458:N460" si="208">SUM(O458:U458)</f>
        <v>0</v>
      </c>
      <c r="O458" s="389"/>
      <c r="P458" s="389"/>
      <c r="Q458" s="389"/>
      <c r="R458" s="389"/>
      <c r="S458" s="389"/>
      <c r="T458" s="389"/>
      <c r="U458" s="389"/>
      <c r="V458" s="132">
        <f t="shared" ref="V458:V460" si="209">SUM(X458:AA458)</f>
        <v>0</v>
      </c>
      <c r="W458" s="133" t="str">
        <f t="shared" ref="W458:W482" si="210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398">
        <f t="shared" si="197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1"/>
        <v>0</v>
      </c>
      <c r="N459" s="130">
        <f t="shared" si="208"/>
        <v>0</v>
      </c>
      <c r="O459" s="389"/>
      <c r="P459" s="389"/>
      <c r="Q459" s="389"/>
      <c r="R459" s="389"/>
      <c r="S459" s="389"/>
      <c r="T459" s="389"/>
      <c r="U459" s="389"/>
      <c r="V459" s="132">
        <f t="shared" si="209"/>
        <v>0</v>
      </c>
      <c r="W459" s="133" t="str">
        <f t="shared" si="210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398">
        <f t="shared" si="197"/>
        <v>0</v>
      </c>
      <c r="I460" s="129"/>
      <c r="J460" s="130" t="str">
        <f t="array" ref="J460">IF(ISERROR(G460/I460),"",G460/I460)</f>
        <v/>
      </c>
      <c r="K460" s="398">
        <f t="array" ref="K460">IF(ISERROR(G460/L460),"",G460/L460)</f>
        <v>0</v>
      </c>
      <c r="L460" s="129">
        <v>9</v>
      </c>
      <c r="M460" s="109">
        <f t="shared" si="201"/>
        <v>0</v>
      </c>
      <c r="N460" s="130">
        <f t="shared" si="208"/>
        <v>0</v>
      </c>
      <c r="O460" s="389"/>
      <c r="P460" s="389"/>
      <c r="Q460" s="389"/>
      <c r="R460" s="389"/>
      <c r="S460" s="389"/>
      <c r="T460" s="389"/>
      <c r="U460" s="389"/>
      <c r="V460" s="132">
        <f t="shared" si="209"/>
        <v>0</v>
      </c>
      <c r="W460" s="133" t="str">
        <f t="shared" si="210"/>
        <v/>
      </c>
      <c r="X460" s="132"/>
      <c r="Y460" s="132"/>
      <c r="Z460" s="132"/>
      <c r="AA460" s="132"/>
    </row>
    <row r="461" spans="1:27" ht="20.100000000000001" customHeight="1">
      <c r="A461" s="462" t="s">
        <v>224</v>
      </c>
      <c r="B461" s="463"/>
      <c r="C461" s="396" t="s">
        <v>202</v>
      </c>
      <c r="D461" s="143"/>
      <c r="E461" s="143"/>
      <c r="F461" s="144"/>
      <c r="G461" s="145">
        <f>SUM(G427:G460)</f>
        <v>844</v>
      </c>
      <c r="H461" s="146">
        <f>SUM(H427:H460)</f>
        <v>4245.3200000000006</v>
      </c>
      <c r="I461" s="146">
        <f>SUM(I427:I460)</f>
        <v>78</v>
      </c>
      <c r="J461" s="130">
        <f t="array" ref="J461">IF(ISERROR(G461/I461),"",G461/I461)</f>
        <v>10.820512820512821</v>
      </c>
      <c r="K461" s="146">
        <f>SUM(K427:K460)</f>
        <v>90.752688172043008</v>
      </c>
      <c r="L461" s="147"/>
      <c r="M461" s="150">
        <f t="shared" ref="M461:V461" si="211">SUM(M427:M460)</f>
        <v>-12.752688172043005</v>
      </c>
      <c r="N461" s="146">
        <f t="shared" si="211"/>
        <v>0</v>
      </c>
      <c r="O461" s="148">
        <f t="shared" si="211"/>
        <v>0</v>
      </c>
      <c r="P461" s="148">
        <f t="shared" si="211"/>
        <v>0</v>
      </c>
      <c r="Q461" s="148">
        <f t="shared" si="211"/>
        <v>0</v>
      </c>
      <c r="R461" s="148">
        <f t="shared" si="211"/>
        <v>0</v>
      </c>
      <c r="S461" s="148">
        <f t="shared" si="211"/>
        <v>0</v>
      </c>
      <c r="T461" s="148">
        <f t="shared" si="211"/>
        <v>0</v>
      </c>
      <c r="U461" s="148">
        <f t="shared" si="211"/>
        <v>0</v>
      </c>
      <c r="V461" s="149">
        <f t="shared" si="211"/>
        <v>0</v>
      </c>
      <c r="W461" s="133">
        <f t="shared" si="210"/>
        <v>0</v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398">
        <f t="shared" ref="H462:H476" si="212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3">IF(ISERROR(I462-K462),"",I462-K462)</f>
        <v>0</v>
      </c>
      <c r="N462" s="130">
        <f t="shared" ref="N462:N476" si="214">SUM(O462:U462)</f>
        <v>0</v>
      </c>
      <c r="O462" s="389"/>
      <c r="P462" s="389"/>
      <c r="Q462" s="389"/>
      <c r="R462" s="389"/>
      <c r="S462" s="389"/>
      <c r="T462" s="389"/>
      <c r="U462" s="389"/>
      <c r="V462" s="132">
        <f t="shared" ref="V462:V476" si="215">SUM(X462:AA462)</f>
        <v>0</v>
      </c>
      <c r="W462" s="133" t="str">
        <f t="shared" si="210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398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3"/>
        <v>0</v>
      </c>
      <c r="N463" s="130">
        <f t="shared" si="214"/>
        <v>0</v>
      </c>
      <c r="O463" s="389"/>
      <c r="P463" s="389"/>
      <c r="Q463" s="389"/>
      <c r="R463" s="389"/>
      <c r="S463" s="389"/>
      <c r="T463" s="389"/>
      <c r="U463" s="389"/>
      <c r="V463" s="132">
        <f t="shared" si="215"/>
        <v>0</v>
      </c>
      <c r="W463" s="133" t="str">
        <f t="shared" si="210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398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3"/>
        <v>0</v>
      </c>
      <c r="N464" s="130">
        <f t="shared" si="214"/>
        <v>0</v>
      </c>
      <c r="O464" s="389"/>
      <c r="P464" s="389"/>
      <c r="Q464" s="389"/>
      <c r="R464" s="389"/>
      <c r="S464" s="389"/>
      <c r="T464" s="389"/>
      <c r="U464" s="389"/>
      <c r="V464" s="132">
        <f t="shared" si="215"/>
        <v>0</v>
      </c>
      <c r="W464" s="133" t="str">
        <f t="shared" si="210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398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389"/>
      <c r="P465" s="389"/>
      <c r="Q465" s="389"/>
      <c r="R465" s="389"/>
      <c r="S465" s="389"/>
      <c r="T465" s="389"/>
      <c r="U465" s="389"/>
      <c r="V465" s="132">
        <f t="shared" si="215"/>
        <v>0</v>
      </c>
      <c r="W465" s="133" t="str">
        <f t="shared" si="210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394" t="s">
        <v>203</v>
      </c>
      <c r="D466" s="108">
        <v>5.03</v>
      </c>
      <c r="E466" s="108"/>
      <c r="F466" s="127"/>
      <c r="G466" s="128"/>
      <c r="H466" s="398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3"/>
        <v>0</v>
      </c>
      <c r="N466" s="130">
        <f t="shared" si="214"/>
        <v>0</v>
      </c>
      <c r="O466" s="389"/>
      <c r="P466" s="389"/>
      <c r="Q466" s="389"/>
      <c r="R466" s="389"/>
      <c r="S466" s="389"/>
      <c r="T466" s="389"/>
      <c r="U466" s="389"/>
      <c r="V466" s="132">
        <f t="shared" si="215"/>
        <v>0</v>
      </c>
      <c r="W466" s="133" t="str">
        <f t="shared" si="210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398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389"/>
      <c r="P467" s="389"/>
      <c r="Q467" s="389"/>
      <c r="R467" s="389"/>
      <c r="S467" s="389"/>
      <c r="T467" s="389"/>
      <c r="U467" s="389"/>
      <c r="V467" s="132">
        <f t="shared" si="215"/>
        <v>0</v>
      </c>
      <c r="W467" s="133" t="str">
        <f t="shared" si="210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398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389"/>
      <c r="P468" s="389"/>
      <c r="Q468" s="389"/>
      <c r="R468" s="389"/>
      <c r="S468" s="389"/>
      <c r="T468" s="389"/>
      <c r="U468" s="389"/>
      <c r="V468" s="132">
        <f t="shared" si="215"/>
        <v>0</v>
      </c>
      <c r="W468" s="133" t="str">
        <f t="shared" si="210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394" t="s">
        <v>228</v>
      </c>
      <c r="D469" s="108">
        <v>5.03</v>
      </c>
      <c r="E469" s="108"/>
      <c r="F469" s="127"/>
      <c r="G469" s="128"/>
      <c r="H469" s="398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389"/>
      <c r="P469" s="389"/>
      <c r="Q469" s="389"/>
      <c r="R469" s="389"/>
      <c r="S469" s="389"/>
      <c r="T469" s="389"/>
      <c r="U469" s="389"/>
      <c r="V469" s="132">
        <f t="shared" si="215"/>
        <v>0</v>
      </c>
      <c r="W469" s="133" t="str">
        <f t="shared" si="210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394" t="s">
        <v>212</v>
      </c>
      <c r="D470" s="108">
        <v>5.03</v>
      </c>
      <c r="E470" s="108"/>
      <c r="F470" s="127"/>
      <c r="G470" s="128"/>
      <c r="H470" s="398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389"/>
      <c r="P470" s="389"/>
      <c r="Q470" s="389"/>
      <c r="R470" s="389"/>
      <c r="S470" s="389"/>
      <c r="T470" s="389"/>
      <c r="U470" s="389"/>
      <c r="V470" s="132">
        <f t="shared" si="215"/>
        <v>0</v>
      </c>
      <c r="W470" s="133" t="str">
        <f t="shared" si="210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394" t="s">
        <v>203</v>
      </c>
      <c r="D471" s="108">
        <v>5.03</v>
      </c>
      <c r="E471" s="108"/>
      <c r="F471" s="127"/>
      <c r="G471" s="128"/>
      <c r="H471" s="398">
        <f t="shared" si="212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3"/>
        <v/>
      </c>
      <c r="N471" s="130">
        <f t="shared" si="214"/>
        <v>0</v>
      </c>
      <c r="O471" s="389"/>
      <c r="P471" s="389"/>
      <c r="Q471" s="389"/>
      <c r="R471" s="389"/>
      <c r="S471" s="389"/>
      <c r="T471" s="389"/>
      <c r="U471" s="389"/>
      <c r="V471" s="132">
        <f t="shared" si="215"/>
        <v>0</v>
      </c>
      <c r="W471" s="133" t="str">
        <f t="shared" si="210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394" t="s">
        <v>186</v>
      </c>
      <c r="D472" s="108">
        <v>5.03</v>
      </c>
      <c r="E472" s="108"/>
      <c r="F472" s="127"/>
      <c r="G472" s="128"/>
      <c r="H472" s="398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389"/>
      <c r="P472" s="389"/>
      <c r="Q472" s="389"/>
      <c r="R472" s="389"/>
      <c r="S472" s="389"/>
      <c r="T472" s="389"/>
      <c r="U472" s="389"/>
      <c r="V472" s="132">
        <f t="shared" si="215"/>
        <v>0</v>
      </c>
      <c r="W472" s="133" t="str">
        <f t="shared" si="210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394" t="s">
        <v>228</v>
      </c>
      <c r="D473" s="108">
        <v>5.03</v>
      </c>
      <c r="E473" s="108"/>
      <c r="F473" s="127"/>
      <c r="G473" s="128"/>
      <c r="H473" s="398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389"/>
      <c r="P473" s="389"/>
      <c r="Q473" s="389"/>
      <c r="R473" s="389"/>
      <c r="S473" s="389"/>
      <c r="T473" s="389"/>
      <c r="U473" s="389"/>
      <c r="V473" s="132">
        <f t="shared" si="215"/>
        <v>0</v>
      </c>
      <c r="W473" s="133" t="str">
        <f t="shared" si="210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394" t="s">
        <v>199</v>
      </c>
      <c r="D474" s="108">
        <v>5.03</v>
      </c>
      <c r="E474" s="108"/>
      <c r="F474" s="127"/>
      <c r="G474" s="128"/>
      <c r="H474" s="398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389"/>
      <c r="P474" s="389"/>
      <c r="Q474" s="389"/>
      <c r="R474" s="389"/>
      <c r="S474" s="389"/>
      <c r="T474" s="389"/>
      <c r="U474" s="389"/>
      <c r="V474" s="132">
        <f t="shared" si="215"/>
        <v>0</v>
      </c>
      <c r="W474" s="133" t="str">
        <f t="shared" si="210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398">
        <f t="shared" si="212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3"/>
        <v>0</v>
      </c>
      <c r="N475" s="130">
        <f t="shared" si="214"/>
        <v>0</v>
      </c>
      <c r="O475" s="389"/>
      <c r="P475" s="389"/>
      <c r="Q475" s="389"/>
      <c r="R475" s="389"/>
      <c r="S475" s="389"/>
      <c r="T475" s="389"/>
      <c r="U475" s="389"/>
      <c r="V475" s="132">
        <f t="shared" si="215"/>
        <v>0</v>
      </c>
      <c r="W475" s="133" t="str">
        <f t="shared" si="210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398">
        <f t="shared" si="212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3"/>
        <v>0</v>
      </c>
      <c r="N476" s="130">
        <f t="shared" si="214"/>
        <v>0</v>
      </c>
      <c r="O476" s="389"/>
      <c r="P476" s="389"/>
      <c r="Q476" s="389"/>
      <c r="R476" s="389"/>
      <c r="S476" s="389"/>
      <c r="T476" s="389"/>
      <c r="U476" s="389"/>
      <c r="V476" s="132">
        <f t="shared" si="215"/>
        <v>0</v>
      </c>
      <c r="W476" s="133" t="str">
        <f t="shared" si="210"/>
        <v/>
      </c>
      <c r="X476" s="132"/>
      <c r="Y476" s="132"/>
      <c r="Z476" s="132"/>
      <c r="AA476" s="132"/>
    </row>
    <row r="477" spans="1:27" ht="20.100000000000001" hidden="1" customHeight="1">
      <c r="A477" s="462" t="s">
        <v>231</v>
      </c>
      <c r="B477" s="463"/>
      <c r="C477" s="396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10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398">
        <f t="shared" ref="H478:H486" si="216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7">IF(ISERROR(I478-K478),"",I478-K478)</f>
        <v>0</v>
      </c>
      <c r="N478" s="130">
        <f t="shared" ref="N478:N482" si="218">SUM(O478:U478)</f>
        <v>0</v>
      </c>
      <c r="O478" s="389"/>
      <c r="P478" s="389"/>
      <c r="Q478" s="389"/>
      <c r="R478" s="389"/>
      <c r="S478" s="389"/>
      <c r="T478" s="389"/>
      <c r="U478" s="389"/>
      <c r="V478" s="132">
        <f t="shared" ref="V478:V482" si="219">SUM(X478:AA478)</f>
        <v>0</v>
      </c>
      <c r="W478" s="133" t="str">
        <f t="shared" si="210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398">
        <f t="shared" si="216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7"/>
        <v>0</v>
      </c>
      <c r="N479" s="130">
        <f t="shared" si="218"/>
        <v>0</v>
      </c>
      <c r="O479" s="389"/>
      <c r="P479" s="389"/>
      <c r="Q479" s="389"/>
      <c r="R479" s="389"/>
      <c r="S479" s="389"/>
      <c r="T479" s="389"/>
      <c r="U479" s="389"/>
      <c r="V479" s="132">
        <f t="shared" si="219"/>
        <v>0</v>
      </c>
      <c r="W479" s="133" t="str">
        <f t="shared" si="210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398">
        <f t="shared" si="216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7"/>
        <v>0</v>
      </c>
      <c r="N480" s="130">
        <f t="shared" si="218"/>
        <v>0</v>
      </c>
      <c r="O480" s="389"/>
      <c r="P480" s="389"/>
      <c r="Q480" s="389"/>
      <c r="R480" s="389"/>
      <c r="S480" s="389"/>
      <c r="T480" s="389"/>
      <c r="U480" s="389"/>
      <c r="V480" s="132">
        <f t="shared" si="219"/>
        <v>0</v>
      </c>
      <c r="W480" s="133" t="str">
        <f t="shared" si="210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398">
        <f t="shared" si="216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7"/>
        <v>0</v>
      </c>
      <c r="N481" s="130">
        <f t="shared" si="218"/>
        <v>0</v>
      </c>
      <c r="O481" s="389"/>
      <c r="P481" s="389"/>
      <c r="Q481" s="389"/>
      <c r="R481" s="389"/>
      <c r="S481" s="389"/>
      <c r="T481" s="389"/>
      <c r="U481" s="389"/>
      <c r="V481" s="132">
        <f t="shared" si="219"/>
        <v>0</v>
      </c>
      <c r="W481" s="133" t="str">
        <f t="shared" si="210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398">
        <f t="shared" si="216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7"/>
        <v>0</v>
      </c>
      <c r="N482" s="130">
        <f t="shared" si="218"/>
        <v>0</v>
      </c>
      <c r="O482" s="389"/>
      <c r="P482" s="389"/>
      <c r="Q482" s="389"/>
      <c r="R482" s="389"/>
      <c r="S482" s="389"/>
      <c r="T482" s="389"/>
      <c r="U482" s="389"/>
      <c r="V482" s="132">
        <f t="shared" si="219"/>
        <v>0</v>
      </c>
      <c r="W482" s="133" t="str">
        <f t="shared" si="210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398">
        <f t="shared" si="216"/>
        <v>0</v>
      </c>
      <c r="I483" s="129"/>
      <c r="J483" s="130"/>
      <c r="K483" s="131"/>
      <c r="L483" s="129">
        <v>13.5</v>
      </c>
      <c r="M483" s="109"/>
      <c r="N483" s="130"/>
      <c r="O483" s="389"/>
      <c r="P483" s="389"/>
      <c r="Q483" s="389"/>
      <c r="R483" s="389"/>
      <c r="S483" s="389"/>
      <c r="T483" s="389"/>
      <c r="U483" s="389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398">
        <f t="shared" si="216"/>
        <v>0</v>
      </c>
      <c r="I484" s="129"/>
      <c r="J484" s="130"/>
      <c r="K484" s="131"/>
      <c r="L484" s="129">
        <v>13.5</v>
      </c>
      <c r="M484" s="109"/>
      <c r="N484" s="130"/>
      <c r="O484" s="389"/>
      <c r="P484" s="389"/>
      <c r="Q484" s="389"/>
      <c r="R484" s="389"/>
      <c r="S484" s="389"/>
      <c r="T484" s="389"/>
      <c r="U484" s="389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398">
        <f t="shared" si="216"/>
        <v>0</v>
      </c>
      <c r="I485" s="129"/>
      <c r="J485" s="130"/>
      <c r="K485" s="131"/>
      <c r="L485" s="129">
        <v>13.5</v>
      </c>
      <c r="M485" s="109"/>
      <c r="N485" s="130"/>
      <c r="O485" s="389"/>
      <c r="P485" s="389"/>
      <c r="Q485" s="389"/>
      <c r="R485" s="389"/>
      <c r="S485" s="389"/>
      <c r="T485" s="389"/>
      <c r="U485" s="389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398">
        <f t="shared" si="216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20">IF(ISERROR(I486-K486),"",I486-K486)</f>
        <v>0</v>
      </c>
      <c r="N486" s="130">
        <f t="shared" ref="N486" si="221">SUM(O486:U486)</f>
        <v>0</v>
      </c>
      <c r="O486" s="389"/>
      <c r="P486" s="389"/>
      <c r="Q486" s="389"/>
      <c r="R486" s="389"/>
      <c r="S486" s="389"/>
      <c r="T486" s="389"/>
      <c r="U486" s="389"/>
      <c r="V486" s="132">
        <f t="shared" ref="V486" si="222">SUM(X486:AA486)</f>
        <v>0</v>
      </c>
      <c r="W486" s="133" t="str">
        <f t="shared" ref="W486:W491" si="223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462" t="s">
        <v>234</v>
      </c>
      <c r="B487" s="463"/>
      <c r="C487" s="396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3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388"/>
      <c r="D488" s="108">
        <v>3.65</v>
      </c>
      <c r="E488" s="108"/>
      <c r="F488" s="153"/>
      <c r="G488" s="128"/>
      <c r="H488" s="398">
        <f t="shared" ref="H488:H502" si="224">D488*G488</f>
        <v>0</v>
      </c>
      <c r="I488" s="129"/>
      <c r="J488" s="130" t="str">
        <f t="array" ref="J488">IF(ISERROR(G488/I488),"",G488/I488)</f>
        <v/>
      </c>
      <c r="K488" s="398">
        <f t="array" ref="K488">IF(ISERROR(G488/L488),"",G488/L488)</f>
        <v>0</v>
      </c>
      <c r="L488" s="129">
        <v>5</v>
      </c>
      <c r="M488" s="109">
        <f t="shared" ref="M488:M491" si="225">IF(ISERROR(I488-K488),"",I488-K488)</f>
        <v>0</v>
      </c>
      <c r="N488" s="130">
        <f t="shared" ref="N488:N491" si="226">SUM(O488:U488)</f>
        <v>0</v>
      </c>
      <c r="O488" s="389"/>
      <c r="P488" s="389"/>
      <c r="Q488" s="389"/>
      <c r="R488" s="389"/>
      <c r="S488" s="389"/>
      <c r="T488" s="389"/>
      <c r="U488" s="389"/>
      <c r="V488" s="132">
        <f t="shared" ref="V488:V491" si="227">SUM(X488:AA488)</f>
        <v>0</v>
      </c>
      <c r="W488" s="133" t="str">
        <f t="shared" si="223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388"/>
      <c r="D489" s="108">
        <v>6.58</v>
      </c>
      <c r="E489" s="108"/>
      <c r="F489" s="127"/>
      <c r="G489" s="128"/>
      <c r="H489" s="398">
        <f t="shared" si="224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5"/>
        <v>0</v>
      </c>
      <c r="N489" s="130">
        <f t="shared" si="226"/>
        <v>0</v>
      </c>
      <c r="O489" s="389"/>
      <c r="P489" s="389"/>
      <c r="Q489" s="389"/>
      <c r="R489" s="389"/>
      <c r="S489" s="389"/>
      <c r="T489" s="389"/>
      <c r="U489" s="389"/>
      <c r="V489" s="132">
        <f t="shared" si="227"/>
        <v>0</v>
      </c>
      <c r="W489" s="133" t="str">
        <f t="shared" si="223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388"/>
      <c r="D490" s="108">
        <v>7.8</v>
      </c>
      <c r="E490" s="108"/>
      <c r="F490" s="127"/>
      <c r="G490" s="128"/>
      <c r="H490" s="398">
        <f t="shared" si="224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5"/>
        <v>0</v>
      </c>
      <c r="N490" s="130">
        <f t="shared" si="226"/>
        <v>0</v>
      </c>
      <c r="O490" s="389"/>
      <c r="P490" s="389"/>
      <c r="Q490" s="389"/>
      <c r="R490" s="389"/>
      <c r="S490" s="389"/>
      <c r="T490" s="389"/>
      <c r="U490" s="389"/>
      <c r="V490" s="132">
        <f t="shared" si="227"/>
        <v>0</v>
      </c>
      <c r="W490" s="133" t="str">
        <f t="shared" si="223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388"/>
      <c r="D491" s="108">
        <v>4.4000000000000004</v>
      </c>
      <c r="E491" s="108"/>
      <c r="F491" s="127"/>
      <c r="G491" s="128"/>
      <c r="H491" s="398">
        <f t="shared" si="224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5"/>
        <v>0</v>
      </c>
      <c r="N491" s="130">
        <f t="shared" si="226"/>
        <v>0</v>
      </c>
      <c r="O491" s="389"/>
      <c r="P491" s="389"/>
      <c r="Q491" s="389"/>
      <c r="R491" s="389"/>
      <c r="S491" s="389"/>
      <c r="T491" s="389"/>
      <c r="U491" s="389"/>
      <c r="V491" s="132">
        <f t="shared" si="227"/>
        <v>0</v>
      </c>
      <c r="W491" s="133" t="str">
        <f t="shared" si="223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398">
        <f t="shared" si="224"/>
        <v>0</v>
      </c>
      <c r="I492" s="129"/>
      <c r="J492" s="130"/>
      <c r="K492" s="131"/>
      <c r="L492" s="129"/>
      <c r="M492" s="109"/>
      <c r="N492" s="130"/>
      <c r="O492" s="389"/>
      <c r="P492" s="389"/>
      <c r="Q492" s="389"/>
      <c r="R492" s="389"/>
      <c r="S492" s="389"/>
      <c r="T492" s="389"/>
      <c r="U492" s="389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388"/>
      <c r="D493" s="108"/>
      <c r="E493" s="108"/>
      <c r="F493" s="127"/>
      <c r="G493" s="128"/>
      <c r="H493" s="398">
        <f t="shared" si="224"/>
        <v>0</v>
      </c>
      <c r="I493" s="129"/>
      <c r="J493" s="130"/>
      <c r="K493" s="131"/>
      <c r="L493" s="129">
        <v>6</v>
      </c>
      <c r="M493" s="109"/>
      <c r="N493" s="130"/>
      <c r="O493" s="389"/>
      <c r="P493" s="389"/>
      <c r="Q493" s="389"/>
      <c r="R493" s="389"/>
      <c r="S493" s="389"/>
      <c r="T493" s="389"/>
      <c r="U493" s="389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388" t="s">
        <v>239</v>
      </c>
      <c r="C494" s="388" t="s">
        <v>179</v>
      </c>
      <c r="D494" s="108">
        <v>6.04</v>
      </c>
      <c r="E494" s="108"/>
      <c r="F494" s="127"/>
      <c r="G494" s="128"/>
      <c r="H494" s="398">
        <f t="shared" si="224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8">IF(ISERROR(I494-K494),"",I494-K494)</f>
        <v>0</v>
      </c>
      <c r="N494" s="130">
        <f t="shared" ref="N494:N495" si="229">SUM(O494:U494)</f>
        <v>0</v>
      </c>
      <c r="O494" s="389"/>
      <c r="P494" s="389"/>
      <c r="Q494" s="389"/>
      <c r="R494" s="389"/>
      <c r="S494" s="389"/>
      <c r="T494" s="389"/>
      <c r="U494" s="389"/>
      <c r="V494" s="132">
        <f t="shared" ref="V494:V495" si="230">SUM(X494:AA494)</f>
        <v>0</v>
      </c>
      <c r="W494" s="133" t="str">
        <f t="shared" ref="W494:W495" si="231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388" t="s">
        <v>239</v>
      </c>
      <c r="C495" s="388" t="s">
        <v>186</v>
      </c>
      <c r="D495" s="108">
        <v>6.04</v>
      </c>
      <c r="E495" s="108"/>
      <c r="F495" s="127"/>
      <c r="G495" s="128"/>
      <c r="H495" s="398">
        <f t="shared" si="224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8"/>
        <v>0</v>
      </c>
      <c r="N495" s="130">
        <f t="shared" si="229"/>
        <v>0</v>
      </c>
      <c r="O495" s="389"/>
      <c r="P495" s="389"/>
      <c r="Q495" s="389"/>
      <c r="R495" s="389"/>
      <c r="S495" s="389"/>
      <c r="T495" s="389"/>
      <c r="U495" s="389"/>
      <c r="V495" s="132">
        <f t="shared" si="230"/>
        <v>0</v>
      </c>
      <c r="W495" s="133" t="str">
        <f t="shared" si="231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388" t="s">
        <v>443</v>
      </c>
      <c r="C496" s="388" t="s">
        <v>179</v>
      </c>
      <c r="D496" s="108"/>
      <c r="E496" s="108"/>
      <c r="F496" s="127"/>
      <c r="G496" s="128"/>
      <c r="H496" s="398">
        <f t="shared" si="224"/>
        <v>0</v>
      </c>
      <c r="I496" s="129"/>
      <c r="J496" s="130"/>
      <c r="K496" s="131"/>
      <c r="L496" s="129"/>
      <c r="M496" s="109"/>
      <c r="N496" s="130"/>
      <c r="O496" s="389"/>
      <c r="P496" s="389"/>
      <c r="Q496" s="389"/>
      <c r="R496" s="389"/>
      <c r="S496" s="389"/>
      <c r="T496" s="389"/>
      <c r="U496" s="389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388" t="s">
        <v>443</v>
      </c>
      <c r="C497" s="388" t="s">
        <v>186</v>
      </c>
      <c r="D497" s="108"/>
      <c r="E497" s="108"/>
      <c r="F497" s="127"/>
      <c r="G497" s="128"/>
      <c r="H497" s="398">
        <f t="shared" si="224"/>
        <v>0</v>
      </c>
      <c r="I497" s="129"/>
      <c r="J497" s="130"/>
      <c r="K497" s="131"/>
      <c r="L497" s="129"/>
      <c r="M497" s="109"/>
      <c r="N497" s="130"/>
      <c r="O497" s="389"/>
      <c r="P497" s="389"/>
      <c r="Q497" s="389"/>
      <c r="R497" s="389"/>
      <c r="S497" s="389"/>
      <c r="T497" s="389"/>
      <c r="U497" s="389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390" t="s">
        <v>240</v>
      </c>
      <c r="C498" s="126"/>
      <c r="D498" s="108">
        <v>7.3</v>
      </c>
      <c r="E498" s="108"/>
      <c r="F498" s="127"/>
      <c r="G498" s="128"/>
      <c r="H498" s="398">
        <f t="shared" si="224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2">IF(ISERROR(I498-K498),"",I498-K498)</f>
        <v>0</v>
      </c>
      <c r="N498" s="130">
        <f t="shared" ref="N498" si="233">SUM(O498:U498)</f>
        <v>0</v>
      </c>
      <c r="O498" s="389"/>
      <c r="P498" s="389"/>
      <c r="Q498" s="389"/>
      <c r="R498" s="389"/>
      <c r="S498" s="389"/>
      <c r="T498" s="389"/>
      <c r="U498" s="389"/>
      <c r="V498" s="132">
        <f t="shared" ref="V498" si="234">SUM(X498:AA498)</f>
        <v>0</v>
      </c>
      <c r="W498" s="133" t="str">
        <f t="shared" ref="W498" si="235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390" t="s">
        <v>241</v>
      </c>
      <c r="C499" s="126"/>
      <c r="D499" s="108">
        <f>78*120/1000</f>
        <v>9.36</v>
      </c>
      <c r="E499" s="108"/>
      <c r="F499" s="127"/>
      <c r="G499" s="128"/>
      <c r="H499" s="398">
        <f t="shared" si="224"/>
        <v>0</v>
      </c>
      <c r="I499" s="129"/>
      <c r="J499" s="130"/>
      <c r="K499" s="131"/>
      <c r="L499" s="129"/>
      <c r="M499" s="109"/>
      <c r="N499" s="130"/>
      <c r="O499" s="389"/>
      <c r="P499" s="389"/>
      <c r="Q499" s="389"/>
      <c r="R499" s="389"/>
      <c r="S499" s="389"/>
      <c r="T499" s="389"/>
      <c r="U499" s="389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390" t="s">
        <v>242</v>
      </c>
      <c r="C500" s="126"/>
      <c r="D500" s="108">
        <v>4.5</v>
      </c>
      <c r="E500" s="108"/>
      <c r="F500" s="127"/>
      <c r="G500" s="128"/>
      <c r="H500" s="398">
        <f t="shared" si="224"/>
        <v>0</v>
      </c>
      <c r="I500" s="129"/>
      <c r="J500" s="130"/>
      <c r="K500" s="131"/>
      <c r="L500" s="129"/>
      <c r="M500" s="109"/>
      <c r="N500" s="130"/>
      <c r="O500" s="389"/>
      <c r="P500" s="389"/>
      <c r="Q500" s="389"/>
      <c r="R500" s="389"/>
      <c r="S500" s="389"/>
      <c r="T500" s="389"/>
      <c r="U500" s="389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390" t="s">
        <v>243</v>
      </c>
      <c r="C501" s="126"/>
      <c r="D501" s="108">
        <v>4.5</v>
      </c>
      <c r="E501" s="108"/>
      <c r="F501" s="127"/>
      <c r="G501" s="128"/>
      <c r="H501" s="398">
        <f t="shared" si="224"/>
        <v>0</v>
      </c>
      <c r="I501" s="129"/>
      <c r="J501" s="130"/>
      <c r="K501" s="131"/>
      <c r="L501" s="129"/>
      <c r="M501" s="109"/>
      <c r="N501" s="130"/>
      <c r="O501" s="389"/>
      <c r="P501" s="389"/>
      <c r="Q501" s="389"/>
      <c r="R501" s="389"/>
      <c r="S501" s="389"/>
      <c r="T501" s="389"/>
      <c r="U501" s="389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390"/>
      <c r="C502" s="126"/>
      <c r="D502" s="108"/>
      <c r="E502" s="108"/>
      <c r="F502" s="127"/>
      <c r="G502" s="128"/>
      <c r="H502" s="398">
        <f t="shared" si="224"/>
        <v>0</v>
      </c>
      <c r="I502" s="129"/>
      <c r="J502" s="130"/>
      <c r="K502" s="131"/>
      <c r="L502" s="129"/>
      <c r="M502" s="109"/>
      <c r="N502" s="130"/>
      <c r="O502" s="389"/>
      <c r="P502" s="389"/>
      <c r="Q502" s="389"/>
      <c r="R502" s="389"/>
      <c r="S502" s="389"/>
      <c r="T502" s="389"/>
      <c r="U502" s="389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462" t="s">
        <v>244</v>
      </c>
      <c r="B503" s="463"/>
      <c r="C503" s="396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6">SUM(M488:M498)</f>
        <v>0</v>
      </c>
      <c r="N503" s="146">
        <f t="shared" si="236"/>
        <v>0</v>
      </c>
      <c r="O503" s="148">
        <f t="shared" si="236"/>
        <v>0</v>
      </c>
      <c r="P503" s="148">
        <f t="shared" si="236"/>
        <v>0</v>
      </c>
      <c r="Q503" s="148">
        <f t="shared" si="236"/>
        <v>0</v>
      </c>
      <c r="R503" s="148">
        <f t="shared" si="236"/>
        <v>0</v>
      </c>
      <c r="S503" s="148">
        <f t="shared" si="236"/>
        <v>0</v>
      </c>
      <c r="T503" s="148">
        <f t="shared" si="236"/>
        <v>0</v>
      </c>
      <c r="U503" s="148">
        <f t="shared" si="236"/>
        <v>0</v>
      </c>
      <c r="V503" s="149">
        <f t="shared" si="236"/>
        <v>0</v>
      </c>
      <c r="W503" s="133">
        <f t="shared" si="236"/>
        <v>0</v>
      </c>
      <c r="X503" s="149">
        <f t="shared" si="236"/>
        <v>0</v>
      </c>
      <c r="Y503" s="149">
        <f t="shared" si="236"/>
        <v>0</v>
      </c>
      <c r="Z503" s="149">
        <f t="shared" si="236"/>
        <v>0</v>
      </c>
      <c r="AA503" s="149">
        <f t="shared" si="236"/>
        <v>0</v>
      </c>
    </row>
    <row r="504" spans="1:27" ht="20.100000000000001" customHeight="1">
      <c r="A504" s="464" t="s">
        <v>246</v>
      </c>
      <c r="B504" s="465"/>
      <c r="C504" s="465"/>
      <c r="D504" s="465"/>
      <c r="E504" s="465"/>
      <c r="F504" s="466"/>
      <c r="G504" s="154">
        <f>SUM(G368,G426,G461,G477,G487,G503)</f>
        <v>844</v>
      </c>
      <c r="H504" s="154">
        <f>SUM(H368,H426,H461,H477,H487,H503)</f>
        <v>4245.3200000000006</v>
      </c>
      <c r="I504" s="154">
        <f>SUM(I368,I426,I461,I477,I487,I503)</f>
        <v>78</v>
      </c>
      <c r="J504" s="155">
        <f t="array" ref="J504">IF(ISERROR(G504/I504),"",G504/I504)</f>
        <v>10.820512820512821</v>
      </c>
      <c r="K504" s="154">
        <f>SUM(K368,K426,K461,K477,K487,K503)</f>
        <v>90.752688172043008</v>
      </c>
      <c r="L504" s="155">
        <f>IF(ISERROR(G504/K504),"",G504/K504)</f>
        <v>9.3000000000000007</v>
      </c>
      <c r="M504" s="154">
        <f t="shared" ref="M504:V504" si="237">SUM(M368,M426,M461,M477,M487,M503)</f>
        <v>-12.752688172043005</v>
      </c>
      <c r="N504" s="154">
        <f t="shared" si="237"/>
        <v>0</v>
      </c>
      <c r="O504" s="154">
        <f t="shared" si="237"/>
        <v>0</v>
      </c>
      <c r="P504" s="154">
        <f t="shared" si="237"/>
        <v>0</v>
      </c>
      <c r="Q504" s="154">
        <f t="shared" si="237"/>
        <v>0</v>
      </c>
      <c r="R504" s="154">
        <f t="shared" si="237"/>
        <v>0</v>
      </c>
      <c r="S504" s="154">
        <f t="shared" si="237"/>
        <v>0</v>
      </c>
      <c r="T504" s="154">
        <f t="shared" si="237"/>
        <v>0</v>
      </c>
      <c r="U504" s="154">
        <f t="shared" si="237"/>
        <v>0</v>
      </c>
      <c r="V504" s="154">
        <f t="shared" si="237"/>
        <v>0</v>
      </c>
      <c r="W504" s="156">
        <f t="shared" ref="W504" si="238">IF(ISERROR(V504/G504),"",V504/G504)</f>
        <v>0</v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467" t="s">
        <v>476</v>
      </c>
      <c r="B505" s="395" t="s">
        <v>247</v>
      </c>
      <c r="C505" s="450" t="s">
        <v>248</v>
      </c>
      <c r="D505" s="451"/>
      <c r="E505" s="458" t="s">
        <v>249</v>
      </c>
      <c r="F505" s="458"/>
      <c r="G505" s="428" t="s">
        <v>250</v>
      </c>
      <c r="H505" s="428"/>
      <c r="I505" s="458" t="s">
        <v>251</v>
      </c>
      <c r="J505" s="458"/>
      <c r="K505" s="458" t="s">
        <v>252</v>
      </c>
      <c r="L505" s="458"/>
      <c r="M505" s="458" t="s">
        <v>253</v>
      </c>
      <c r="N505" s="458"/>
      <c r="O505" s="458" t="s">
        <v>254</v>
      </c>
      <c r="P505" s="428" t="s">
        <v>255</v>
      </c>
      <c r="Q505" s="428"/>
      <c r="R505" s="428" t="s">
        <v>252</v>
      </c>
      <c r="S505" s="428"/>
      <c r="T505" s="428" t="s">
        <v>256</v>
      </c>
      <c r="U505" s="428"/>
      <c r="V505" s="428" t="s">
        <v>257</v>
      </c>
      <c r="W505" s="428"/>
      <c r="X505" s="428" t="s">
        <v>252</v>
      </c>
      <c r="Y505" s="428"/>
      <c r="Z505" s="428" t="s">
        <v>256</v>
      </c>
      <c r="AA505" s="428"/>
    </row>
    <row r="506" spans="1:27" ht="20.100000000000001" customHeight="1">
      <c r="A506" s="468"/>
      <c r="B506" s="395" t="s">
        <v>258</v>
      </c>
      <c r="C506" s="450">
        <v>0</v>
      </c>
      <c r="D506" s="451"/>
      <c r="E506" s="461">
        <f>C506*11</f>
        <v>0</v>
      </c>
      <c r="F506" s="461"/>
      <c r="G506" s="428">
        <v>0</v>
      </c>
      <c r="H506" s="428"/>
      <c r="I506" s="461">
        <f>G506*11</f>
        <v>0</v>
      </c>
      <c r="J506" s="461"/>
      <c r="K506" s="461">
        <f>E506-I506</f>
        <v>0</v>
      </c>
      <c r="L506" s="461"/>
      <c r="M506" s="459" t="str">
        <f>IF(ISERROR(K506/E506),"",K506/E506)</f>
        <v/>
      </c>
      <c r="N506" s="459"/>
      <c r="O506" s="458"/>
      <c r="P506" s="428" t="s">
        <v>201</v>
      </c>
      <c r="Q506" s="428"/>
      <c r="R506" s="457">
        <f>SUM(O368:U368)</f>
        <v>0</v>
      </c>
      <c r="S506" s="457"/>
      <c r="T506" s="452" t="str">
        <f t="array" ref="T506">IF(ISERROR(R506/R513),"",R506/R513)</f>
        <v/>
      </c>
      <c r="U506" s="452"/>
      <c r="V506" s="428" t="s">
        <v>259</v>
      </c>
      <c r="W506" s="428"/>
      <c r="X506" s="455">
        <f>SUM(O368,O426,O461,O477,O487,O503)</f>
        <v>0</v>
      </c>
      <c r="Y506" s="455"/>
      <c r="Z506" s="452" t="str">
        <f t="array" ref="Z506">IF(ISERROR(X506/X513),"",X506/X513)</f>
        <v/>
      </c>
      <c r="AA506" s="452"/>
    </row>
    <row r="507" spans="1:27" ht="20.100000000000001" customHeight="1">
      <c r="A507" s="468"/>
      <c r="B507" s="395" t="s">
        <v>260</v>
      </c>
      <c r="C507" s="450">
        <v>0</v>
      </c>
      <c r="D507" s="451"/>
      <c r="E507" s="461">
        <f>C507*11</f>
        <v>0</v>
      </c>
      <c r="F507" s="461"/>
      <c r="G507" s="428">
        <v>0</v>
      </c>
      <c r="H507" s="428"/>
      <c r="I507" s="461">
        <f>G507*11</f>
        <v>0</v>
      </c>
      <c r="J507" s="461"/>
      <c r="K507" s="461">
        <f>E507-I507</f>
        <v>0</v>
      </c>
      <c r="L507" s="461"/>
      <c r="M507" s="459" t="str">
        <f>IF(ISERROR(K507/E507),"",K507/E507)</f>
        <v/>
      </c>
      <c r="N507" s="459"/>
      <c r="O507" s="458"/>
      <c r="P507" s="428" t="s">
        <v>216</v>
      </c>
      <c r="Q507" s="428"/>
      <c r="R507" s="457">
        <f>SUM(O426:U426)</f>
        <v>0</v>
      </c>
      <c r="S507" s="457"/>
      <c r="T507" s="452" t="str">
        <f>IF(ISERROR(R507/R513),"",R507/R513)</f>
        <v/>
      </c>
      <c r="U507" s="452"/>
      <c r="V507" s="428" t="s">
        <v>261</v>
      </c>
      <c r="W507" s="428"/>
      <c r="X507" s="455">
        <f>SUM(O369,O427,O462,O478,O488,O504)</f>
        <v>0</v>
      </c>
      <c r="Y507" s="455"/>
      <c r="Z507" s="452" t="str">
        <f>IF(ISERROR(X507/X513),"",X507/X513)</f>
        <v/>
      </c>
      <c r="AA507" s="452"/>
    </row>
    <row r="508" spans="1:27" ht="20.100000000000001" customHeight="1">
      <c r="A508" s="468"/>
      <c r="B508" s="395" t="s">
        <v>262</v>
      </c>
      <c r="C508" s="450">
        <v>0</v>
      </c>
      <c r="D508" s="451"/>
      <c r="E508" s="461">
        <f>C508*11</f>
        <v>0</v>
      </c>
      <c r="F508" s="461"/>
      <c r="G508" s="428">
        <v>0</v>
      </c>
      <c r="H508" s="428"/>
      <c r="I508" s="461">
        <f>G508*11</f>
        <v>0</v>
      </c>
      <c r="J508" s="461"/>
      <c r="K508" s="461">
        <f>E508-I508</f>
        <v>0</v>
      </c>
      <c r="L508" s="461"/>
      <c r="M508" s="459" t="str">
        <f>IF(ISERROR(K508/E508),"",K508/E508)</f>
        <v/>
      </c>
      <c r="N508" s="459"/>
      <c r="O508" s="458"/>
      <c r="P508" s="428" t="s">
        <v>224</v>
      </c>
      <c r="Q508" s="428"/>
      <c r="R508" s="457">
        <f>SUM(O461:U461)</f>
        <v>0</v>
      </c>
      <c r="S508" s="457"/>
      <c r="T508" s="452" t="str">
        <f>IF(ISERROR(R508/R513),"",R508/R513)</f>
        <v/>
      </c>
      <c r="U508" s="452"/>
      <c r="V508" s="428" t="s">
        <v>263</v>
      </c>
      <c r="W508" s="428"/>
      <c r="X508" s="455">
        <f>SUM(O371,O428,O463,O479,O489,O505)</f>
        <v>0</v>
      </c>
      <c r="Y508" s="455"/>
      <c r="Z508" s="452" t="str">
        <f>IF(ISERROR(X508/X513),"",X508/X513)</f>
        <v/>
      </c>
      <c r="AA508" s="452"/>
    </row>
    <row r="509" spans="1:27" ht="20.100000000000001" customHeight="1">
      <c r="A509" s="468"/>
      <c r="B509" s="395" t="s">
        <v>264</v>
      </c>
      <c r="C509" s="450">
        <v>1</v>
      </c>
      <c r="D509" s="451"/>
      <c r="E509" s="461">
        <f>C509*11</f>
        <v>11</v>
      </c>
      <c r="F509" s="461"/>
      <c r="G509" s="428">
        <v>1</v>
      </c>
      <c r="H509" s="428"/>
      <c r="I509" s="461">
        <f>G509*11</f>
        <v>11</v>
      </c>
      <c r="J509" s="461"/>
      <c r="K509" s="461">
        <f>E509-I509</f>
        <v>0</v>
      </c>
      <c r="L509" s="461"/>
      <c r="M509" s="459">
        <f>IF(ISERROR(K509/E509),"",K509/E509)</f>
        <v>0</v>
      </c>
      <c r="N509" s="459"/>
      <c r="O509" s="458"/>
      <c r="P509" s="428" t="s">
        <v>231</v>
      </c>
      <c r="Q509" s="428"/>
      <c r="R509" s="457">
        <f>SUM(O477:U477)</f>
        <v>0</v>
      </c>
      <c r="S509" s="457"/>
      <c r="T509" s="452" t="str">
        <f>IF(ISERROR(R509/R513),"",R509/R513)</f>
        <v/>
      </c>
      <c r="U509" s="452"/>
      <c r="V509" s="428" t="s">
        <v>265</v>
      </c>
      <c r="W509" s="428"/>
      <c r="X509" s="455">
        <f>SUM(O372,O429,O464,O480,O490,O506)</f>
        <v>0</v>
      </c>
      <c r="Y509" s="455"/>
      <c r="Z509" s="452" t="str">
        <f>IF(ISERROR(X509/X513),"",X509/X513)</f>
        <v/>
      </c>
      <c r="AA509" s="452"/>
    </row>
    <row r="510" spans="1:27" ht="20.100000000000001" customHeight="1">
      <c r="A510" s="469"/>
      <c r="B510" s="395" t="s">
        <v>266</v>
      </c>
      <c r="C510" s="460">
        <f>SUM(C506:D509)</f>
        <v>1</v>
      </c>
      <c r="D510" s="434"/>
      <c r="E510" s="461">
        <f>SUM(E506:F509)</f>
        <v>11</v>
      </c>
      <c r="F510" s="461"/>
      <c r="G510" s="428">
        <f>SUM(G506:H509)</f>
        <v>1</v>
      </c>
      <c r="H510" s="428"/>
      <c r="I510" s="461">
        <f>SUM(I506:J509)</f>
        <v>11</v>
      </c>
      <c r="J510" s="461"/>
      <c r="K510" s="461">
        <f>SUM(K506:L509)</f>
        <v>0</v>
      </c>
      <c r="L510" s="461"/>
      <c r="M510" s="459">
        <f>IF(ISERROR(K510/E510),"",K510/E510)</f>
        <v>0</v>
      </c>
      <c r="N510" s="459"/>
      <c r="O510" s="458"/>
      <c r="P510" s="428" t="s">
        <v>234</v>
      </c>
      <c r="Q510" s="428"/>
      <c r="R510" s="457">
        <f>SUM(O487:U487)</f>
        <v>0</v>
      </c>
      <c r="S510" s="457"/>
      <c r="T510" s="452" t="str">
        <f>IF(ISERROR(R510/R513),"",R510/R513)</f>
        <v/>
      </c>
      <c r="U510" s="452"/>
      <c r="V510" s="428" t="s">
        <v>267</v>
      </c>
      <c r="W510" s="428"/>
      <c r="X510" s="455">
        <f>SUM(O373,O430,O465,O481,O491,O507)</f>
        <v>0</v>
      </c>
      <c r="Y510" s="455"/>
      <c r="Z510" s="452" t="str">
        <f>IF(ISERROR(X510/X513),"",X510/X513)</f>
        <v/>
      </c>
      <c r="AA510" s="452"/>
    </row>
    <row r="511" spans="1:27" ht="20.100000000000001" customHeight="1">
      <c r="A511" s="307" t="s">
        <v>477</v>
      </c>
      <c r="B511" s="395">
        <f>G504</f>
        <v>844</v>
      </c>
      <c r="C511" s="438" t="s">
        <v>269</v>
      </c>
      <c r="D511" s="437"/>
      <c r="E511" s="428">
        <f>H504</f>
        <v>4245.3200000000006</v>
      </c>
      <c r="F511" s="428"/>
      <c r="G511" s="428" t="s">
        <v>270</v>
      </c>
      <c r="H511" s="428"/>
      <c r="I511" s="456">
        <f>L504</f>
        <v>9.3000000000000007</v>
      </c>
      <c r="J511" s="456"/>
      <c r="K511" s="458" t="s">
        <v>271</v>
      </c>
      <c r="L511" s="458"/>
      <c r="M511" s="456">
        <f>J504</f>
        <v>10.820512820512821</v>
      </c>
      <c r="N511" s="456"/>
      <c r="O511" s="458"/>
      <c r="P511" s="428" t="s">
        <v>244</v>
      </c>
      <c r="Q511" s="428"/>
      <c r="R511" s="457">
        <f>SUM(O503:U503)</f>
        <v>0</v>
      </c>
      <c r="S511" s="457"/>
      <c r="T511" s="452" t="str">
        <f>IF(ISERROR(R511/R513),"",R511/R513)</f>
        <v/>
      </c>
      <c r="U511" s="452"/>
      <c r="V511" s="428" t="s">
        <v>272</v>
      </c>
      <c r="W511" s="428"/>
      <c r="X511" s="455">
        <f>SUM(O374,O431,O466,O482,O492,O508)</f>
        <v>0</v>
      </c>
      <c r="Y511" s="455"/>
      <c r="Z511" s="452" t="str">
        <f>IF(ISERROR(X511/X513),"",X511/X513)</f>
        <v/>
      </c>
      <c r="AA511" s="452"/>
    </row>
    <row r="512" spans="1:27" ht="20.100000000000001" customHeight="1">
      <c r="A512" s="308" t="s">
        <v>478</v>
      </c>
      <c r="B512" s="395">
        <f>I504+C510</f>
        <v>79</v>
      </c>
      <c r="C512" s="435" t="s">
        <v>251</v>
      </c>
      <c r="D512" s="436"/>
      <c r="E512" s="453">
        <f>K504+I510</f>
        <v>101.75268817204301</v>
      </c>
      <c r="F512" s="453"/>
      <c r="G512" s="428" t="s">
        <v>274</v>
      </c>
      <c r="H512" s="428"/>
      <c r="I512" s="456">
        <f>B512-E512</f>
        <v>-22.752688172043008</v>
      </c>
      <c r="J512" s="456"/>
      <c r="K512" s="458" t="s">
        <v>275</v>
      </c>
      <c r="L512" s="458"/>
      <c r="M512" s="459">
        <f>IF(ISERROR(I512/E512),"",I512/E512)</f>
        <v>-0.22360773539046813</v>
      </c>
      <c r="N512" s="459"/>
      <c r="O512" s="458"/>
      <c r="P512" s="428" t="s">
        <v>245</v>
      </c>
      <c r="Q512" s="428"/>
      <c r="R512" s="457"/>
      <c r="S512" s="457"/>
      <c r="T512" s="452" t="str">
        <f>IF(ISERROR(R512/R513),"",R512/R513)</f>
        <v/>
      </c>
      <c r="U512" s="452"/>
      <c r="V512" s="428" t="s">
        <v>264</v>
      </c>
      <c r="W512" s="428"/>
      <c r="X512" s="455">
        <f>SUM(O375,O432,O467,O486,O493,O509)</f>
        <v>0</v>
      </c>
      <c r="Y512" s="455"/>
      <c r="Z512" s="452" t="str">
        <f>IF(ISERROR(X512/X513),"",X512/X513)</f>
        <v/>
      </c>
      <c r="AA512" s="452"/>
    </row>
    <row r="513" spans="1:27" ht="20.100000000000001" customHeight="1">
      <c r="A513" s="308" t="s">
        <v>479</v>
      </c>
      <c r="B513" s="395">
        <f>N504</f>
        <v>0</v>
      </c>
      <c r="C513" s="435" t="s">
        <v>277</v>
      </c>
      <c r="D513" s="436"/>
      <c r="E513" s="452">
        <f>IF(ISERROR(B513/B512),"",B513/B512)</f>
        <v>0</v>
      </c>
      <c r="F513" s="452"/>
      <c r="G513" s="428" t="s">
        <v>278</v>
      </c>
      <c r="H513" s="428"/>
      <c r="I513" s="458">
        <f>V504</f>
        <v>0</v>
      </c>
      <c r="J513" s="458"/>
      <c r="K513" s="458" t="s">
        <v>279</v>
      </c>
      <c r="L513" s="458"/>
      <c r="M513" s="459">
        <f t="array" ref="M513">IF(ISERROR(I513/B511),"",I513/B511)</f>
        <v>0</v>
      </c>
      <c r="N513" s="459"/>
      <c r="O513" s="458"/>
      <c r="P513" s="428" t="s">
        <v>266</v>
      </c>
      <c r="Q513" s="428"/>
      <c r="R513" s="457">
        <f>SUM(R506:S512)</f>
        <v>0</v>
      </c>
      <c r="S513" s="457"/>
      <c r="T513" s="452"/>
      <c r="U513" s="452"/>
      <c r="V513" s="428" t="s">
        <v>266</v>
      </c>
      <c r="W513" s="428"/>
      <c r="X513" s="455">
        <f>SUM(X506:Y512)</f>
        <v>0</v>
      </c>
      <c r="Y513" s="455"/>
      <c r="Z513" s="452"/>
      <c r="AA513" s="45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454" t="str">
        <f>IF(ISERROR(#REF!/#REF!),"",#REF!/#REF!)</f>
        <v/>
      </c>
      <c r="H514" s="454"/>
      <c r="I514" s="454"/>
      <c r="J514" s="125"/>
      <c r="K514" s="160"/>
      <c r="L514" s="122"/>
      <c r="M514" s="122"/>
      <c r="N514" s="454" t="str">
        <f>IF(ISERROR(G514/#REF!),"",G514/#REF!)</f>
        <v/>
      </c>
      <c r="O514" s="454"/>
      <c r="P514" s="454"/>
      <c r="Q514" s="454"/>
      <c r="R514" s="454"/>
      <c r="S514" s="397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441" t="s">
        <v>268</v>
      </c>
      <c r="B516" s="441"/>
      <c r="C516" s="450">
        <f>SUM(B170,B340,B511)</f>
        <v>11929</v>
      </c>
      <c r="D516" s="451"/>
      <c r="E516" s="441" t="s">
        <v>269</v>
      </c>
      <c r="F516" s="441"/>
      <c r="G516" s="453">
        <f>SUM(E170,E340,E511)</f>
        <v>60498.18</v>
      </c>
      <c r="H516" s="453"/>
      <c r="I516" s="428" t="s">
        <v>270</v>
      </c>
      <c r="J516" s="441"/>
      <c r="K516" s="450">
        <f>IF(ISERROR(C516/G517),"",C516/G517)</f>
        <v>18.680897357150268</v>
      </c>
      <c r="L516" s="451"/>
      <c r="M516" s="428" t="s">
        <v>271</v>
      </c>
      <c r="N516" s="428"/>
      <c r="O516" s="429">
        <f t="array" ref="O516">IF(ISERROR(C516/C517),"",C516/C517)</f>
        <v>16.788403349517981</v>
      </c>
      <c r="P516" s="430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428" t="s">
        <v>273</v>
      </c>
      <c r="B517" s="428"/>
      <c r="C517" s="450">
        <f>SUM(B171,B341,B512)</f>
        <v>710.55</v>
      </c>
      <c r="D517" s="451"/>
      <c r="E517" s="428" t="s">
        <v>251</v>
      </c>
      <c r="F517" s="428"/>
      <c r="G517" s="453">
        <f>SUM(E171,E341,E512)</f>
        <v>638.56675468719266</v>
      </c>
      <c r="H517" s="453"/>
      <c r="I517" s="435" t="s">
        <v>274</v>
      </c>
      <c r="J517" s="436"/>
      <c r="K517" s="438">
        <f>C517-G517</f>
        <v>71.983245312807298</v>
      </c>
      <c r="L517" s="437"/>
      <c r="M517" s="438" t="s">
        <v>275</v>
      </c>
      <c r="N517" s="437"/>
      <c r="O517" s="442">
        <f>IF(ISERROR(K517/C517),"",K517/C517)</f>
        <v>0.10130637578327677</v>
      </c>
      <c r="P517" s="443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435" t="s">
        <v>276</v>
      </c>
      <c r="B518" s="436"/>
      <c r="C518" s="450">
        <f>SUM(B172,B342,B513)</f>
        <v>0</v>
      </c>
      <c r="D518" s="451"/>
      <c r="E518" s="435" t="s">
        <v>277</v>
      </c>
      <c r="F518" s="436"/>
      <c r="G518" s="452">
        <f>IF(ISERROR(C518/C517),"",C518/C517)</f>
        <v>0</v>
      </c>
      <c r="H518" s="452"/>
      <c r="I518" s="428" t="s">
        <v>278</v>
      </c>
      <c r="J518" s="441"/>
      <c r="K518" s="453">
        <f>SUM(I172,I342,I513)</f>
        <v>0</v>
      </c>
      <c r="L518" s="453"/>
      <c r="M518" s="441" t="s">
        <v>279</v>
      </c>
      <c r="N518" s="441"/>
      <c r="O518" s="442">
        <f t="array" ref="O518">IF(ISERROR(K518/C516),"",K518/C516)</f>
        <v>0</v>
      </c>
      <c r="P518" s="443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397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435" t="s">
        <v>298</v>
      </c>
      <c r="B520" s="436"/>
      <c r="C520" s="435" t="s">
        <v>299</v>
      </c>
      <c r="D520" s="436"/>
      <c r="E520" s="435" t="s">
        <v>256</v>
      </c>
      <c r="F520" s="436"/>
      <c r="G520" s="444" t="s">
        <v>254</v>
      </c>
      <c r="H520" s="445"/>
      <c r="I520" s="435" t="s">
        <v>255</v>
      </c>
      <c r="J520" s="437"/>
      <c r="K520" s="435" t="s">
        <v>300</v>
      </c>
      <c r="L520" s="436"/>
      <c r="M520" s="435" t="s">
        <v>256</v>
      </c>
      <c r="N520" s="436"/>
      <c r="O520" s="428" t="s">
        <v>257</v>
      </c>
      <c r="P520" s="428"/>
      <c r="Q520" s="435" t="s">
        <v>300</v>
      </c>
      <c r="R520" s="436"/>
      <c r="S520" s="435" t="s">
        <v>256</v>
      </c>
      <c r="T520" s="436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440" t="s">
        <v>201</v>
      </c>
      <c r="B521" s="436"/>
      <c r="C521" s="435">
        <f>SUM(G28,G198,G368)</f>
        <v>3666</v>
      </c>
      <c r="D521" s="436"/>
      <c r="E521" s="431">
        <f>IF(ISERROR(C521/C527),"",C521/C527)</f>
        <v>0.30731829994131948</v>
      </c>
      <c r="F521" s="432"/>
      <c r="G521" s="446"/>
      <c r="H521" s="447"/>
      <c r="I521" s="433" t="s">
        <v>301</v>
      </c>
      <c r="J521" s="439"/>
      <c r="K521" s="438">
        <f t="shared" ref="K521:K526" si="239">SUM(R165,U335,U506)</f>
        <v>0</v>
      </c>
      <c r="L521" s="437"/>
      <c r="M521" s="431" t="str">
        <f t="array" ref="M521">IF(ISERROR(K521/K527),"",K521/K527)</f>
        <v/>
      </c>
      <c r="N521" s="432"/>
      <c r="O521" s="428" t="s">
        <v>259</v>
      </c>
      <c r="P521" s="428"/>
      <c r="Q521" s="429">
        <f t="shared" ref="Q521:Q526" si="240">SUM(X165,AA335,AA506)</f>
        <v>0</v>
      </c>
      <c r="R521" s="430"/>
      <c r="S521" s="431" t="str">
        <f t="array" ref="S521">IF(ISERROR(Q521/Q527),"",Q521/Q527)</f>
        <v/>
      </c>
      <c r="T521" s="432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440" t="s">
        <v>216</v>
      </c>
      <c r="B522" s="436"/>
      <c r="C522" s="435">
        <f>SUM(G86,G256,G426)</f>
        <v>4556</v>
      </c>
      <c r="D522" s="436"/>
      <c r="E522" s="431">
        <f>IF(ISERROR(C522/C527),"",C522/C527)</f>
        <v>0.38192639785396931</v>
      </c>
      <c r="F522" s="432"/>
      <c r="G522" s="446"/>
      <c r="H522" s="447"/>
      <c r="I522" s="433" t="s">
        <v>302</v>
      </c>
      <c r="J522" s="439"/>
      <c r="K522" s="438">
        <f t="shared" si="239"/>
        <v>0</v>
      </c>
      <c r="L522" s="437"/>
      <c r="M522" s="431" t="str">
        <f>IF(ISERROR(K522/K527),"",K522/K527)</f>
        <v/>
      </c>
      <c r="N522" s="432"/>
      <c r="O522" s="428" t="s">
        <v>261</v>
      </c>
      <c r="P522" s="428"/>
      <c r="Q522" s="429">
        <f t="shared" si="240"/>
        <v>0</v>
      </c>
      <c r="R522" s="430"/>
      <c r="S522" s="431" t="str">
        <f>IF(ISERROR(Q522/Q527),"",Q522/Q527)</f>
        <v/>
      </c>
      <c r="T522" s="432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440" t="s">
        <v>224</v>
      </c>
      <c r="B523" s="436"/>
      <c r="C523" s="435">
        <f>SUM(G121,G291,G461)</f>
        <v>1902</v>
      </c>
      <c r="D523" s="436"/>
      <c r="E523" s="431">
        <f>IF(ISERROR(C523/C527),"",C523/C527)</f>
        <v>0.15944337329197752</v>
      </c>
      <c r="F523" s="432"/>
      <c r="G523" s="446"/>
      <c r="H523" s="447"/>
      <c r="I523" s="433" t="s">
        <v>303</v>
      </c>
      <c r="J523" s="439"/>
      <c r="K523" s="438">
        <f t="shared" si="239"/>
        <v>0</v>
      </c>
      <c r="L523" s="437"/>
      <c r="M523" s="431" t="str">
        <f>IF(ISERROR(K523/K527),"",K523/K527)</f>
        <v/>
      </c>
      <c r="N523" s="432"/>
      <c r="O523" s="428" t="s">
        <v>263</v>
      </c>
      <c r="P523" s="428"/>
      <c r="Q523" s="429">
        <f t="shared" si="240"/>
        <v>0</v>
      </c>
      <c r="R523" s="430"/>
      <c r="S523" s="431" t="str">
        <f>IF(ISERROR(Q523/Q527),"",Q523/Q527)</f>
        <v/>
      </c>
      <c r="T523" s="432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440" t="s">
        <v>231</v>
      </c>
      <c r="B524" s="436"/>
      <c r="C524" s="435">
        <f>SUM(G137,G307,G477)</f>
        <v>1613</v>
      </c>
      <c r="D524" s="436"/>
      <c r="E524" s="431">
        <f>IF(ISERROR(C524/C527),"",C524/C527)</f>
        <v>0.13521669880124068</v>
      </c>
      <c r="F524" s="432"/>
      <c r="G524" s="446"/>
      <c r="H524" s="447"/>
      <c r="I524" s="433" t="s">
        <v>304</v>
      </c>
      <c r="J524" s="439"/>
      <c r="K524" s="438">
        <f t="shared" si="239"/>
        <v>0</v>
      </c>
      <c r="L524" s="437"/>
      <c r="M524" s="431" t="str">
        <f>IF(ISERROR(K524/K527),"",K524/K527)</f>
        <v/>
      </c>
      <c r="N524" s="432"/>
      <c r="O524" s="428" t="s">
        <v>305</v>
      </c>
      <c r="P524" s="428"/>
      <c r="Q524" s="429">
        <f t="shared" si="240"/>
        <v>0</v>
      </c>
      <c r="R524" s="430"/>
      <c r="S524" s="431" t="str">
        <f>IF(ISERROR(Q524/Q527),"",Q524/Q527)</f>
        <v/>
      </c>
      <c r="T524" s="432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440" t="s">
        <v>234</v>
      </c>
      <c r="B525" s="436"/>
      <c r="C525" s="435">
        <f>SUM(G147,G317,G487)</f>
        <v>96</v>
      </c>
      <c r="D525" s="436"/>
      <c r="E525" s="431">
        <f>IF(ISERROR(C525/C527),"",C525/C527)</f>
        <v>8.0476150557465004E-3</v>
      </c>
      <c r="F525" s="432"/>
      <c r="G525" s="446"/>
      <c r="H525" s="447"/>
      <c r="I525" s="433" t="s">
        <v>306</v>
      </c>
      <c r="J525" s="439"/>
      <c r="K525" s="438">
        <f t="shared" si="239"/>
        <v>0</v>
      </c>
      <c r="L525" s="437"/>
      <c r="M525" s="431" t="str">
        <f>IF(ISERROR(K525/K527),"",K525/K527)</f>
        <v/>
      </c>
      <c r="N525" s="432"/>
      <c r="O525" s="428" t="s">
        <v>267</v>
      </c>
      <c r="P525" s="428"/>
      <c r="Q525" s="429">
        <f t="shared" si="240"/>
        <v>0</v>
      </c>
      <c r="R525" s="430"/>
      <c r="S525" s="431" t="str">
        <f>IF(ISERROR(Q525/Q527),"",Q525/Q527)</f>
        <v/>
      </c>
      <c r="T525" s="432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440" t="s">
        <v>244</v>
      </c>
      <c r="B526" s="436"/>
      <c r="C526" s="435">
        <f>SUM(G162,G332,G503)</f>
        <v>96</v>
      </c>
      <c r="D526" s="436"/>
      <c r="E526" s="431">
        <f>IF(ISERROR(C526/C527),"",C526/C527)</f>
        <v>8.0476150557465004E-3</v>
      </c>
      <c r="F526" s="432"/>
      <c r="G526" s="446"/>
      <c r="H526" s="447"/>
      <c r="I526" s="433" t="s">
        <v>307</v>
      </c>
      <c r="J526" s="439"/>
      <c r="K526" s="438">
        <f t="shared" si="239"/>
        <v>0</v>
      </c>
      <c r="L526" s="437"/>
      <c r="M526" s="431" t="str">
        <f>IF(ISERROR(K526/K527),"",K526/K527)</f>
        <v/>
      </c>
      <c r="N526" s="432"/>
      <c r="O526" s="428" t="s">
        <v>272</v>
      </c>
      <c r="P526" s="428"/>
      <c r="Q526" s="429">
        <f t="shared" si="240"/>
        <v>0</v>
      </c>
      <c r="R526" s="430"/>
      <c r="S526" s="431" t="str">
        <f>IF(ISERROR(Q526/Q527),"",Q526/Q527)</f>
        <v/>
      </c>
      <c r="T526" s="432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435" t="s">
        <v>266</v>
      </c>
      <c r="B527" s="436"/>
      <c r="C527" s="435">
        <f>SUM(C521:C526)</f>
        <v>11929</v>
      </c>
      <c r="D527" s="436"/>
      <c r="E527" s="431">
        <f>SUM(E521:F526)</f>
        <v>1</v>
      </c>
      <c r="F527" s="432"/>
      <c r="G527" s="448"/>
      <c r="H527" s="449"/>
      <c r="I527" s="435" t="s">
        <v>266</v>
      </c>
      <c r="J527" s="437"/>
      <c r="K527" s="438">
        <f>SUM(R172,U342,U513)</f>
        <v>0</v>
      </c>
      <c r="L527" s="437"/>
      <c r="M527" s="431"/>
      <c r="N527" s="432"/>
      <c r="O527" s="428" t="s">
        <v>266</v>
      </c>
      <c r="P527" s="428"/>
      <c r="Q527" s="429">
        <f>SUM(Q521:R526)</f>
        <v>0</v>
      </c>
      <c r="R527" s="430"/>
      <c r="S527" s="431">
        <f>SUM(S521:T526)</f>
        <v>0</v>
      </c>
      <c r="T527" s="432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433" t="s">
        <v>308</v>
      </c>
      <c r="B529" s="434"/>
      <c r="C529" s="388" t="s">
        <v>309</v>
      </c>
      <c r="D529" s="388" t="s">
        <v>310</v>
      </c>
      <c r="E529" s="388" t="s">
        <v>311</v>
      </c>
      <c r="F529" s="388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38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398" t="s">
        <v>322</v>
      </c>
      <c r="Q529" s="129" t="s">
        <v>323</v>
      </c>
      <c r="R529" s="109" t="s">
        <v>324</v>
      </c>
      <c r="S529" s="388" t="s">
        <v>325</v>
      </c>
      <c r="T529" s="388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424" t="s">
        <v>327</v>
      </c>
      <c r="B530" s="425"/>
      <c r="C530" s="106">
        <f>D530+E530+F530-G530-O530-P530</f>
        <v>38</v>
      </c>
      <c r="D530" s="106">
        <f>+'1'!C530</f>
        <v>38</v>
      </c>
      <c r="E530" s="106"/>
      <c r="F530" s="106"/>
      <c r="G530" s="107"/>
      <c r="H530" s="106"/>
      <c r="I530" s="106"/>
      <c r="J530" s="106">
        <f>C530-H530-I530</f>
        <v>38</v>
      </c>
      <c r="K530" s="106"/>
      <c r="L530" s="106"/>
      <c r="M530" s="106"/>
      <c r="N530" s="106"/>
      <c r="O530" s="106"/>
      <c r="P530" s="108"/>
      <c r="Q530" s="106">
        <f>J530-K530-L530</f>
        <v>38</v>
      </c>
      <c r="R530" s="109">
        <f>Q530*11-M530-N530</f>
        <v>418</v>
      </c>
      <c r="S530" s="391">
        <f t="array" ref="S530">IF(ISERROR(Q530/J530),"",Q530/J530)</f>
        <v>1</v>
      </c>
      <c r="T530" s="391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424" t="s">
        <v>328</v>
      </c>
      <c r="B531" s="425"/>
      <c r="C531" s="106">
        <f>D531+E531+F531-G531-O531-P531</f>
        <v>44</v>
      </c>
      <c r="D531" s="106">
        <f>+'1'!C531</f>
        <v>44</v>
      </c>
      <c r="E531" s="110"/>
      <c r="F531" s="110"/>
      <c r="G531" s="107"/>
      <c r="H531" s="106"/>
      <c r="I531" s="106"/>
      <c r="J531" s="106">
        <f>C531-H531-I531</f>
        <v>44</v>
      </c>
      <c r="K531" s="106">
        <v>3</v>
      </c>
      <c r="L531" s="106"/>
      <c r="M531" s="106"/>
      <c r="N531" s="106"/>
      <c r="O531" s="110"/>
      <c r="P531" s="111"/>
      <c r="Q531" s="106">
        <f>J531-K531-L531</f>
        <v>41</v>
      </c>
      <c r="R531" s="109">
        <f>Q531*11-M531-N531</f>
        <v>451</v>
      </c>
      <c r="S531" s="391">
        <f t="array" ref="S531">IF(ISERROR(Q531/J531),"",Q531/J531)</f>
        <v>0.93181818181818177</v>
      </c>
      <c r="T531" s="391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424" t="s">
        <v>329</v>
      </c>
      <c r="B532" s="425"/>
      <c r="C532" s="106">
        <f>D532+E532+F532-G532-O532-P532</f>
        <v>10</v>
      </c>
      <c r="D532" s="106">
        <f>+'1'!C532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/>
      <c r="L532" s="106"/>
      <c r="M532" s="106"/>
      <c r="N532" s="106"/>
      <c r="O532" s="110"/>
      <c r="P532" s="111"/>
      <c r="Q532" s="106">
        <f>J532-K532-L532</f>
        <v>10</v>
      </c>
      <c r="R532" s="109">
        <f>Q532*11-M532-N532</f>
        <v>110</v>
      </c>
      <c r="S532" s="391">
        <f t="array" ref="S532">IF(ISERROR(Q532/J532),"",Q532/J532)</f>
        <v>1</v>
      </c>
      <c r="T532" s="391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426" t="s">
        <v>330</v>
      </c>
      <c r="B533" s="427"/>
      <c r="C533" s="112">
        <f>SUM(C530:C532)</f>
        <v>92</v>
      </c>
      <c r="D533" s="112">
        <f t="shared" ref="D533:N533" si="241">SUM(D530:D532)</f>
        <v>92</v>
      </c>
      <c r="E533" s="112">
        <f t="shared" si="241"/>
        <v>0</v>
      </c>
      <c r="F533" s="112">
        <f t="shared" si="241"/>
        <v>0</v>
      </c>
      <c r="G533" s="113">
        <f t="shared" si="241"/>
        <v>0</v>
      </c>
      <c r="H533" s="112">
        <f t="shared" si="241"/>
        <v>0</v>
      </c>
      <c r="I533" s="112">
        <f t="shared" si="241"/>
        <v>0</v>
      </c>
      <c r="J533" s="112">
        <f t="shared" si="241"/>
        <v>92</v>
      </c>
      <c r="K533" s="112">
        <f t="shared" si="241"/>
        <v>3</v>
      </c>
      <c r="L533" s="112">
        <f t="shared" si="241"/>
        <v>0</v>
      </c>
      <c r="M533" s="112">
        <f t="shared" si="241"/>
        <v>0</v>
      </c>
      <c r="N533" s="112">
        <f t="shared" si="241"/>
        <v>0</v>
      </c>
      <c r="O533" s="112">
        <f>SUM(O530:O532)</f>
        <v>0</v>
      </c>
      <c r="P533" s="112">
        <f>SUM(P530:P532)</f>
        <v>0</v>
      </c>
      <c r="Q533" s="112">
        <f>SUM(Q530:Q532)</f>
        <v>89</v>
      </c>
      <c r="R533" s="114">
        <f>SUM(R530:R532)</f>
        <v>979</v>
      </c>
      <c r="S533" s="115">
        <f t="array" ref="S533">IF(ISERROR(Q533/J533),"",Q533/J533)</f>
        <v>0.96739130434782605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tabSelected="1" zoomScaleNormal="100" workbookViewId="0">
      <pane xSplit="4" ySplit="6" topLeftCell="E525" activePane="bottomRight" state="frozen"/>
      <selection activeCell="F484" sqref="F484"/>
      <selection pane="topRight" activeCell="F484" sqref="F484"/>
      <selection pane="bottomLeft" activeCell="F484" sqref="F484"/>
      <selection pane="bottomRight" activeCell="F534" sqref="F534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7" t="s">
        <v>413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</row>
    <row r="2" spans="1:27" ht="18.75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9" t="s">
        <v>12</v>
      </c>
      <c r="B4" s="499" t="s">
        <v>25</v>
      </c>
      <c r="C4" s="499" t="s">
        <v>26</v>
      </c>
      <c r="D4" s="499" t="s">
        <v>27</v>
      </c>
      <c r="E4" s="502" t="s">
        <v>28</v>
      </c>
      <c r="F4" s="505" t="s">
        <v>29</v>
      </c>
      <c r="G4" s="495" t="s">
        <v>30</v>
      </c>
      <c r="H4" s="495"/>
      <c r="I4" s="499" t="s">
        <v>31</v>
      </c>
      <c r="J4" s="510" t="s">
        <v>32</v>
      </c>
      <c r="K4" s="513" t="s">
        <v>33</v>
      </c>
      <c r="L4" s="499" t="s">
        <v>34</v>
      </c>
      <c r="M4" s="516" t="s">
        <v>35</v>
      </c>
      <c r="N4" s="496" t="s">
        <v>36</v>
      </c>
      <c r="O4" s="495" t="s">
        <v>37</v>
      </c>
      <c r="P4" s="495"/>
      <c r="Q4" s="495"/>
      <c r="R4" s="495"/>
      <c r="S4" s="495"/>
      <c r="T4" s="495"/>
      <c r="U4" s="495"/>
      <c r="V4" s="495" t="s">
        <v>38</v>
      </c>
      <c r="W4" s="496" t="s">
        <v>39</v>
      </c>
      <c r="X4" s="495" t="s">
        <v>40</v>
      </c>
      <c r="Y4" s="495"/>
      <c r="Z4" s="495"/>
      <c r="AA4" s="495"/>
    </row>
    <row r="5" spans="1:27" s="104" customFormat="1" ht="15" customHeight="1">
      <c r="A5" s="500"/>
      <c r="B5" s="500"/>
      <c r="C5" s="500"/>
      <c r="D5" s="500"/>
      <c r="E5" s="503"/>
      <c r="F5" s="506"/>
      <c r="G5" s="495"/>
      <c r="H5" s="495"/>
      <c r="I5" s="500"/>
      <c r="J5" s="511"/>
      <c r="K5" s="514"/>
      <c r="L5" s="500"/>
      <c r="M5" s="517"/>
      <c r="N5" s="496"/>
      <c r="O5" s="495" t="s">
        <v>41</v>
      </c>
      <c r="P5" s="495" t="s">
        <v>42</v>
      </c>
      <c r="Q5" s="495" t="s">
        <v>43</v>
      </c>
      <c r="R5" s="508" t="s">
        <v>44</v>
      </c>
      <c r="S5" s="509" t="s">
        <v>45</v>
      </c>
      <c r="T5" s="495" t="s">
        <v>46</v>
      </c>
      <c r="U5" s="495" t="s">
        <v>47</v>
      </c>
      <c r="V5" s="495"/>
      <c r="W5" s="496"/>
      <c r="X5" s="495" t="s">
        <v>13</v>
      </c>
      <c r="Y5" s="495" t="s">
        <v>48</v>
      </c>
      <c r="Z5" s="495" t="s">
        <v>49</v>
      </c>
      <c r="AA5" s="495" t="s">
        <v>47</v>
      </c>
    </row>
    <row r="6" spans="1:27" s="104" customFormat="1" ht="27.75" customHeight="1">
      <c r="A6" s="501"/>
      <c r="B6" s="501"/>
      <c r="C6" s="501"/>
      <c r="D6" s="501"/>
      <c r="E6" s="504"/>
      <c r="F6" s="507"/>
      <c r="G6" s="350" t="s">
        <v>50</v>
      </c>
      <c r="H6" s="412" t="s">
        <v>51</v>
      </c>
      <c r="I6" s="501"/>
      <c r="J6" s="512"/>
      <c r="K6" s="515"/>
      <c r="L6" s="501"/>
      <c r="M6" s="517"/>
      <c r="N6" s="496"/>
      <c r="O6" s="495"/>
      <c r="P6" s="495"/>
      <c r="Q6" s="495"/>
      <c r="R6" s="508"/>
      <c r="S6" s="509"/>
      <c r="T6" s="495"/>
      <c r="U6" s="495"/>
      <c r="V6" s="495"/>
      <c r="W6" s="496"/>
      <c r="X6" s="495"/>
      <c r="Y6" s="495"/>
      <c r="Z6" s="495"/>
      <c r="AA6" s="495"/>
    </row>
    <row r="7" spans="1:27" ht="20.100000000000001" hidden="1" customHeight="1">
      <c r="A7" s="299">
        <v>30100030</v>
      </c>
      <c r="B7" s="414" t="s">
        <v>178</v>
      </c>
      <c r="C7" s="126" t="s">
        <v>179</v>
      </c>
      <c r="D7" s="108">
        <v>5.03</v>
      </c>
      <c r="E7" s="108"/>
      <c r="F7" s="127"/>
      <c r="G7" s="128"/>
      <c r="H7" s="423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415"/>
      <c r="P7" s="415"/>
      <c r="Q7" s="415"/>
      <c r="R7" s="415"/>
      <c r="S7" s="415"/>
      <c r="T7" s="415"/>
      <c r="U7" s="415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hidden="1" customHeight="1">
      <c r="A8" s="300"/>
      <c r="B8" s="134" t="s">
        <v>180</v>
      </c>
      <c r="C8" s="126" t="s">
        <v>179</v>
      </c>
      <c r="D8" s="108">
        <v>5.03</v>
      </c>
      <c r="E8" s="108"/>
      <c r="F8" s="127"/>
      <c r="G8" s="128"/>
      <c r="H8" s="423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349"/>
      <c r="P8" s="415"/>
      <c r="Q8" s="415"/>
      <c r="R8" s="415"/>
      <c r="S8" s="415"/>
      <c r="T8" s="415"/>
      <c r="U8" s="415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hidden="1" customHeight="1">
      <c r="A9" s="301"/>
      <c r="B9" s="134" t="s">
        <v>180</v>
      </c>
      <c r="C9" s="126" t="s">
        <v>181</v>
      </c>
      <c r="D9" s="108">
        <v>5.03</v>
      </c>
      <c r="E9" s="108"/>
      <c r="F9" s="127"/>
      <c r="G9" s="128"/>
      <c r="H9" s="423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415"/>
      <c r="P9" s="415"/>
      <c r="Q9" s="415"/>
      <c r="R9" s="415"/>
      <c r="S9" s="415"/>
      <c r="T9" s="415"/>
      <c r="U9" s="415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hidden="1" customHeight="1">
      <c r="A10" s="299">
        <v>30100048</v>
      </c>
      <c r="B10" s="134" t="s">
        <v>182</v>
      </c>
      <c r="C10" s="126" t="s">
        <v>179</v>
      </c>
      <c r="D10" s="108">
        <v>5.03</v>
      </c>
      <c r="E10" s="108"/>
      <c r="F10" s="127"/>
      <c r="G10" s="128"/>
      <c r="H10" s="423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415"/>
      <c r="P10" s="415"/>
      <c r="Q10" s="415"/>
      <c r="R10" s="415"/>
      <c r="S10" s="415"/>
      <c r="T10" s="415"/>
      <c r="U10" s="415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182</v>
      </c>
      <c r="C11" s="126" t="s">
        <v>183</v>
      </c>
      <c r="D11" s="108">
        <v>5.03</v>
      </c>
      <c r="E11" s="108"/>
      <c r="F11" s="127">
        <v>42738</v>
      </c>
      <c r="G11" s="128">
        <f>108*6+43</f>
        <v>691</v>
      </c>
      <c r="H11" s="423">
        <f t="shared" si="0"/>
        <v>3475.73</v>
      </c>
      <c r="I11" s="129">
        <f>11*4</f>
        <v>44</v>
      </c>
      <c r="J11" s="130">
        <f t="array" ref="J11">IF(ISERROR(G11/I11),"",G11/I11)</f>
        <v>15.704545454545455</v>
      </c>
      <c r="K11" s="131">
        <f t="array" ref="K11">IF(ISERROR(G11/L11),"",G11/L11)</f>
        <v>34.549999999999997</v>
      </c>
      <c r="L11" s="129">
        <v>20</v>
      </c>
      <c r="M11" s="109">
        <f t="shared" si="1"/>
        <v>9.4500000000000028</v>
      </c>
      <c r="N11" s="130">
        <f t="shared" si="4"/>
        <v>0</v>
      </c>
      <c r="O11" s="415"/>
      <c r="P11" s="415"/>
      <c r="Q11" s="415"/>
      <c r="R11" s="415"/>
      <c r="S11" s="415"/>
      <c r="T11" s="415"/>
      <c r="U11" s="415"/>
      <c r="V11" s="132">
        <f t="shared" si="2"/>
        <v>0</v>
      </c>
      <c r="W11" s="133">
        <f t="shared" si="3"/>
        <v>0</v>
      </c>
      <c r="X11" s="132"/>
      <c r="Y11" s="132"/>
      <c r="Z11" s="132"/>
      <c r="AA11" s="132"/>
    </row>
    <row r="12" spans="1:27" ht="20.100000000000001" hidden="1" customHeight="1">
      <c r="A12" s="299">
        <v>30100052</v>
      </c>
      <c r="B12" s="134" t="s">
        <v>184</v>
      </c>
      <c r="C12" s="126" t="s">
        <v>179</v>
      </c>
      <c r="D12" s="108">
        <v>5.04</v>
      </c>
      <c r="E12" s="108"/>
      <c r="F12" s="136"/>
      <c r="G12" s="137"/>
      <c r="H12" s="423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415"/>
      <c r="P12" s="415"/>
      <c r="Q12" s="415"/>
      <c r="R12" s="415"/>
      <c r="S12" s="415"/>
      <c r="T12" s="415"/>
      <c r="U12" s="415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hidden="1" customHeight="1">
      <c r="A13" s="332">
        <v>30100059</v>
      </c>
      <c r="B13" s="134" t="s">
        <v>185</v>
      </c>
      <c r="C13" s="126" t="s">
        <v>186</v>
      </c>
      <c r="D13" s="108">
        <v>5.03</v>
      </c>
      <c r="E13" s="108"/>
      <c r="F13" s="127"/>
      <c r="G13" s="128"/>
      <c r="H13" s="423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415"/>
      <c r="P13" s="415"/>
      <c r="Q13" s="415"/>
      <c r="R13" s="415"/>
      <c r="S13" s="415"/>
      <c r="T13" s="415"/>
      <c r="U13" s="415"/>
      <c r="V13" s="132"/>
      <c r="W13" s="133"/>
      <c r="X13" s="132"/>
      <c r="Y13" s="132"/>
      <c r="Z13" s="132"/>
      <c r="AA13" s="132"/>
    </row>
    <row r="14" spans="1:27" ht="20.100000000000001" hidden="1" customHeight="1">
      <c r="A14" s="302">
        <v>30100060</v>
      </c>
      <c r="B14" s="134" t="s">
        <v>185</v>
      </c>
      <c r="C14" s="126" t="s">
        <v>187</v>
      </c>
      <c r="D14" s="108">
        <v>5.03</v>
      </c>
      <c r="E14" s="108"/>
      <c r="F14" s="127"/>
      <c r="G14" s="128"/>
      <c r="H14" s="423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415"/>
      <c r="P14" s="415"/>
      <c r="Q14" s="415"/>
      <c r="R14" s="415"/>
      <c r="S14" s="415"/>
      <c r="T14" s="415"/>
      <c r="U14" s="415"/>
      <c r="V14" s="132"/>
      <c r="W14" s="133"/>
      <c r="X14" s="132"/>
      <c r="Y14" s="132"/>
      <c r="Z14" s="132"/>
      <c r="AA14" s="132"/>
    </row>
    <row r="15" spans="1:27" ht="20.100000000000001" hidden="1" customHeight="1">
      <c r="A15" s="300">
        <v>30200006</v>
      </c>
      <c r="B15" s="134" t="s">
        <v>188</v>
      </c>
      <c r="C15" s="126" t="s">
        <v>189</v>
      </c>
      <c r="D15" s="108">
        <v>5.04</v>
      </c>
      <c r="E15" s="108"/>
      <c r="F15" s="139"/>
      <c r="G15" s="128"/>
      <c r="H15" s="423">
        <f t="shared" si="0"/>
        <v>0</v>
      </c>
      <c r="I15" s="423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415"/>
      <c r="P15" s="415"/>
      <c r="Q15" s="415"/>
      <c r="R15" s="415"/>
      <c r="S15" s="415"/>
      <c r="T15" s="415"/>
      <c r="U15" s="415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hidden="1" customHeight="1">
      <c r="A16" s="300">
        <v>30200005</v>
      </c>
      <c r="B16" s="134" t="s">
        <v>188</v>
      </c>
      <c r="C16" s="126" t="s">
        <v>190</v>
      </c>
      <c r="D16" s="108">
        <v>5.04</v>
      </c>
      <c r="E16" s="108"/>
      <c r="F16" s="126"/>
      <c r="G16" s="128"/>
      <c r="H16" s="423">
        <f t="shared" si="0"/>
        <v>0</v>
      </c>
      <c r="I16" s="423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415"/>
      <c r="P16" s="415"/>
      <c r="Q16" s="415"/>
      <c r="R16" s="415"/>
      <c r="S16" s="415"/>
      <c r="T16" s="415"/>
      <c r="U16" s="415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hidden="1" customHeight="1">
      <c r="A17" s="302">
        <v>30100063</v>
      </c>
      <c r="B17" s="134" t="s">
        <v>191</v>
      </c>
      <c r="C17" s="126" t="s">
        <v>192</v>
      </c>
      <c r="D17" s="108">
        <v>5.03</v>
      </c>
      <c r="E17" s="108"/>
      <c r="F17" s="127"/>
      <c r="G17" s="128"/>
      <c r="H17" s="423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415"/>
      <c r="P17" s="415"/>
      <c r="Q17" s="415"/>
      <c r="R17" s="415"/>
      <c r="S17" s="415"/>
      <c r="T17" s="415"/>
      <c r="U17" s="415"/>
      <c r="V17" s="132"/>
      <c r="W17" s="133"/>
      <c r="X17" s="132"/>
      <c r="Y17" s="132"/>
      <c r="Z17" s="132"/>
      <c r="AA17" s="132"/>
    </row>
    <row r="18" spans="1:27" ht="20.100000000000001" hidden="1" customHeight="1">
      <c r="A18" s="302">
        <v>30100061</v>
      </c>
      <c r="B18" s="134" t="s">
        <v>191</v>
      </c>
      <c r="C18" s="126" t="s">
        <v>193</v>
      </c>
      <c r="D18" s="108">
        <v>5.03</v>
      </c>
      <c r="E18" s="108"/>
      <c r="F18" s="127"/>
      <c r="G18" s="128"/>
      <c r="H18" s="423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415"/>
      <c r="P18" s="415"/>
      <c r="Q18" s="415"/>
      <c r="R18" s="415"/>
      <c r="S18" s="415"/>
      <c r="T18" s="415"/>
      <c r="U18" s="415"/>
      <c r="V18" s="132"/>
      <c r="W18" s="133"/>
      <c r="X18" s="132"/>
      <c r="Y18" s="132"/>
      <c r="Z18" s="132"/>
      <c r="AA18" s="132"/>
    </row>
    <row r="19" spans="1:27" s="351" customFormat="1" ht="20.100000000000001" hidden="1" customHeight="1">
      <c r="A19" s="300">
        <v>30200001</v>
      </c>
      <c r="B19" s="134" t="s">
        <v>196</v>
      </c>
      <c r="C19" s="126" t="s">
        <v>189</v>
      </c>
      <c r="D19" s="108">
        <v>5.0599999999999996</v>
      </c>
      <c r="E19" s="108"/>
      <c r="F19" s="127"/>
      <c r="G19" s="128"/>
      <c r="H19" s="423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415"/>
      <c r="P19" s="415"/>
      <c r="Q19" s="415"/>
      <c r="R19" s="415"/>
      <c r="S19" s="415"/>
      <c r="T19" s="415"/>
      <c r="U19" s="415"/>
      <c r="V19" s="132">
        <f t="shared" ref="V19:V21" si="5">SUM(X19:AA19)</f>
        <v>0</v>
      </c>
      <c r="W19" s="417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197</v>
      </c>
      <c r="C20" s="126" t="s">
        <v>189</v>
      </c>
      <c r="D20" s="108">
        <v>5.09</v>
      </c>
      <c r="E20" s="108"/>
      <c r="F20" s="127">
        <v>42738</v>
      </c>
      <c r="G20" s="128">
        <f>100*9+2+100</f>
        <v>1002</v>
      </c>
      <c r="H20" s="423">
        <f t="shared" si="0"/>
        <v>5100.18</v>
      </c>
      <c r="I20" s="129">
        <f>11*5</f>
        <v>55</v>
      </c>
      <c r="J20" s="130">
        <f t="array" ref="J20">IF(ISERROR(G20/I20),"",G20/I20)</f>
        <v>18.218181818181819</v>
      </c>
      <c r="K20" s="131">
        <f t="array" ref="K20">IF(ISERROR(G20/L20),"",G20/L20)</f>
        <v>43.565217391304351</v>
      </c>
      <c r="L20" s="129">
        <v>23</v>
      </c>
      <c r="M20" s="109">
        <f t="shared" si="1"/>
        <v>11.434782608695649</v>
      </c>
      <c r="N20" s="130">
        <f t="shared" si="4"/>
        <v>0</v>
      </c>
      <c r="O20" s="415"/>
      <c r="P20" s="415"/>
      <c r="Q20" s="415"/>
      <c r="R20" s="415"/>
      <c r="S20" s="415"/>
      <c r="T20" s="415"/>
      <c r="U20" s="415"/>
      <c r="V20" s="132">
        <f t="shared" si="5"/>
        <v>0</v>
      </c>
      <c r="W20" s="133">
        <f t="shared" si="6"/>
        <v>0</v>
      </c>
      <c r="X20" s="132"/>
      <c r="Y20" s="132"/>
      <c r="Z20" s="132"/>
      <c r="AA20" s="132"/>
    </row>
    <row r="21" spans="1:27" ht="20.100000000000001" hidden="1" customHeight="1">
      <c r="A21" s="300">
        <v>30200003</v>
      </c>
      <c r="B21" s="134" t="s">
        <v>197</v>
      </c>
      <c r="C21" s="126" t="s">
        <v>190</v>
      </c>
      <c r="D21" s="108">
        <v>5.09</v>
      </c>
      <c r="E21" s="108"/>
      <c r="F21" s="127"/>
      <c r="G21" s="128"/>
      <c r="H21" s="423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415"/>
      <c r="P21" s="415"/>
      <c r="Q21" s="415"/>
      <c r="R21" s="415"/>
      <c r="S21" s="415"/>
      <c r="T21" s="415"/>
      <c r="U21" s="415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hidden="1" customHeight="1">
      <c r="A22" s="300">
        <v>30100003</v>
      </c>
      <c r="B22" s="141" t="s">
        <v>198</v>
      </c>
      <c r="C22" s="413" t="s">
        <v>190</v>
      </c>
      <c r="D22" s="108">
        <v>4.8</v>
      </c>
      <c r="E22" s="108"/>
      <c r="F22" s="127"/>
      <c r="G22" s="128"/>
      <c r="H22" s="423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415"/>
      <c r="P22" s="415"/>
      <c r="Q22" s="415"/>
      <c r="R22" s="415"/>
      <c r="S22" s="415"/>
      <c r="T22" s="415"/>
      <c r="U22" s="415"/>
      <c r="V22" s="132"/>
      <c r="W22" s="133"/>
      <c r="X22" s="132"/>
      <c r="Y22" s="132"/>
      <c r="Z22" s="132"/>
      <c r="AA22" s="132"/>
    </row>
    <row r="23" spans="1:27" ht="20.100000000000001" hidden="1" customHeight="1">
      <c r="A23" s="300">
        <v>30100004</v>
      </c>
      <c r="B23" s="141" t="s">
        <v>198</v>
      </c>
      <c r="C23" s="413" t="s">
        <v>187</v>
      </c>
      <c r="D23" s="108">
        <v>4.8</v>
      </c>
      <c r="E23" s="108"/>
      <c r="F23" s="127"/>
      <c r="G23" s="128"/>
      <c r="H23" s="423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415"/>
      <c r="P23" s="415"/>
      <c r="Q23" s="415"/>
      <c r="R23" s="415"/>
      <c r="S23" s="415"/>
      <c r="T23" s="415"/>
      <c r="U23" s="415"/>
      <c r="V23" s="132"/>
      <c r="W23" s="133"/>
      <c r="X23" s="132"/>
      <c r="Y23" s="132"/>
      <c r="Z23" s="132"/>
      <c r="AA23" s="132"/>
    </row>
    <row r="24" spans="1:27" ht="20.100000000000001" hidden="1" customHeight="1">
      <c r="A24" s="300">
        <v>30100006</v>
      </c>
      <c r="B24" s="141" t="s">
        <v>198</v>
      </c>
      <c r="C24" s="413" t="s">
        <v>179</v>
      </c>
      <c r="D24" s="108">
        <v>4.8</v>
      </c>
      <c r="E24" s="108"/>
      <c r="F24" s="127"/>
      <c r="G24" s="128"/>
      <c r="H24" s="423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415"/>
      <c r="P24" s="415"/>
      <c r="Q24" s="415"/>
      <c r="R24" s="415"/>
      <c r="S24" s="415"/>
      <c r="T24" s="415"/>
      <c r="U24" s="415"/>
      <c r="V24" s="132"/>
      <c r="W24" s="133"/>
      <c r="X24" s="132"/>
      <c r="Y24" s="132"/>
      <c r="Z24" s="132"/>
      <c r="AA24" s="132"/>
    </row>
    <row r="25" spans="1:27" ht="20.100000000000001" hidden="1" customHeight="1">
      <c r="A25" s="300">
        <v>30100005</v>
      </c>
      <c r="B25" s="141" t="s">
        <v>198</v>
      </c>
      <c r="C25" s="413" t="s">
        <v>199</v>
      </c>
      <c r="D25" s="108">
        <v>4.8</v>
      </c>
      <c r="E25" s="108"/>
      <c r="F25" s="127"/>
      <c r="G25" s="128"/>
      <c r="H25" s="423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415"/>
      <c r="P25" s="415"/>
      <c r="Q25" s="415"/>
      <c r="R25" s="415"/>
      <c r="S25" s="415"/>
      <c r="T25" s="415"/>
      <c r="U25" s="415"/>
      <c r="V25" s="132"/>
      <c r="W25" s="133"/>
      <c r="X25" s="132"/>
      <c r="Y25" s="132"/>
      <c r="Z25" s="132"/>
      <c r="AA25" s="132"/>
    </row>
    <row r="26" spans="1:27" ht="20.100000000000001" hidden="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423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415"/>
      <c r="P26" s="415"/>
      <c r="Q26" s="415"/>
      <c r="R26" s="415"/>
      <c r="S26" s="415"/>
      <c r="T26" s="415"/>
      <c r="U26" s="415"/>
      <c r="V26" s="132">
        <f t="shared" ref="V26:V27" si="8">SUM(X26:AA26)</f>
        <v>0</v>
      </c>
      <c r="W26" s="133" t="str">
        <f t="shared" ref="W26:W29" si="9">IF(ISERROR(V26/G26),"",V26/G26)</f>
        <v/>
      </c>
      <c r="X26" s="132"/>
      <c r="Y26" s="132"/>
      <c r="Z26" s="132"/>
      <c r="AA26" s="132"/>
    </row>
    <row r="27" spans="1:27" ht="20.100000000000001" hidden="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423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415"/>
      <c r="P27" s="415"/>
      <c r="Q27" s="415"/>
      <c r="R27" s="415"/>
      <c r="S27" s="415"/>
      <c r="T27" s="415"/>
      <c r="U27" s="415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462" t="s">
        <v>201</v>
      </c>
      <c r="B28" s="463"/>
      <c r="C28" s="421" t="s">
        <v>202</v>
      </c>
      <c r="D28" s="143"/>
      <c r="E28" s="143"/>
      <c r="F28" s="144"/>
      <c r="G28" s="145">
        <f>SUM(G7:G27)</f>
        <v>1693</v>
      </c>
      <c r="H28" s="146">
        <f>SUM(H7:H27)</f>
        <v>8575.91</v>
      </c>
      <c r="I28" s="146">
        <f>SUM(I7:I27)</f>
        <v>99</v>
      </c>
      <c r="J28" s="130">
        <f t="array" ref="J28">IF(ISERROR(G28/I28),"",G28/I28)</f>
        <v>17.1010101010101</v>
      </c>
      <c r="K28" s="146">
        <f>SUM(K7:K27)</f>
        <v>78.115217391304355</v>
      </c>
      <c r="L28" s="147"/>
      <c r="M28" s="146">
        <f t="shared" ref="M28:V28" si="10">SUM(M7:M27)</f>
        <v>20.884782608695652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>
        <f t="shared" si="9"/>
        <v>0</v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hidden="1" customHeight="1">
      <c r="A29" s="300">
        <v>30100012</v>
      </c>
      <c r="B29" s="414" t="s">
        <v>206</v>
      </c>
      <c r="C29" s="126" t="s">
        <v>199</v>
      </c>
      <c r="D29" s="108">
        <v>5.03</v>
      </c>
      <c r="E29" s="108"/>
      <c r="F29" s="127"/>
      <c r="G29" s="128"/>
      <c r="H29" s="423">
        <f t="shared" ref="H29:H85" si="11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" si="12">IF(ISERROR(I29-K29),"",I29-K29)</f>
        <v>0</v>
      </c>
      <c r="N29" s="130">
        <f t="shared" ref="N29" si="13">SUM(O29:U29)</f>
        <v>0</v>
      </c>
      <c r="O29" s="418"/>
      <c r="P29" s="418"/>
      <c r="Q29" s="418"/>
      <c r="R29" s="418"/>
      <c r="S29" s="418"/>
      <c r="T29" s="418"/>
      <c r="U29" s="418"/>
      <c r="V29" s="132">
        <f t="shared" ref="V29" si="14">SUM(X29:AA29)</f>
        <v>0</v>
      </c>
      <c r="W29" s="133" t="str">
        <f t="shared" si="9"/>
        <v/>
      </c>
      <c r="X29" s="132"/>
      <c r="Y29" s="132"/>
      <c r="Z29" s="132"/>
      <c r="AA29" s="132"/>
    </row>
    <row r="30" spans="1:27" ht="20.100000000000001" hidden="1" customHeight="1">
      <c r="A30" s="300">
        <v>30100011</v>
      </c>
      <c r="B30" s="414" t="s">
        <v>425</v>
      </c>
      <c r="C30" s="187" t="s">
        <v>427</v>
      </c>
      <c r="D30" s="108">
        <v>5.03</v>
      </c>
      <c r="E30" s="108"/>
      <c r="F30" s="127"/>
      <c r="G30" s="128"/>
      <c r="H30" s="423">
        <f t="shared" si="11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418"/>
      <c r="P30" s="418"/>
      <c r="Q30" s="418"/>
      <c r="R30" s="418"/>
      <c r="S30" s="418"/>
      <c r="T30" s="418"/>
      <c r="U30" s="418"/>
      <c r="V30" s="132"/>
      <c r="W30" s="133"/>
      <c r="X30" s="132"/>
      <c r="Y30" s="132"/>
      <c r="Z30" s="132"/>
      <c r="AA30" s="132"/>
    </row>
    <row r="31" spans="1:27" ht="20.100000000000001" hidden="1" customHeight="1">
      <c r="A31" s="300">
        <v>30100010</v>
      </c>
      <c r="B31" s="414" t="s">
        <v>206</v>
      </c>
      <c r="C31" s="126" t="s">
        <v>186</v>
      </c>
      <c r="D31" s="108">
        <v>5.03</v>
      </c>
      <c r="E31" s="108"/>
      <c r="F31" s="127"/>
      <c r="G31" s="128"/>
      <c r="H31" s="423">
        <f t="shared" si="11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ref="M31:M33" si="15">IF(ISERROR(I31-K31),"",I31-K31)</f>
        <v>0</v>
      </c>
      <c r="N31" s="130">
        <f t="shared" ref="N31:N33" si="16">SUM(O31:U31)</f>
        <v>0</v>
      </c>
      <c r="O31" s="418"/>
      <c r="P31" s="418"/>
      <c r="Q31" s="418"/>
      <c r="R31" s="418"/>
      <c r="S31" s="418"/>
      <c r="T31" s="418"/>
      <c r="U31" s="418"/>
      <c r="V31" s="132">
        <f t="shared" ref="V31:V33" si="17">SUM(X31:AA31)</f>
        <v>0</v>
      </c>
      <c r="W31" s="133" t="str">
        <f t="shared" ref="W31:W33" si="18">IF(ISERROR(V31/G31),"",V31/G31)</f>
        <v/>
      </c>
      <c r="X31" s="132"/>
      <c r="Y31" s="132"/>
      <c r="Z31" s="132"/>
      <c r="AA31" s="132"/>
    </row>
    <row r="32" spans="1:27" ht="20.100000000000001" hidden="1" customHeight="1">
      <c r="A32" s="300">
        <v>30100014</v>
      </c>
      <c r="B32" s="414" t="s">
        <v>206</v>
      </c>
      <c r="C32" s="126" t="s">
        <v>203</v>
      </c>
      <c r="D32" s="108">
        <v>5.03</v>
      </c>
      <c r="E32" s="108"/>
      <c r="F32" s="127"/>
      <c r="G32" s="128"/>
      <c r="H32" s="423">
        <f t="shared" si="11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5"/>
        <v>0</v>
      </c>
      <c r="N32" s="130">
        <f t="shared" si="16"/>
        <v>0</v>
      </c>
      <c r="O32" s="418"/>
      <c r="P32" s="418"/>
      <c r="Q32" s="418"/>
      <c r="R32" s="418"/>
      <c r="S32" s="418"/>
      <c r="T32" s="418"/>
      <c r="U32" s="418"/>
      <c r="V32" s="132">
        <f t="shared" si="17"/>
        <v>0</v>
      </c>
      <c r="W32" s="133" t="str">
        <f t="shared" si="18"/>
        <v/>
      </c>
      <c r="X32" s="132"/>
      <c r="Y32" s="132"/>
      <c r="Z32" s="132"/>
      <c r="AA32" s="132"/>
    </row>
    <row r="33" spans="1:27" ht="20.100000000000001" hidden="1" customHeight="1">
      <c r="A33" s="300">
        <v>30100013</v>
      </c>
      <c r="B33" s="414" t="s">
        <v>206</v>
      </c>
      <c r="C33" s="126" t="s">
        <v>207</v>
      </c>
      <c r="D33" s="108">
        <v>5.03</v>
      </c>
      <c r="E33" s="108"/>
      <c r="F33" s="127"/>
      <c r="G33" s="128"/>
      <c r="H33" s="423">
        <f t="shared" si="11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5"/>
        <v>0</v>
      </c>
      <c r="N33" s="130">
        <f t="shared" si="16"/>
        <v>0</v>
      </c>
      <c r="O33" s="418"/>
      <c r="P33" s="418"/>
      <c r="Q33" s="418"/>
      <c r="R33" s="418"/>
      <c r="S33" s="418"/>
      <c r="T33" s="418"/>
      <c r="U33" s="418"/>
      <c r="V33" s="132">
        <f t="shared" si="17"/>
        <v>0</v>
      </c>
      <c r="W33" s="133" t="str">
        <f t="shared" si="18"/>
        <v/>
      </c>
      <c r="X33" s="132"/>
      <c r="Y33" s="132"/>
      <c r="Z33" s="132"/>
      <c r="AA33" s="132"/>
    </row>
    <row r="34" spans="1:27" ht="20.100000000000001" hidden="1" customHeight="1">
      <c r="A34" s="300">
        <v>30100016</v>
      </c>
      <c r="B34" s="414" t="s">
        <v>414</v>
      </c>
      <c r="C34" s="187" t="s">
        <v>415</v>
      </c>
      <c r="D34" s="108">
        <v>5.03</v>
      </c>
      <c r="E34" s="108"/>
      <c r="F34" s="127"/>
      <c r="G34" s="128"/>
      <c r="H34" s="423">
        <f t="shared" si="11"/>
        <v>0</v>
      </c>
      <c r="I34" s="129"/>
      <c r="J34" s="130"/>
      <c r="K34" s="131"/>
      <c r="L34" s="129">
        <v>52</v>
      </c>
      <c r="M34" s="109"/>
      <c r="N34" s="130"/>
      <c r="O34" s="418"/>
      <c r="P34" s="418"/>
      <c r="Q34" s="418"/>
      <c r="R34" s="418"/>
      <c r="S34" s="418"/>
      <c r="T34" s="418"/>
      <c r="U34" s="418"/>
      <c r="V34" s="132"/>
      <c r="W34" s="133"/>
      <c r="X34" s="132"/>
      <c r="Y34" s="132"/>
      <c r="Z34" s="132"/>
      <c r="AA34" s="132"/>
    </row>
    <row r="35" spans="1:27" ht="20.100000000000001" hidden="1" customHeight="1">
      <c r="A35" s="300">
        <v>30100017</v>
      </c>
      <c r="B35" s="414" t="s">
        <v>414</v>
      </c>
      <c r="C35" s="187" t="s">
        <v>416</v>
      </c>
      <c r="D35" s="108">
        <v>5.03</v>
      </c>
      <c r="E35" s="108"/>
      <c r="F35" s="127"/>
      <c r="G35" s="128"/>
      <c r="H35" s="423">
        <f t="shared" si="11"/>
        <v>0</v>
      </c>
      <c r="I35" s="129"/>
      <c r="J35" s="130"/>
      <c r="K35" s="131"/>
      <c r="L35" s="129">
        <v>52</v>
      </c>
      <c r="M35" s="109"/>
      <c r="N35" s="130"/>
      <c r="O35" s="418"/>
      <c r="P35" s="418"/>
      <c r="Q35" s="418"/>
      <c r="R35" s="418"/>
      <c r="S35" s="418"/>
      <c r="T35" s="418"/>
      <c r="U35" s="418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414" t="s">
        <v>414</v>
      </c>
      <c r="C36" s="187" t="s">
        <v>61</v>
      </c>
      <c r="D36" s="108">
        <v>5.03</v>
      </c>
      <c r="E36" s="108"/>
      <c r="F36" s="127">
        <v>42737</v>
      </c>
      <c r="G36" s="128">
        <f>96+3+108*4+63</f>
        <v>594</v>
      </c>
      <c r="H36" s="423">
        <f t="shared" si="11"/>
        <v>2987.82</v>
      </c>
      <c r="I36" s="129">
        <f>4.5*2</f>
        <v>9</v>
      </c>
      <c r="J36" s="130">
        <f t="array" ref="J36">IF(ISERROR(G36/I36),"",G36/I36)</f>
        <v>66</v>
      </c>
      <c r="K36" s="131">
        <f t="array" ref="K36">IF(ISERROR(G36/L36),"",G36/L36)</f>
        <v>11.423076923076923</v>
      </c>
      <c r="L36" s="129">
        <v>52</v>
      </c>
      <c r="M36" s="109">
        <f t="shared" ref="M36" si="19">IF(ISERROR(I36-K36),"",I36-K36)</f>
        <v>-2.4230769230769234</v>
      </c>
      <c r="N36" s="130"/>
      <c r="O36" s="418"/>
      <c r="P36" s="418"/>
      <c r="Q36" s="418"/>
      <c r="R36" s="418"/>
      <c r="S36" s="418"/>
      <c r="T36" s="418"/>
      <c r="U36" s="418"/>
      <c r="V36" s="132"/>
      <c r="W36" s="133"/>
      <c r="X36" s="132"/>
      <c r="Y36" s="132"/>
      <c r="Z36" s="132"/>
      <c r="AA36" s="132"/>
    </row>
    <row r="37" spans="1:27" ht="20.100000000000001" hidden="1" customHeight="1">
      <c r="A37" s="300">
        <v>30100027</v>
      </c>
      <c r="B37" s="414" t="s">
        <v>208</v>
      </c>
      <c r="C37" s="126" t="s">
        <v>179</v>
      </c>
      <c r="D37" s="108">
        <v>5.08</v>
      </c>
      <c r="E37" s="108"/>
      <c r="F37" s="127"/>
      <c r="G37" s="128"/>
      <c r="H37" s="423">
        <f t="shared" si="11"/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66" si="20">IF(ISERROR(I37-K37),"",I37-K37)</f>
        <v>0</v>
      </c>
      <c r="N37" s="130">
        <f t="shared" ref="N37:N52" si="21">SUM(O37:U37)</f>
        <v>0</v>
      </c>
      <c r="O37" s="418"/>
      <c r="P37" s="418"/>
      <c r="Q37" s="418"/>
      <c r="R37" s="418"/>
      <c r="S37" s="418"/>
      <c r="T37" s="418"/>
      <c r="U37" s="418"/>
      <c r="V37" s="132">
        <f t="shared" ref="V37:V48" si="22">SUM(X37:AA37)</f>
        <v>0</v>
      </c>
      <c r="W37" s="133" t="str">
        <f t="shared" ref="W37:W48" si="23">IF(ISERROR(V37/G37),"",V37/G37)</f>
        <v/>
      </c>
      <c r="X37" s="132"/>
      <c r="Y37" s="132"/>
      <c r="Z37" s="132"/>
      <c r="AA37" s="132"/>
    </row>
    <row r="38" spans="1:27" ht="20.100000000000001" hidden="1" customHeight="1">
      <c r="A38" s="300">
        <v>30100023</v>
      </c>
      <c r="B38" s="414" t="s">
        <v>208</v>
      </c>
      <c r="C38" s="126" t="s">
        <v>204</v>
      </c>
      <c r="D38" s="108">
        <v>5.08</v>
      </c>
      <c r="E38" s="108"/>
      <c r="F38" s="127"/>
      <c r="G38" s="128"/>
      <c r="H38" s="423">
        <f t="shared" si="11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20"/>
        <v>0</v>
      </c>
      <c r="N38" s="130">
        <f t="shared" si="21"/>
        <v>0</v>
      </c>
      <c r="O38" s="418"/>
      <c r="P38" s="418"/>
      <c r="Q38" s="418"/>
      <c r="R38" s="418"/>
      <c r="S38" s="418"/>
      <c r="T38" s="418"/>
      <c r="U38" s="418"/>
      <c r="V38" s="132">
        <f t="shared" si="22"/>
        <v>0</v>
      </c>
      <c r="W38" s="133" t="str">
        <f t="shared" si="23"/>
        <v/>
      </c>
      <c r="X38" s="132"/>
      <c r="Y38" s="132"/>
      <c r="Z38" s="132"/>
      <c r="AA38" s="132"/>
    </row>
    <row r="39" spans="1:27" ht="20.100000000000001" hidden="1" customHeight="1">
      <c r="A39" s="300">
        <v>30100024</v>
      </c>
      <c r="B39" s="414" t="s">
        <v>208</v>
      </c>
      <c r="C39" s="126" t="s">
        <v>205</v>
      </c>
      <c r="D39" s="108">
        <v>5.08</v>
      </c>
      <c r="E39" s="108"/>
      <c r="F39" s="127"/>
      <c r="G39" s="128"/>
      <c r="H39" s="423">
        <f t="shared" si="11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20"/>
        <v>0</v>
      </c>
      <c r="N39" s="130">
        <f t="shared" si="21"/>
        <v>0</v>
      </c>
      <c r="O39" s="418"/>
      <c r="P39" s="418"/>
      <c r="Q39" s="418"/>
      <c r="R39" s="418"/>
      <c r="S39" s="418"/>
      <c r="T39" s="418"/>
      <c r="U39" s="418"/>
      <c r="V39" s="132">
        <f t="shared" si="22"/>
        <v>0</v>
      </c>
      <c r="W39" s="133" t="str">
        <f t="shared" si="23"/>
        <v/>
      </c>
      <c r="X39" s="132"/>
      <c r="Y39" s="132"/>
      <c r="Z39" s="132"/>
      <c r="AA39" s="132"/>
    </row>
    <row r="40" spans="1:27" ht="20.100000000000001" hidden="1" customHeight="1">
      <c r="A40" s="300">
        <v>30100022</v>
      </c>
      <c r="B40" s="414" t="s">
        <v>208</v>
      </c>
      <c r="C40" s="126" t="s">
        <v>186</v>
      </c>
      <c r="D40" s="108">
        <v>5.08</v>
      </c>
      <c r="E40" s="108"/>
      <c r="F40" s="127"/>
      <c r="G40" s="128"/>
      <c r="H40" s="423">
        <f t="shared" si="11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20"/>
        <v>0</v>
      </c>
      <c r="N40" s="130">
        <f t="shared" si="21"/>
        <v>0</v>
      </c>
      <c r="O40" s="418"/>
      <c r="P40" s="418"/>
      <c r="Q40" s="418"/>
      <c r="R40" s="418"/>
      <c r="S40" s="418"/>
      <c r="T40" s="418"/>
      <c r="U40" s="418"/>
      <c r="V40" s="132">
        <f t="shared" si="22"/>
        <v>0</v>
      </c>
      <c r="W40" s="133" t="str">
        <f t="shared" si="23"/>
        <v/>
      </c>
      <c r="X40" s="132"/>
      <c r="Y40" s="132"/>
      <c r="Z40" s="132"/>
      <c r="AA40" s="132"/>
    </row>
    <row r="41" spans="1:27" ht="20.100000000000001" hidden="1" customHeight="1">
      <c r="A41" s="300">
        <v>30100029</v>
      </c>
      <c r="B41" s="414" t="s">
        <v>208</v>
      </c>
      <c r="C41" s="126" t="s">
        <v>203</v>
      </c>
      <c r="D41" s="108">
        <v>5.08</v>
      </c>
      <c r="E41" s="108"/>
      <c r="F41" s="127"/>
      <c r="G41" s="128"/>
      <c r="H41" s="423">
        <f t="shared" si="11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20"/>
        <v>0</v>
      </c>
      <c r="N41" s="130">
        <f t="shared" si="21"/>
        <v>0</v>
      </c>
      <c r="O41" s="418"/>
      <c r="P41" s="418"/>
      <c r="Q41" s="418"/>
      <c r="R41" s="418"/>
      <c r="S41" s="418"/>
      <c r="T41" s="418"/>
      <c r="U41" s="418"/>
      <c r="V41" s="132">
        <f t="shared" si="22"/>
        <v>0</v>
      </c>
      <c r="W41" s="133" t="str">
        <f t="shared" si="23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414" t="s">
        <v>208</v>
      </c>
      <c r="C42" s="126" t="s">
        <v>199</v>
      </c>
      <c r="D42" s="108">
        <v>5.08</v>
      </c>
      <c r="E42" s="108"/>
      <c r="F42" s="127">
        <v>42738</v>
      </c>
      <c r="G42" s="128">
        <f>108*2+77+108*4</f>
        <v>725</v>
      </c>
      <c r="H42" s="423">
        <f t="shared" si="11"/>
        <v>3683</v>
      </c>
      <c r="I42" s="129">
        <f>11*3</f>
        <v>33</v>
      </c>
      <c r="J42" s="130">
        <f t="array" ref="J42">IF(ISERROR(G42/I42),"",G42/I42)</f>
        <v>21.969696969696969</v>
      </c>
      <c r="K42" s="131">
        <f t="array" ref="K42">IF(ISERROR(G42/L42),"",G42/L42)</f>
        <v>34.523809523809526</v>
      </c>
      <c r="L42" s="129">
        <v>21</v>
      </c>
      <c r="M42" s="109">
        <f t="shared" si="20"/>
        <v>-1.5238095238095255</v>
      </c>
      <c r="N42" s="130">
        <f t="shared" si="21"/>
        <v>0</v>
      </c>
      <c r="O42" s="415"/>
      <c r="P42" s="415"/>
      <c r="Q42" s="415"/>
      <c r="R42" s="415"/>
      <c r="S42" s="415"/>
      <c r="T42" s="415"/>
      <c r="U42" s="415"/>
      <c r="V42" s="132">
        <f t="shared" si="22"/>
        <v>0</v>
      </c>
      <c r="W42" s="133">
        <f t="shared" si="23"/>
        <v>0</v>
      </c>
      <c r="X42" s="132"/>
      <c r="Y42" s="132"/>
      <c r="Z42" s="132"/>
      <c r="AA42" s="132"/>
    </row>
    <row r="43" spans="1:27" ht="20.100000000000001" hidden="1" customHeight="1">
      <c r="A43" s="300">
        <v>30100025</v>
      </c>
      <c r="B43" s="414" t="s">
        <v>208</v>
      </c>
      <c r="C43" s="126" t="s">
        <v>187</v>
      </c>
      <c r="D43" s="108">
        <v>5.08</v>
      </c>
      <c r="E43" s="108"/>
      <c r="F43" s="127"/>
      <c r="G43" s="128"/>
      <c r="H43" s="423">
        <f t="shared" si="11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20"/>
        <v>0</v>
      </c>
      <c r="N43" s="130">
        <f t="shared" si="21"/>
        <v>0</v>
      </c>
      <c r="O43" s="418"/>
      <c r="P43" s="418"/>
      <c r="Q43" s="418"/>
      <c r="R43" s="418"/>
      <c r="S43" s="418"/>
      <c r="T43" s="418"/>
      <c r="U43" s="418"/>
      <c r="V43" s="132">
        <f t="shared" si="22"/>
        <v>0</v>
      </c>
      <c r="W43" s="133" t="str">
        <f t="shared" si="23"/>
        <v/>
      </c>
      <c r="X43" s="132"/>
      <c r="Y43" s="132"/>
      <c r="Z43" s="132"/>
      <c r="AA43" s="132"/>
    </row>
    <row r="44" spans="1:27" ht="20.100000000000001" hidden="1" customHeight="1">
      <c r="A44" s="300">
        <v>30100028</v>
      </c>
      <c r="B44" s="414" t="s">
        <v>208</v>
      </c>
      <c r="C44" s="126" t="s">
        <v>207</v>
      </c>
      <c r="D44" s="108">
        <v>5.08</v>
      </c>
      <c r="E44" s="108"/>
      <c r="F44" s="127"/>
      <c r="G44" s="128"/>
      <c r="H44" s="423">
        <f t="shared" si="11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20"/>
        <v>0</v>
      </c>
      <c r="N44" s="130">
        <f t="shared" si="21"/>
        <v>0</v>
      </c>
      <c r="O44" s="415"/>
      <c r="P44" s="415"/>
      <c r="Q44" s="415"/>
      <c r="R44" s="415"/>
      <c r="S44" s="415"/>
      <c r="T44" s="415"/>
      <c r="U44" s="415"/>
      <c r="V44" s="132">
        <f t="shared" si="22"/>
        <v>0</v>
      </c>
      <c r="W44" s="133" t="str">
        <f t="shared" si="23"/>
        <v/>
      </c>
      <c r="X44" s="132"/>
      <c r="Y44" s="132"/>
      <c r="Z44" s="132"/>
      <c r="AA44" s="132"/>
    </row>
    <row r="45" spans="1:27" ht="20.100000000000001" hidden="1" customHeight="1">
      <c r="A45" s="300">
        <v>30100032</v>
      </c>
      <c r="B45" s="414" t="s">
        <v>209</v>
      </c>
      <c r="C45" s="126" t="s">
        <v>194</v>
      </c>
      <c r="D45" s="108">
        <v>5.03</v>
      </c>
      <c r="E45" s="108"/>
      <c r="F45" s="127"/>
      <c r="G45" s="128"/>
      <c r="H45" s="423">
        <f t="shared" si="11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20"/>
        <v>0</v>
      </c>
      <c r="N45" s="130">
        <f t="shared" si="21"/>
        <v>0</v>
      </c>
      <c r="O45" s="418"/>
      <c r="P45" s="418"/>
      <c r="Q45" s="418"/>
      <c r="R45" s="418"/>
      <c r="S45" s="418"/>
      <c r="T45" s="418"/>
      <c r="U45" s="418"/>
      <c r="V45" s="132">
        <f t="shared" si="22"/>
        <v>0</v>
      </c>
      <c r="W45" s="133" t="str">
        <f t="shared" si="23"/>
        <v/>
      </c>
      <c r="X45" s="132"/>
      <c r="Y45" s="132"/>
      <c r="Z45" s="132"/>
      <c r="AA45" s="132"/>
    </row>
    <row r="46" spans="1:27" ht="20.100000000000001" hidden="1" customHeight="1">
      <c r="A46" s="300">
        <v>30100033</v>
      </c>
      <c r="B46" s="414" t="s">
        <v>209</v>
      </c>
      <c r="C46" s="126" t="s">
        <v>179</v>
      </c>
      <c r="D46" s="108">
        <v>5.03</v>
      </c>
      <c r="E46" s="108"/>
      <c r="F46" s="127"/>
      <c r="G46" s="128"/>
      <c r="H46" s="423">
        <f t="shared" si="11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20"/>
        <v>0</v>
      </c>
      <c r="N46" s="130">
        <f t="shared" si="21"/>
        <v>0</v>
      </c>
      <c r="O46" s="418"/>
      <c r="P46" s="418"/>
      <c r="Q46" s="418"/>
      <c r="R46" s="418"/>
      <c r="S46" s="418"/>
      <c r="T46" s="418"/>
      <c r="U46" s="418"/>
      <c r="V46" s="132">
        <f t="shared" si="22"/>
        <v>0</v>
      </c>
      <c r="W46" s="133" t="str">
        <f t="shared" si="23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414" t="s">
        <v>209</v>
      </c>
      <c r="C47" s="126" t="s">
        <v>195</v>
      </c>
      <c r="D47" s="108">
        <v>5.03</v>
      </c>
      <c r="E47" s="108"/>
      <c r="F47" s="127">
        <v>42737</v>
      </c>
      <c r="G47" s="128">
        <f>100+108*5+108+10</f>
        <v>758</v>
      </c>
      <c r="H47" s="423">
        <f t="shared" si="11"/>
        <v>3812.7400000000002</v>
      </c>
      <c r="I47" s="129">
        <f>6.5*2</f>
        <v>13</v>
      </c>
      <c r="J47" s="130">
        <f t="array" ref="J47">IF(ISERROR(G47/I47),"",G47/I47)</f>
        <v>58.307692307692307</v>
      </c>
      <c r="K47" s="131">
        <f t="array" ref="K47">IF(ISERROR(G47/L47),"",G47/L47)</f>
        <v>13.535714285714286</v>
      </c>
      <c r="L47" s="129">
        <v>56</v>
      </c>
      <c r="M47" s="109">
        <f t="shared" si="20"/>
        <v>-0.53571428571428648</v>
      </c>
      <c r="N47" s="130">
        <f t="shared" si="21"/>
        <v>0</v>
      </c>
      <c r="O47" s="418"/>
      <c r="P47" s="418"/>
      <c r="Q47" s="418"/>
      <c r="R47" s="418"/>
      <c r="S47" s="418"/>
      <c r="T47" s="418"/>
      <c r="U47" s="418"/>
      <c r="V47" s="132">
        <f t="shared" si="22"/>
        <v>0</v>
      </c>
      <c r="W47" s="133">
        <f t="shared" si="23"/>
        <v>0</v>
      </c>
      <c r="X47" s="132"/>
      <c r="Y47" s="132"/>
      <c r="Z47" s="132"/>
      <c r="AA47" s="132"/>
    </row>
    <row r="48" spans="1:27" ht="20.100000000000001" hidden="1" customHeight="1">
      <c r="A48" s="300">
        <v>30100031</v>
      </c>
      <c r="B48" s="414" t="s">
        <v>209</v>
      </c>
      <c r="C48" s="126" t="s">
        <v>204</v>
      </c>
      <c r="D48" s="108">
        <v>5.03</v>
      </c>
      <c r="E48" s="108"/>
      <c r="F48" s="127"/>
      <c r="G48" s="128"/>
      <c r="H48" s="423">
        <f t="shared" si="11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20"/>
        <v>0</v>
      </c>
      <c r="N48" s="130">
        <f t="shared" si="21"/>
        <v>0</v>
      </c>
      <c r="O48" s="418"/>
      <c r="P48" s="418"/>
      <c r="Q48" s="418"/>
      <c r="R48" s="418"/>
      <c r="S48" s="418"/>
      <c r="T48" s="418"/>
      <c r="U48" s="418"/>
      <c r="V48" s="132">
        <f t="shared" si="22"/>
        <v>0</v>
      </c>
      <c r="W48" s="133" t="str">
        <f t="shared" si="23"/>
        <v/>
      </c>
      <c r="X48" s="132"/>
      <c r="Y48" s="132"/>
      <c r="Z48" s="132"/>
      <c r="AA48" s="132"/>
    </row>
    <row r="49" spans="1:27" ht="20.100000000000001" hidden="1" customHeight="1">
      <c r="A49" s="300">
        <v>30100019</v>
      </c>
      <c r="B49" s="414" t="s">
        <v>382</v>
      </c>
      <c r="C49" s="187" t="s">
        <v>383</v>
      </c>
      <c r="D49" s="108">
        <v>5.03</v>
      </c>
      <c r="E49" s="108"/>
      <c r="F49" s="127"/>
      <c r="G49" s="128"/>
      <c r="H49" s="423">
        <f t="shared" si="11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20"/>
        <v>0</v>
      </c>
      <c r="N49" s="130">
        <f t="shared" si="21"/>
        <v>0</v>
      </c>
      <c r="O49" s="418"/>
      <c r="P49" s="418"/>
      <c r="Q49" s="418"/>
      <c r="R49" s="418"/>
      <c r="S49" s="418"/>
      <c r="T49" s="418"/>
      <c r="U49" s="418"/>
      <c r="V49" s="132"/>
      <c r="W49" s="133"/>
      <c r="X49" s="132"/>
      <c r="Y49" s="132"/>
      <c r="Z49" s="132"/>
      <c r="AA49" s="132"/>
    </row>
    <row r="50" spans="1:27" ht="20.100000000000001" hidden="1" customHeight="1">
      <c r="A50" s="300">
        <v>30100020</v>
      </c>
      <c r="B50" s="414" t="s">
        <v>382</v>
      </c>
      <c r="C50" s="187" t="s">
        <v>384</v>
      </c>
      <c r="D50" s="108">
        <v>5.03</v>
      </c>
      <c r="E50" s="108"/>
      <c r="F50" s="127"/>
      <c r="G50" s="128"/>
      <c r="H50" s="423">
        <f t="shared" si="11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20"/>
        <v>0</v>
      </c>
      <c r="N50" s="130">
        <f t="shared" si="21"/>
        <v>0</v>
      </c>
      <c r="O50" s="418"/>
      <c r="P50" s="418"/>
      <c r="Q50" s="418"/>
      <c r="R50" s="418"/>
      <c r="S50" s="418"/>
      <c r="T50" s="418"/>
      <c r="U50" s="418"/>
      <c r="V50" s="132"/>
      <c r="W50" s="133"/>
      <c r="X50" s="132"/>
      <c r="Y50" s="132"/>
      <c r="Z50" s="132"/>
      <c r="AA50" s="132"/>
    </row>
    <row r="51" spans="1:27" ht="20.100000000000001" hidden="1" customHeight="1">
      <c r="A51" s="300">
        <v>30100021</v>
      </c>
      <c r="B51" s="414" t="s">
        <v>382</v>
      </c>
      <c r="C51" s="187" t="s">
        <v>389</v>
      </c>
      <c r="D51" s="108">
        <v>5.03</v>
      </c>
      <c r="E51" s="108"/>
      <c r="F51" s="127"/>
      <c r="G51" s="128"/>
      <c r="H51" s="423">
        <f t="shared" si="11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20"/>
        <v>0</v>
      </c>
      <c r="N51" s="130">
        <f t="shared" si="21"/>
        <v>0</v>
      </c>
      <c r="O51" s="418"/>
      <c r="P51" s="418"/>
      <c r="Q51" s="418"/>
      <c r="R51" s="418"/>
      <c r="S51" s="418"/>
      <c r="T51" s="418"/>
      <c r="U51" s="418"/>
      <c r="V51" s="132"/>
      <c r="W51" s="133"/>
      <c r="X51" s="132"/>
      <c r="Y51" s="132"/>
      <c r="Z51" s="132"/>
      <c r="AA51" s="132"/>
    </row>
    <row r="52" spans="1:27" ht="20.100000000000001" hidden="1" customHeight="1">
      <c r="A52" s="300">
        <v>30100018</v>
      </c>
      <c r="B52" s="414" t="s">
        <v>382</v>
      </c>
      <c r="C52" s="187" t="s">
        <v>391</v>
      </c>
      <c r="D52" s="108">
        <v>5.03</v>
      </c>
      <c r="E52" s="108"/>
      <c r="F52" s="127"/>
      <c r="G52" s="128"/>
      <c r="H52" s="423">
        <f t="shared" si="11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20"/>
        <v>0</v>
      </c>
      <c r="N52" s="130">
        <f t="shared" si="21"/>
        <v>0</v>
      </c>
      <c r="O52" s="418"/>
      <c r="P52" s="418"/>
      <c r="Q52" s="418"/>
      <c r="R52" s="418"/>
      <c r="S52" s="418"/>
      <c r="T52" s="418"/>
      <c r="U52" s="418"/>
      <c r="V52" s="132"/>
      <c r="W52" s="133"/>
      <c r="X52" s="132"/>
      <c r="Y52" s="132"/>
      <c r="Z52" s="132"/>
      <c r="AA52" s="132"/>
    </row>
    <row r="53" spans="1:27" ht="20.100000000000001" hidden="1" customHeight="1">
      <c r="A53" s="303">
        <v>30700007</v>
      </c>
      <c r="B53" s="414" t="s">
        <v>418</v>
      </c>
      <c r="C53" s="187" t="s">
        <v>364</v>
      </c>
      <c r="D53" s="108">
        <v>5.03</v>
      </c>
      <c r="E53" s="108"/>
      <c r="F53" s="127"/>
      <c r="G53" s="128"/>
      <c r="H53" s="423">
        <f t="shared" si="11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20"/>
        <v>0</v>
      </c>
      <c r="N53" s="130"/>
      <c r="O53" s="418"/>
      <c r="P53" s="418"/>
      <c r="Q53" s="418"/>
      <c r="R53" s="418"/>
      <c r="S53" s="418"/>
      <c r="T53" s="418"/>
      <c r="U53" s="418"/>
      <c r="V53" s="132"/>
      <c r="W53" s="133"/>
      <c r="X53" s="132"/>
      <c r="Y53" s="132"/>
      <c r="Z53" s="132"/>
      <c r="AA53" s="132"/>
    </row>
    <row r="54" spans="1:27" ht="20.100000000000001" hidden="1" customHeight="1">
      <c r="A54" s="303">
        <v>30700006</v>
      </c>
      <c r="B54" s="414" t="s">
        <v>418</v>
      </c>
      <c r="C54" s="187" t="s">
        <v>365</v>
      </c>
      <c r="D54" s="108">
        <v>5.03</v>
      </c>
      <c r="E54" s="108"/>
      <c r="F54" s="127"/>
      <c r="G54" s="128"/>
      <c r="H54" s="423">
        <f t="shared" si="11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20"/>
        <v>0</v>
      </c>
      <c r="N54" s="130"/>
      <c r="O54" s="418"/>
      <c r="P54" s="418"/>
      <c r="Q54" s="418"/>
      <c r="R54" s="418"/>
      <c r="S54" s="418"/>
      <c r="T54" s="418"/>
      <c r="U54" s="418"/>
      <c r="V54" s="132"/>
      <c r="W54" s="133"/>
      <c r="X54" s="132"/>
      <c r="Y54" s="132"/>
      <c r="Z54" s="132"/>
      <c r="AA54" s="132"/>
    </row>
    <row r="55" spans="1:27" ht="20.100000000000001" hidden="1" customHeight="1">
      <c r="A55" s="303">
        <v>30700008</v>
      </c>
      <c r="B55" s="414" t="s">
        <v>418</v>
      </c>
      <c r="C55" s="187" t="s">
        <v>366</v>
      </c>
      <c r="D55" s="108">
        <v>5.03</v>
      </c>
      <c r="E55" s="108"/>
      <c r="F55" s="127"/>
      <c r="G55" s="128"/>
      <c r="H55" s="423">
        <f t="shared" si="11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20"/>
        <v>0</v>
      </c>
      <c r="N55" s="130"/>
      <c r="O55" s="418"/>
      <c r="P55" s="418"/>
      <c r="Q55" s="418"/>
      <c r="R55" s="418"/>
      <c r="S55" s="418"/>
      <c r="T55" s="418"/>
      <c r="U55" s="418"/>
      <c r="V55" s="132"/>
      <c r="W55" s="133"/>
      <c r="X55" s="132"/>
      <c r="Y55" s="132"/>
      <c r="Z55" s="132"/>
      <c r="AA55" s="132"/>
    </row>
    <row r="56" spans="1:27" ht="20.100000000000001" hidden="1" customHeight="1">
      <c r="A56" s="303">
        <v>30700009</v>
      </c>
      <c r="B56" s="414" t="s">
        <v>418</v>
      </c>
      <c r="C56" s="187" t="s">
        <v>367</v>
      </c>
      <c r="D56" s="108">
        <v>5.03</v>
      </c>
      <c r="E56" s="108"/>
      <c r="F56" s="127"/>
      <c r="G56" s="128"/>
      <c r="H56" s="423">
        <f t="shared" si="11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20"/>
        <v>0</v>
      </c>
      <c r="N56" s="130"/>
      <c r="O56" s="418"/>
      <c r="P56" s="418"/>
      <c r="Q56" s="418"/>
      <c r="R56" s="418"/>
      <c r="S56" s="418"/>
      <c r="T56" s="418"/>
      <c r="U56" s="418"/>
      <c r="V56" s="132"/>
      <c r="W56" s="133"/>
      <c r="X56" s="132"/>
      <c r="Y56" s="132"/>
      <c r="Z56" s="132"/>
      <c r="AA56" s="132"/>
    </row>
    <row r="57" spans="1:27" ht="20.100000000000001" hidden="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423">
        <f t="shared" si="11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20"/>
        <v>0</v>
      </c>
      <c r="N57" s="130">
        <f t="shared" ref="N57:N66" si="24">SUM(O57:U57)</f>
        <v>0</v>
      </c>
      <c r="O57" s="415"/>
      <c r="P57" s="415"/>
      <c r="Q57" s="415"/>
      <c r="R57" s="415"/>
      <c r="S57" s="415"/>
      <c r="T57" s="415"/>
      <c r="U57" s="415"/>
      <c r="V57" s="132">
        <f t="shared" ref="V57:V66" si="25">SUM(X57:AA57)</f>
        <v>0</v>
      </c>
      <c r="W57" s="133" t="str">
        <f t="shared" ref="W57:W66" si="26">IF(ISERROR(V57/G57),"",V57/G57)</f>
        <v/>
      </c>
      <c r="X57" s="132"/>
      <c r="Y57" s="132"/>
      <c r="Z57" s="132"/>
      <c r="AA57" s="132"/>
    </row>
    <row r="58" spans="1:27" ht="20.100000000000001" hidden="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423">
        <f t="shared" si="11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si="20"/>
        <v>0</v>
      </c>
      <c r="N58" s="130">
        <f t="shared" si="24"/>
        <v>0</v>
      </c>
      <c r="O58" s="415"/>
      <c r="P58" s="415"/>
      <c r="Q58" s="415"/>
      <c r="R58" s="415"/>
      <c r="S58" s="415"/>
      <c r="T58" s="415"/>
      <c r="U58" s="415"/>
      <c r="V58" s="132">
        <f t="shared" si="25"/>
        <v>0</v>
      </c>
      <c r="W58" s="133" t="str">
        <f t="shared" si="26"/>
        <v/>
      </c>
      <c r="X58" s="132"/>
      <c r="Y58" s="132"/>
      <c r="Z58" s="132"/>
      <c r="AA58" s="132"/>
    </row>
    <row r="59" spans="1:27" ht="20.100000000000001" hidden="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423">
        <f t="shared" si="11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0"/>
        <v>0</v>
      </c>
      <c r="N59" s="130">
        <f t="shared" si="24"/>
        <v>0</v>
      </c>
      <c r="O59" s="415"/>
      <c r="P59" s="415"/>
      <c r="Q59" s="415"/>
      <c r="R59" s="415"/>
      <c r="S59" s="415"/>
      <c r="T59" s="415"/>
      <c r="U59" s="415"/>
      <c r="V59" s="132">
        <f t="shared" si="25"/>
        <v>0</v>
      </c>
      <c r="W59" s="133" t="str">
        <f t="shared" si="26"/>
        <v/>
      </c>
      <c r="X59" s="132"/>
      <c r="Y59" s="132"/>
      <c r="Z59" s="132"/>
      <c r="AA59" s="132"/>
    </row>
    <row r="60" spans="1:27" ht="20.100000000000001" hidden="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423">
        <f t="shared" si="11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0"/>
        <v>0</v>
      </c>
      <c r="N60" s="130">
        <f t="shared" si="24"/>
        <v>0</v>
      </c>
      <c r="O60" s="415"/>
      <c r="P60" s="415"/>
      <c r="Q60" s="415"/>
      <c r="R60" s="415"/>
      <c r="S60" s="415"/>
      <c r="T60" s="415"/>
      <c r="U60" s="415"/>
      <c r="V60" s="132">
        <f t="shared" si="25"/>
        <v>0</v>
      </c>
      <c r="W60" s="133" t="str">
        <f t="shared" si="26"/>
        <v/>
      </c>
      <c r="X60" s="132"/>
      <c r="Y60" s="132"/>
      <c r="Z60" s="132"/>
      <c r="AA60" s="132"/>
    </row>
    <row r="61" spans="1:27" ht="20.100000000000001" hidden="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423">
        <f t="shared" si="11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0"/>
        <v>0</v>
      </c>
      <c r="N61" s="130">
        <f t="shared" si="24"/>
        <v>0</v>
      </c>
      <c r="O61" s="415"/>
      <c r="P61" s="415"/>
      <c r="Q61" s="415"/>
      <c r="R61" s="415"/>
      <c r="S61" s="415"/>
      <c r="T61" s="415"/>
      <c r="U61" s="415"/>
      <c r="V61" s="132">
        <f t="shared" si="25"/>
        <v>0</v>
      </c>
      <c r="W61" s="133" t="str">
        <f t="shared" si="26"/>
        <v/>
      </c>
      <c r="X61" s="132"/>
      <c r="Y61" s="132"/>
      <c r="Z61" s="132"/>
      <c r="AA61" s="132"/>
    </row>
    <row r="62" spans="1:27" ht="20.100000000000001" hidden="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423">
        <f t="shared" si="11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0"/>
        <v>0</v>
      </c>
      <c r="N62" s="130">
        <f t="shared" si="24"/>
        <v>0</v>
      </c>
      <c r="O62" s="415"/>
      <c r="P62" s="415"/>
      <c r="Q62" s="415"/>
      <c r="R62" s="415"/>
      <c r="S62" s="415"/>
      <c r="T62" s="415"/>
      <c r="U62" s="415"/>
      <c r="V62" s="132">
        <f t="shared" si="25"/>
        <v>0</v>
      </c>
      <c r="W62" s="133" t="str">
        <f t="shared" si="26"/>
        <v/>
      </c>
      <c r="X62" s="132"/>
      <c r="Y62" s="132"/>
      <c r="Z62" s="132"/>
      <c r="AA62" s="132"/>
    </row>
    <row r="63" spans="1:27" ht="20.100000000000001" hidden="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423">
        <f t="shared" si="11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0"/>
        <v>0</v>
      </c>
      <c r="N63" s="130">
        <f t="shared" si="24"/>
        <v>0</v>
      </c>
      <c r="O63" s="415"/>
      <c r="P63" s="415"/>
      <c r="Q63" s="415"/>
      <c r="R63" s="415"/>
      <c r="S63" s="415"/>
      <c r="T63" s="415"/>
      <c r="U63" s="415"/>
      <c r="V63" s="132">
        <f t="shared" si="25"/>
        <v>0</v>
      </c>
      <c r="W63" s="133" t="str">
        <f t="shared" si="26"/>
        <v/>
      </c>
      <c r="X63" s="132"/>
      <c r="Y63" s="132"/>
      <c r="Z63" s="132"/>
      <c r="AA63" s="132"/>
    </row>
    <row r="64" spans="1:27" ht="20.100000000000001" hidden="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423">
        <f t="shared" si="11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0"/>
        <v>0</v>
      </c>
      <c r="N64" s="130">
        <f t="shared" si="24"/>
        <v>0</v>
      </c>
      <c r="O64" s="415"/>
      <c r="P64" s="415"/>
      <c r="Q64" s="415"/>
      <c r="R64" s="415"/>
      <c r="S64" s="415"/>
      <c r="T64" s="415"/>
      <c r="U64" s="415"/>
      <c r="V64" s="132">
        <f t="shared" si="25"/>
        <v>0</v>
      </c>
      <c r="W64" s="133" t="str">
        <f t="shared" si="26"/>
        <v/>
      </c>
      <c r="X64" s="132"/>
      <c r="Y64" s="132"/>
      <c r="Z64" s="132"/>
      <c r="AA64" s="132"/>
    </row>
    <row r="65" spans="1:27" ht="20.100000000000001" hidden="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423">
        <f t="shared" si="11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0"/>
        <v>0</v>
      </c>
      <c r="N65" s="130">
        <f t="shared" si="24"/>
        <v>0</v>
      </c>
      <c r="O65" s="415"/>
      <c r="P65" s="415"/>
      <c r="Q65" s="415"/>
      <c r="R65" s="415"/>
      <c r="S65" s="415"/>
      <c r="T65" s="415"/>
      <c r="U65" s="415"/>
      <c r="V65" s="132">
        <f t="shared" si="25"/>
        <v>0</v>
      </c>
      <c r="W65" s="133" t="str">
        <f t="shared" si="26"/>
        <v/>
      </c>
      <c r="X65" s="132"/>
      <c r="Y65" s="132"/>
      <c r="Z65" s="132"/>
      <c r="AA65" s="132"/>
    </row>
    <row r="66" spans="1:27" ht="20.100000000000001" hidden="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423">
        <f t="shared" si="11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0"/>
        <v>0</v>
      </c>
      <c r="N66" s="130">
        <f t="shared" si="24"/>
        <v>0</v>
      </c>
      <c r="O66" s="415"/>
      <c r="P66" s="415"/>
      <c r="Q66" s="415"/>
      <c r="R66" s="415"/>
      <c r="S66" s="415"/>
      <c r="T66" s="415"/>
      <c r="U66" s="415"/>
      <c r="V66" s="132">
        <f t="shared" si="25"/>
        <v>0</v>
      </c>
      <c r="W66" s="133" t="str">
        <f t="shared" si="26"/>
        <v/>
      </c>
      <c r="X66" s="132"/>
      <c r="Y66" s="132"/>
      <c r="Z66" s="132"/>
      <c r="AA66" s="132"/>
    </row>
    <row r="67" spans="1:27" ht="20.100000000000001" hidden="1" customHeight="1">
      <c r="A67" s="300">
        <v>30100043</v>
      </c>
      <c r="B67" s="134" t="s">
        <v>429</v>
      </c>
      <c r="C67" s="297" t="s">
        <v>74</v>
      </c>
      <c r="D67" s="108">
        <v>5.03</v>
      </c>
      <c r="E67" s="108"/>
      <c r="F67" s="127"/>
      <c r="G67" s="128"/>
      <c r="H67" s="423">
        <f t="shared" si="11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415"/>
      <c r="P67" s="415"/>
      <c r="Q67" s="415"/>
      <c r="R67" s="415"/>
      <c r="S67" s="415"/>
      <c r="T67" s="415"/>
      <c r="U67" s="415"/>
      <c r="V67" s="132"/>
      <c r="W67" s="133"/>
      <c r="X67" s="132"/>
      <c r="Y67" s="132"/>
      <c r="Z67" s="132"/>
      <c r="AA67" s="132"/>
    </row>
    <row r="68" spans="1:27" ht="20.100000000000001" hidden="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423">
        <f t="shared" si="11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415"/>
      <c r="P68" s="415"/>
      <c r="Q68" s="415"/>
      <c r="R68" s="415"/>
      <c r="S68" s="415"/>
      <c r="T68" s="415"/>
      <c r="U68" s="415"/>
      <c r="V68" s="132"/>
      <c r="W68" s="133"/>
      <c r="X68" s="132"/>
      <c r="Y68" s="132"/>
      <c r="Z68" s="132"/>
      <c r="AA68" s="132"/>
    </row>
    <row r="69" spans="1:27" ht="20.100000000000001" hidden="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423">
        <f t="shared" si="11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7">IF(ISERROR(I69-K69),"",I69-K69)</f>
        <v>0</v>
      </c>
      <c r="N69" s="130">
        <f t="shared" ref="N69:N70" si="28">SUM(O69:U69)</f>
        <v>0</v>
      </c>
      <c r="O69" s="415"/>
      <c r="P69" s="415"/>
      <c r="Q69" s="415"/>
      <c r="R69" s="415"/>
      <c r="S69" s="415"/>
      <c r="T69" s="415"/>
      <c r="U69" s="415"/>
      <c r="V69" s="132">
        <f t="shared" ref="V69:V70" si="29">SUM(X69:AA69)</f>
        <v>0</v>
      </c>
      <c r="W69" s="133" t="str">
        <f t="shared" ref="W69:W70" si="30">IF(ISERROR(V69/G69),"",V69/G69)</f>
        <v/>
      </c>
      <c r="X69" s="132"/>
      <c r="Y69" s="132"/>
      <c r="Z69" s="132"/>
      <c r="AA69" s="132"/>
    </row>
    <row r="70" spans="1:27" ht="20.100000000000001" hidden="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423">
        <f t="shared" si="11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7"/>
        <v>0</v>
      </c>
      <c r="N70" s="130">
        <f t="shared" si="28"/>
        <v>0</v>
      </c>
      <c r="O70" s="415"/>
      <c r="P70" s="415"/>
      <c r="Q70" s="415"/>
      <c r="R70" s="415"/>
      <c r="S70" s="415"/>
      <c r="T70" s="415"/>
      <c r="U70" s="415"/>
      <c r="V70" s="132">
        <f t="shared" si="29"/>
        <v>0</v>
      </c>
      <c r="W70" s="133" t="str">
        <f t="shared" si="30"/>
        <v/>
      </c>
      <c r="X70" s="132"/>
      <c r="Y70" s="132"/>
      <c r="Z70" s="132"/>
      <c r="AA70" s="132"/>
    </row>
    <row r="71" spans="1:27" ht="20.100000000000001" hidden="1" customHeight="1">
      <c r="A71" s="300"/>
      <c r="B71" s="134" t="s">
        <v>360</v>
      </c>
      <c r="C71" s="187" t="s">
        <v>361</v>
      </c>
      <c r="D71" s="108">
        <v>5.03</v>
      </c>
      <c r="E71" s="108"/>
      <c r="F71" s="127"/>
      <c r="G71" s="128"/>
      <c r="H71" s="423">
        <f t="shared" si="11"/>
        <v>0</v>
      </c>
      <c r="I71" s="129"/>
      <c r="J71" s="130"/>
      <c r="K71" s="131"/>
      <c r="L71" s="129"/>
      <c r="M71" s="109"/>
      <c r="N71" s="130"/>
      <c r="O71" s="415"/>
      <c r="P71" s="415"/>
      <c r="Q71" s="415"/>
      <c r="R71" s="415"/>
      <c r="S71" s="415"/>
      <c r="T71" s="415"/>
      <c r="U71" s="415"/>
      <c r="V71" s="132"/>
      <c r="W71" s="133"/>
      <c r="X71" s="132"/>
      <c r="Y71" s="132"/>
      <c r="Z71" s="132"/>
      <c r="AA71" s="132"/>
    </row>
    <row r="72" spans="1:27" ht="20.100000000000001" hidden="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423">
        <f t="shared" si="11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31">IF(ISERROR(I72-K72),"",I72-K72)</f>
        <v/>
      </c>
      <c r="N72" s="130">
        <f t="shared" ref="N72:N75" si="32">SUM(O72:U72)</f>
        <v>0</v>
      </c>
      <c r="O72" s="415"/>
      <c r="P72" s="415"/>
      <c r="Q72" s="415"/>
      <c r="R72" s="415"/>
      <c r="S72" s="415"/>
      <c r="T72" s="415"/>
      <c r="U72" s="415"/>
      <c r="V72" s="132">
        <f t="shared" ref="V72:V75" si="33">SUM(X72:AA72)</f>
        <v>0</v>
      </c>
      <c r="W72" s="133" t="str">
        <f t="shared" ref="W72:W75" si="34">IF(ISERROR(V72/G72),"",V72/G72)</f>
        <v/>
      </c>
      <c r="X72" s="132"/>
      <c r="Y72" s="132"/>
      <c r="Z72" s="132"/>
      <c r="AA72" s="132"/>
    </row>
    <row r="73" spans="1:27" ht="20.100000000000001" hidden="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423">
        <f t="shared" si="11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31"/>
        <v/>
      </c>
      <c r="N73" s="130">
        <f t="shared" si="32"/>
        <v>0</v>
      </c>
      <c r="O73" s="415"/>
      <c r="P73" s="415"/>
      <c r="Q73" s="415"/>
      <c r="R73" s="415"/>
      <c r="S73" s="415"/>
      <c r="T73" s="415"/>
      <c r="U73" s="415"/>
      <c r="V73" s="132">
        <f t="shared" si="33"/>
        <v>0</v>
      </c>
      <c r="W73" s="133" t="str">
        <f t="shared" si="34"/>
        <v/>
      </c>
      <c r="X73" s="132"/>
      <c r="Y73" s="132"/>
      <c r="Z73" s="132"/>
      <c r="AA73" s="132"/>
    </row>
    <row r="74" spans="1:27" ht="20.100000000000001" hidden="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423">
        <f t="shared" si="11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31"/>
        <v/>
      </c>
      <c r="N74" s="130">
        <f t="shared" si="32"/>
        <v>0</v>
      </c>
      <c r="O74" s="415"/>
      <c r="P74" s="415"/>
      <c r="Q74" s="415"/>
      <c r="R74" s="415"/>
      <c r="S74" s="415"/>
      <c r="T74" s="415"/>
      <c r="U74" s="415"/>
      <c r="V74" s="132">
        <f t="shared" si="33"/>
        <v>0</v>
      </c>
      <c r="W74" s="133" t="str">
        <f t="shared" si="34"/>
        <v/>
      </c>
      <c r="X74" s="132"/>
      <c r="Y74" s="132"/>
      <c r="Z74" s="132"/>
      <c r="AA74" s="132"/>
    </row>
    <row r="75" spans="1:27" ht="20.100000000000001" hidden="1" customHeight="1">
      <c r="A75" s="300">
        <v>30100058</v>
      </c>
      <c r="B75" s="140" t="s">
        <v>215</v>
      </c>
      <c r="C75" s="126" t="s">
        <v>187</v>
      </c>
      <c r="D75" s="108">
        <v>5.0599999999999996</v>
      </c>
      <c r="E75" s="108"/>
      <c r="F75" s="127"/>
      <c r="G75" s="128"/>
      <c r="H75" s="423">
        <f t="shared" si="11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31"/>
        <v/>
      </c>
      <c r="N75" s="130">
        <f t="shared" si="32"/>
        <v>0</v>
      </c>
      <c r="O75" s="415"/>
      <c r="P75" s="415"/>
      <c r="Q75" s="415"/>
      <c r="R75" s="415"/>
      <c r="S75" s="415"/>
      <c r="T75" s="415"/>
      <c r="U75" s="415"/>
      <c r="V75" s="132">
        <f t="shared" si="33"/>
        <v>0</v>
      </c>
      <c r="W75" s="133" t="str">
        <f t="shared" si="34"/>
        <v/>
      </c>
      <c r="X75" s="132"/>
      <c r="Y75" s="132"/>
      <c r="Z75" s="132"/>
      <c r="AA75" s="132"/>
    </row>
    <row r="76" spans="1:27" ht="20.100000000000001" hidden="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423">
        <f t="shared" si="11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31"/>
        <v>0</v>
      </c>
      <c r="N76" s="130"/>
      <c r="O76" s="415"/>
      <c r="P76" s="415"/>
      <c r="Q76" s="415"/>
      <c r="R76" s="415"/>
      <c r="S76" s="415"/>
      <c r="T76" s="415"/>
      <c r="U76" s="415"/>
      <c r="V76" s="132"/>
      <c r="W76" s="133"/>
      <c r="X76" s="132"/>
      <c r="Y76" s="132"/>
      <c r="Z76" s="132"/>
      <c r="AA76" s="132"/>
    </row>
    <row r="77" spans="1:27" ht="20.100000000000001" hidden="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423">
        <f t="shared" si="11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31"/>
        <v>0</v>
      </c>
      <c r="N77" s="130"/>
      <c r="O77" s="415"/>
      <c r="P77" s="415"/>
      <c r="Q77" s="415"/>
      <c r="R77" s="415"/>
      <c r="S77" s="415"/>
      <c r="T77" s="415"/>
      <c r="U77" s="415"/>
      <c r="V77" s="132"/>
      <c r="W77" s="133"/>
      <c r="X77" s="132"/>
      <c r="Y77" s="132"/>
      <c r="Z77" s="132"/>
      <c r="AA77" s="132"/>
    </row>
    <row r="78" spans="1:27" ht="20.100000000000001" hidden="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423">
        <f t="shared" si="11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31"/>
        <v>0</v>
      </c>
      <c r="N78" s="130"/>
      <c r="O78" s="415"/>
      <c r="P78" s="415"/>
      <c r="Q78" s="415"/>
      <c r="R78" s="415"/>
      <c r="S78" s="415"/>
      <c r="T78" s="415"/>
      <c r="U78" s="415"/>
      <c r="V78" s="132"/>
      <c r="W78" s="133"/>
      <c r="X78" s="132"/>
      <c r="Y78" s="132"/>
      <c r="Z78" s="132"/>
      <c r="AA78" s="132"/>
    </row>
    <row r="79" spans="1:27" ht="20.100000000000001" hidden="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423">
        <f t="shared" si="11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31"/>
        <v>0</v>
      </c>
      <c r="N79" s="130"/>
      <c r="O79" s="415"/>
      <c r="P79" s="415"/>
      <c r="Q79" s="415"/>
      <c r="R79" s="415"/>
      <c r="S79" s="415"/>
      <c r="T79" s="415"/>
      <c r="U79" s="415"/>
      <c r="V79" s="132"/>
      <c r="W79" s="133"/>
      <c r="X79" s="132"/>
      <c r="Y79" s="132"/>
      <c r="Z79" s="132"/>
      <c r="AA79" s="132"/>
    </row>
    <row r="80" spans="1:27" ht="20.100000000000001" hidden="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423">
        <f t="shared" si="11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415"/>
      <c r="P80" s="415"/>
      <c r="Q80" s="415"/>
      <c r="R80" s="415"/>
      <c r="S80" s="415"/>
      <c r="T80" s="415"/>
      <c r="U80" s="415"/>
      <c r="V80" s="132"/>
      <c r="W80" s="133"/>
      <c r="X80" s="132"/>
      <c r="Y80" s="132"/>
      <c r="Z80" s="132"/>
      <c r="AA80" s="132"/>
    </row>
    <row r="81" spans="1:27" ht="20.100000000000001" hidden="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423">
        <f t="shared" si="11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415"/>
      <c r="P81" s="415"/>
      <c r="Q81" s="415"/>
      <c r="R81" s="415"/>
      <c r="S81" s="415"/>
      <c r="T81" s="415"/>
      <c r="U81" s="415"/>
      <c r="V81" s="132"/>
      <c r="W81" s="133"/>
      <c r="X81" s="132"/>
      <c r="Y81" s="132"/>
      <c r="Z81" s="132"/>
      <c r="AA81" s="132"/>
    </row>
    <row r="82" spans="1:27" ht="20.100000000000001" hidden="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423">
        <f t="shared" si="11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415"/>
      <c r="P82" s="415"/>
      <c r="Q82" s="415"/>
      <c r="R82" s="415"/>
      <c r="S82" s="415"/>
      <c r="T82" s="415"/>
      <c r="U82" s="415"/>
      <c r="V82" s="132"/>
      <c r="W82" s="133"/>
      <c r="X82" s="132"/>
      <c r="Y82" s="132"/>
      <c r="Z82" s="132"/>
      <c r="AA82" s="132"/>
    </row>
    <row r="83" spans="1:27" ht="20.100000000000001" hidden="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423">
        <f t="shared" si="11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415"/>
      <c r="P83" s="415"/>
      <c r="Q83" s="415"/>
      <c r="R83" s="415"/>
      <c r="S83" s="415"/>
      <c r="T83" s="415"/>
      <c r="U83" s="415"/>
      <c r="V83" s="132"/>
      <c r="W83" s="133"/>
      <c r="X83" s="132"/>
      <c r="Y83" s="132"/>
      <c r="Z83" s="132"/>
      <c r="AA83" s="132"/>
    </row>
    <row r="84" spans="1:27" ht="20.100000000000001" hidden="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423">
        <f t="shared" si="11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415"/>
      <c r="P84" s="415"/>
      <c r="Q84" s="415"/>
      <c r="R84" s="415"/>
      <c r="S84" s="415"/>
      <c r="T84" s="415"/>
      <c r="U84" s="415"/>
      <c r="V84" s="132"/>
      <c r="W84" s="133"/>
      <c r="X84" s="132"/>
      <c r="Y84" s="132"/>
      <c r="Z84" s="132"/>
      <c r="AA84" s="132"/>
    </row>
    <row r="85" spans="1:27" ht="20.100000000000001" hidden="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423">
        <f t="shared" si="11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415"/>
      <c r="P85" s="415"/>
      <c r="Q85" s="415"/>
      <c r="R85" s="415"/>
      <c r="S85" s="415"/>
      <c r="T85" s="415"/>
      <c r="U85" s="415"/>
      <c r="V85" s="132"/>
      <c r="W85" s="133"/>
      <c r="X85" s="132"/>
      <c r="Y85" s="132"/>
      <c r="Z85" s="132"/>
      <c r="AA85" s="132"/>
    </row>
    <row r="86" spans="1:27" ht="20.100000000000001" customHeight="1">
      <c r="A86" s="470" t="s">
        <v>216</v>
      </c>
      <c r="B86" s="470"/>
      <c r="C86" s="421" t="s">
        <v>202</v>
      </c>
      <c r="D86" s="143"/>
      <c r="E86" s="143"/>
      <c r="F86" s="144"/>
      <c r="G86" s="145">
        <f>SUM(G29:G85)</f>
        <v>2077</v>
      </c>
      <c r="H86" s="146">
        <f>SUM(H29:H85)</f>
        <v>10483.56</v>
      </c>
      <c r="I86" s="146">
        <f>SUM(I29:I85)</f>
        <v>55</v>
      </c>
      <c r="J86" s="130">
        <f t="array" ref="J86">IF(ISERROR(G86/I86),"",G86/I86)</f>
        <v>37.763636363636365</v>
      </c>
      <c r="K86" s="146">
        <f>SUM(K29:K85)</f>
        <v>59.482600732600737</v>
      </c>
      <c r="L86" s="147"/>
      <c r="M86" s="150">
        <f t="shared" ref="M86:V86" si="35">SUM(M29:M85)</f>
        <v>-4.4826007326007353</v>
      </c>
      <c r="N86" s="146">
        <f t="shared" si="35"/>
        <v>0</v>
      </c>
      <c r="O86" s="148">
        <f t="shared" si="35"/>
        <v>0</v>
      </c>
      <c r="P86" s="148">
        <f t="shared" si="35"/>
        <v>0</v>
      </c>
      <c r="Q86" s="148">
        <f t="shared" si="35"/>
        <v>0</v>
      </c>
      <c r="R86" s="148">
        <f t="shared" si="35"/>
        <v>0</v>
      </c>
      <c r="S86" s="148">
        <f t="shared" si="35"/>
        <v>0</v>
      </c>
      <c r="T86" s="148">
        <f t="shared" si="35"/>
        <v>0</v>
      </c>
      <c r="U86" s="148">
        <f t="shared" si="35"/>
        <v>0</v>
      </c>
      <c r="V86" s="149">
        <f t="shared" si="35"/>
        <v>0</v>
      </c>
      <c r="W86" s="133">
        <f t="shared" ref="W86:W93" si="36">IF(ISERROR(V86/G86),"",V86/G86)</f>
        <v>0</v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414" t="s">
        <v>217</v>
      </c>
      <c r="C87" s="126" t="s">
        <v>179</v>
      </c>
      <c r="D87" s="108">
        <v>5.03</v>
      </c>
      <c r="E87" s="108"/>
      <c r="F87" s="127">
        <v>42738</v>
      </c>
      <c r="G87" s="128">
        <v>59</v>
      </c>
      <c r="H87" s="423">
        <f t="shared" ref="H87:H120" si="37">D87*G87</f>
        <v>296.77000000000004</v>
      </c>
      <c r="I87" s="129">
        <v>9.5</v>
      </c>
      <c r="J87" s="130">
        <f t="array" ref="J87">IF(ISERROR(G87/I87),"",G87/I87)</f>
        <v>6.2105263157894735</v>
      </c>
      <c r="K87" s="131">
        <f t="array" ref="K87">IF(ISERROR(G87/L87),"",G87/L87)</f>
        <v>6.7045454545454541</v>
      </c>
      <c r="L87" s="129">
        <v>8.8000000000000007</v>
      </c>
      <c r="M87" s="109">
        <f t="shared" ref="M87:M117" si="38">IF(ISERROR(I87-K87),"",I87-K87)</f>
        <v>2.7954545454545459</v>
      </c>
      <c r="N87" s="130">
        <f t="shared" ref="N87:N93" si="39">SUM(O87:U87)</f>
        <v>0</v>
      </c>
      <c r="O87" s="415"/>
      <c r="P87" s="415"/>
      <c r="Q87" s="415"/>
      <c r="R87" s="415"/>
      <c r="S87" s="415"/>
      <c r="T87" s="415"/>
      <c r="U87" s="415"/>
      <c r="V87" s="132">
        <f t="shared" ref="V87:V93" si="40">SUM(X87:AA87)</f>
        <v>0</v>
      </c>
      <c r="W87" s="133">
        <f t="shared" si="36"/>
        <v>0</v>
      </c>
      <c r="X87" s="132"/>
      <c r="Y87" s="132"/>
      <c r="Z87" s="132"/>
      <c r="AA87" s="132"/>
    </row>
    <row r="88" spans="1:27" ht="20.100000000000001" hidden="1" customHeight="1">
      <c r="A88" s="299">
        <v>30400010</v>
      </c>
      <c r="B88" s="414" t="s">
        <v>217</v>
      </c>
      <c r="C88" s="126" t="s">
        <v>186</v>
      </c>
      <c r="D88" s="108">
        <v>5.03</v>
      </c>
      <c r="E88" s="108"/>
      <c r="F88" s="127"/>
      <c r="G88" s="128"/>
      <c r="H88" s="423">
        <f t="shared" si="37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8"/>
        <v>0</v>
      </c>
      <c r="N88" s="130">
        <f t="shared" si="39"/>
        <v>0</v>
      </c>
      <c r="O88" s="415"/>
      <c r="P88" s="415"/>
      <c r="Q88" s="415"/>
      <c r="R88" s="415"/>
      <c r="S88" s="415"/>
      <c r="T88" s="415"/>
      <c r="U88" s="415"/>
      <c r="V88" s="132">
        <f t="shared" si="40"/>
        <v>0</v>
      </c>
      <c r="W88" s="133" t="str">
        <f t="shared" si="36"/>
        <v/>
      </c>
      <c r="X88" s="132"/>
      <c r="Y88" s="132"/>
      <c r="Z88" s="132"/>
      <c r="AA88" s="132"/>
    </row>
    <row r="89" spans="1:27" ht="20.100000000000001" hidden="1" customHeight="1">
      <c r="A89" s="299">
        <v>30400011</v>
      </c>
      <c r="B89" s="414" t="s">
        <v>217</v>
      </c>
      <c r="C89" s="126" t="s">
        <v>204</v>
      </c>
      <c r="D89" s="108">
        <v>5.03</v>
      </c>
      <c r="E89" s="108"/>
      <c r="F89" s="127"/>
      <c r="G89" s="128"/>
      <c r="H89" s="423">
        <f t="shared" si="37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8"/>
        <v>0</v>
      </c>
      <c r="N89" s="130">
        <f t="shared" si="39"/>
        <v>0</v>
      </c>
      <c r="O89" s="415"/>
      <c r="P89" s="415"/>
      <c r="Q89" s="415"/>
      <c r="R89" s="415"/>
      <c r="S89" s="415"/>
      <c r="T89" s="415"/>
      <c r="U89" s="415"/>
      <c r="V89" s="132">
        <f t="shared" si="40"/>
        <v>0</v>
      </c>
      <c r="W89" s="133" t="str">
        <f t="shared" si="36"/>
        <v/>
      </c>
      <c r="X89" s="132"/>
      <c r="Y89" s="132"/>
      <c r="Z89" s="132"/>
      <c r="AA89" s="132"/>
    </row>
    <row r="90" spans="1:27" ht="20.100000000000001" hidden="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423">
        <f t="shared" si="37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8"/>
        <v>0</v>
      </c>
      <c r="N90" s="130">
        <f t="shared" si="39"/>
        <v>0</v>
      </c>
      <c r="O90" s="415"/>
      <c r="P90" s="415"/>
      <c r="Q90" s="415"/>
      <c r="R90" s="415"/>
      <c r="S90" s="415"/>
      <c r="T90" s="415"/>
      <c r="U90" s="415"/>
      <c r="V90" s="132">
        <f t="shared" si="40"/>
        <v>0</v>
      </c>
      <c r="W90" s="133" t="str">
        <f t="shared" si="36"/>
        <v/>
      </c>
      <c r="X90" s="132"/>
      <c r="Y90" s="132"/>
      <c r="Z90" s="132"/>
      <c r="AA90" s="132"/>
    </row>
    <row r="91" spans="1:27" ht="20.100000000000001" hidden="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423">
        <f t="shared" si="37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8"/>
        <v>0</v>
      </c>
      <c r="N91" s="130">
        <f t="shared" si="39"/>
        <v>0</v>
      </c>
      <c r="O91" s="415"/>
      <c r="P91" s="415"/>
      <c r="Q91" s="415"/>
      <c r="R91" s="415"/>
      <c r="S91" s="415"/>
      <c r="T91" s="415"/>
      <c r="U91" s="415"/>
      <c r="V91" s="132">
        <f t="shared" si="40"/>
        <v>0</v>
      </c>
      <c r="W91" s="133" t="str">
        <f t="shared" si="36"/>
        <v/>
      </c>
      <c r="X91" s="132"/>
      <c r="Y91" s="132"/>
      <c r="Z91" s="132"/>
      <c r="AA91" s="132"/>
    </row>
    <row r="92" spans="1:27" ht="20.100000000000001" hidden="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423">
        <f t="shared" si="37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8"/>
        <v>0</v>
      </c>
      <c r="N92" s="130">
        <f t="shared" si="39"/>
        <v>0</v>
      </c>
      <c r="O92" s="415"/>
      <c r="P92" s="415"/>
      <c r="Q92" s="415"/>
      <c r="R92" s="415"/>
      <c r="S92" s="415"/>
      <c r="T92" s="415"/>
      <c r="U92" s="415"/>
      <c r="V92" s="132">
        <f t="shared" si="40"/>
        <v>0</v>
      </c>
      <c r="W92" s="133" t="str">
        <f t="shared" si="36"/>
        <v/>
      </c>
      <c r="X92" s="132"/>
      <c r="Y92" s="132"/>
      <c r="Z92" s="132"/>
      <c r="AA92" s="132"/>
    </row>
    <row r="93" spans="1:27" ht="20.100000000000001" hidden="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423">
        <f t="shared" si="37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8"/>
        <v>0</v>
      </c>
      <c r="N93" s="130">
        <f t="shared" si="39"/>
        <v>0</v>
      </c>
      <c r="O93" s="415"/>
      <c r="P93" s="415"/>
      <c r="Q93" s="415"/>
      <c r="R93" s="415"/>
      <c r="S93" s="415"/>
      <c r="T93" s="415"/>
      <c r="U93" s="415"/>
      <c r="V93" s="132">
        <f t="shared" si="40"/>
        <v>0</v>
      </c>
      <c r="W93" s="133" t="str">
        <f t="shared" si="36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28">
        <v>5.03</v>
      </c>
      <c r="E94" s="108"/>
      <c r="F94" s="127">
        <v>42737</v>
      </c>
      <c r="G94" s="128">
        <v>18</v>
      </c>
      <c r="H94" s="423">
        <f t="shared" si="37"/>
        <v>90.54</v>
      </c>
      <c r="I94" s="129">
        <v>1.5</v>
      </c>
      <c r="J94" s="130">
        <f t="array" ref="J94">IF(ISERROR(G94/I94),"",G94/I94)</f>
        <v>12</v>
      </c>
      <c r="K94" s="131">
        <f t="array" ref="K94">IF(ISERROR(G94/L94),"",G94/L94)</f>
        <v>1.9354838709677418</v>
      </c>
      <c r="L94" s="129">
        <v>9.3000000000000007</v>
      </c>
      <c r="M94" s="109">
        <f t="shared" si="38"/>
        <v>-0.43548387096774177</v>
      </c>
      <c r="N94" s="130"/>
      <c r="O94" s="415"/>
      <c r="P94" s="415"/>
      <c r="Q94" s="415"/>
      <c r="R94" s="415"/>
      <c r="S94" s="415"/>
      <c r="T94" s="415"/>
      <c r="U94" s="415"/>
      <c r="V94" s="132"/>
      <c r="W94" s="133"/>
      <c r="X94" s="132"/>
      <c r="Y94" s="132"/>
      <c r="Z94" s="132"/>
      <c r="AA94" s="132"/>
    </row>
    <row r="95" spans="1:27" ht="20.100000000000001" hidden="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28"/>
      <c r="H95" s="423">
        <f t="shared" si="37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8"/>
        <v>0</v>
      </c>
      <c r="N95" s="130">
        <f t="shared" ref="N95:N114" si="41">SUM(O95:U95)</f>
        <v>0</v>
      </c>
      <c r="O95" s="415"/>
      <c r="P95" s="415"/>
      <c r="Q95" s="415"/>
      <c r="R95" s="415"/>
      <c r="S95" s="415"/>
      <c r="T95" s="415"/>
      <c r="U95" s="415"/>
      <c r="V95" s="132">
        <f t="shared" ref="V95:V102" si="42">SUM(X95:AA95)</f>
        <v>0</v>
      </c>
      <c r="W95" s="133" t="str">
        <f t="shared" ref="W95:W106" si="43">IF(ISERROR(V95/G95),"",V95/G95)</f>
        <v/>
      </c>
      <c r="X95" s="132"/>
      <c r="Y95" s="132"/>
      <c r="Z95" s="132"/>
      <c r="AA95" s="132"/>
    </row>
    <row r="96" spans="1:27" ht="20.100000000000001" hidden="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423">
        <f t="shared" si="37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8"/>
        <v>0</v>
      </c>
      <c r="N96" s="130">
        <f t="shared" si="41"/>
        <v>0</v>
      </c>
      <c r="O96" s="415"/>
      <c r="P96" s="415"/>
      <c r="Q96" s="415"/>
      <c r="R96" s="415"/>
      <c r="S96" s="415"/>
      <c r="T96" s="415"/>
      <c r="U96" s="415"/>
      <c r="V96" s="132">
        <f t="shared" si="42"/>
        <v>0</v>
      </c>
      <c r="W96" s="133" t="str">
        <f t="shared" si="43"/>
        <v/>
      </c>
      <c r="X96" s="132"/>
      <c r="Y96" s="132"/>
      <c r="Z96" s="132"/>
      <c r="AA96" s="132"/>
    </row>
    <row r="97" spans="1:27" ht="20.100000000000001" hidden="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423">
        <f t="shared" si="37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8"/>
        <v>0</v>
      </c>
      <c r="N97" s="130">
        <f t="shared" si="41"/>
        <v>0</v>
      </c>
      <c r="O97" s="415"/>
      <c r="P97" s="415"/>
      <c r="Q97" s="415"/>
      <c r="R97" s="415"/>
      <c r="S97" s="415"/>
      <c r="T97" s="415"/>
      <c r="U97" s="415"/>
      <c r="V97" s="132">
        <f t="shared" si="42"/>
        <v>0</v>
      </c>
      <c r="W97" s="133" t="str">
        <f t="shared" si="43"/>
        <v/>
      </c>
      <c r="X97" s="132"/>
      <c r="Y97" s="132"/>
      <c r="Z97" s="132"/>
      <c r="AA97" s="132"/>
    </row>
    <row r="98" spans="1:27" ht="20.100000000000001" hidden="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423">
        <f t="shared" si="37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8"/>
        <v>0</v>
      </c>
      <c r="N98" s="130">
        <f t="shared" si="41"/>
        <v>0</v>
      </c>
      <c r="O98" s="415"/>
      <c r="P98" s="415"/>
      <c r="Q98" s="415"/>
      <c r="R98" s="415"/>
      <c r="S98" s="415"/>
      <c r="T98" s="415"/>
      <c r="U98" s="415"/>
      <c r="V98" s="132">
        <f t="shared" si="42"/>
        <v>0</v>
      </c>
      <c r="W98" s="133" t="str">
        <f t="shared" si="43"/>
        <v/>
      </c>
      <c r="X98" s="132"/>
      <c r="Y98" s="132"/>
      <c r="Z98" s="132"/>
      <c r="AA98" s="132"/>
    </row>
    <row r="99" spans="1:27" ht="20.100000000000001" hidden="1" customHeight="1">
      <c r="A99" s="304">
        <v>30400030</v>
      </c>
      <c r="B99" s="151" t="s">
        <v>220</v>
      </c>
      <c r="C99" s="126" t="s">
        <v>179</v>
      </c>
      <c r="D99" s="108">
        <v>5.03</v>
      </c>
      <c r="E99" s="108"/>
      <c r="F99" s="127"/>
      <c r="G99" s="128"/>
      <c r="H99" s="423">
        <f t="shared" si="37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8"/>
        <v>0</v>
      </c>
      <c r="N99" s="130">
        <f t="shared" si="41"/>
        <v>0</v>
      </c>
      <c r="O99" s="415"/>
      <c r="P99" s="415"/>
      <c r="Q99" s="415"/>
      <c r="R99" s="415"/>
      <c r="S99" s="415"/>
      <c r="T99" s="415"/>
      <c r="U99" s="415"/>
      <c r="V99" s="132">
        <f t="shared" si="42"/>
        <v>0</v>
      </c>
      <c r="W99" s="133" t="str">
        <f t="shared" si="43"/>
        <v/>
      </c>
      <c r="X99" s="132"/>
      <c r="Y99" s="132"/>
      <c r="Z99" s="132"/>
      <c r="AA99" s="132"/>
    </row>
    <row r="100" spans="1:27" ht="20.100000000000001" hidden="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423">
        <f t="shared" si="37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8"/>
        <v/>
      </c>
      <c r="N100" s="130">
        <f t="shared" si="41"/>
        <v>0</v>
      </c>
      <c r="O100" s="415"/>
      <c r="P100" s="415"/>
      <c r="Q100" s="415"/>
      <c r="R100" s="415"/>
      <c r="S100" s="415"/>
      <c r="T100" s="415"/>
      <c r="U100" s="415"/>
      <c r="V100" s="132">
        <f t="shared" si="42"/>
        <v>0</v>
      </c>
      <c r="W100" s="133" t="str">
        <f t="shared" si="43"/>
        <v/>
      </c>
      <c r="X100" s="132"/>
      <c r="Y100" s="132"/>
      <c r="Z100" s="132"/>
      <c r="AA100" s="132"/>
    </row>
    <row r="101" spans="1:27" ht="20.100000000000001" hidden="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423">
        <f t="shared" si="37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8"/>
        <v/>
      </c>
      <c r="N101" s="130">
        <f t="shared" si="41"/>
        <v>0</v>
      </c>
      <c r="O101" s="415"/>
      <c r="P101" s="415"/>
      <c r="Q101" s="415"/>
      <c r="R101" s="415"/>
      <c r="S101" s="415"/>
      <c r="T101" s="415"/>
      <c r="U101" s="415"/>
      <c r="V101" s="132">
        <f t="shared" si="42"/>
        <v>0</v>
      </c>
      <c r="W101" s="133" t="str">
        <f t="shared" si="43"/>
        <v/>
      </c>
      <c r="X101" s="132"/>
      <c r="Y101" s="132"/>
      <c r="Z101" s="132"/>
      <c r="AA101" s="132"/>
    </row>
    <row r="102" spans="1:27" ht="20.100000000000001" hidden="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423">
        <f t="shared" si="37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8"/>
        <v/>
      </c>
      <c r="N102" s="130">
        <f t="shared" si="41"/>
        <v>0</v>
      </c>
      <c r="O102" s="415"/>
      <c r="P102" s="415"/>
      <c r="Q102" s="415"/>
      <c r="R102" s="415"/>
      <c r="S102" s="415"/>
      <c r="T102" s="415"/>
      <c r="U102" s="415"/>
      <c r="V102" s="132">
        <f t="shared" si="42"/>
        <v>0</v>
      </c>
      <c r="W102" s="133" t="str">
        <f t="shared" si="43"/>
        <v/>
      </c>
      <c r="X102" s="132"/>
      <c r="Y102" s="132"/>
      <c r="Z102" s="132"/>
      <c r="AA102" s="132"/>
    </row>
    <row r="103" spans="1:27" ht="20.100000000000001" hidden="1" customHeight="1">
      <c r="A103" s="304">
        <v>30600005</v>
      </c>
      <c r="B103" s="414" t="s">
        <v>222</v>
      </c>
      <c r="C103" s="126" t="s">
        <v>181</v>
      </c>
      <c r="D103" s="108">
        <v>10.199999999999999</v>
      </c>
      <c r="E103" s="108"/>
      <c r="F103" s="127"/>
      <c r="G103" s="128"/>
      <c r="H103" s="423">
        <f t="shared" si="37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8"/>
        <v>0</v>
      </c>
      <c r="N103" s="130">
        <f t="shared" si="41"/>
        <v>0</v>
      </c>
      <c r="O103" s="415"/>
      <c r="P103" s="415"/>
      <c r="Q103" s="415"/>
      <c r="R103" s="415"/>
      <c r="S103" s="415"/>
      <c r="T103" s="415"/>
      <c r="U103" s="415"/>
      <c r="V103" s="132">
        <f t="shared" ref="V103:V106" si="44">SUM(X103:AA103)</f>
        <v>0</v>
      </c>
      <c r="W103" s="133" t="str">
        <f t="shared" si="43"/>
        <v/>
      </c>
      <c r="X103" s="132"/>
      <c r="Y103" s="132"/>
      <c r="Z103" s="132"/>
      <c r="AA103" s="132"/>
    </row>
    <row r="104" spans="1:27" ht="20.100000000000001" hidden="1" customHeight="1">
      <c r="A104" s="304">
        <v>30600008</v>
      </c>
      <c r="B104" s="414" t="s">
        <v>222</v>
      </c>
      <c r="C104" s="126" t="s">
        <v>179</v>
      </c>
      <c r="D104" s="108">
        <v>10.199999999999999</v>
      </c>
      <c r="E104" s="108"/>
      <c r="F104" s="127"/>
      <c r="G104" s="128"/>
      <c r="H104" s="423">
        <f t="shared" si="37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8"/>
        <v>0</v>
      </c>
      <c r="N104" s="130">
        <f t="shared" si="41"/>
        <v>0</v>
      </c>
      <c r="O104" s="415"/>
      <c r="P104" s="415"/>
      <c r="Q104" s="415"/>
      <c r="R104" s="415"/>
      <c r="S104" s="415"/>
      <c r="T104" s="415"/>
      <c r="U104" s="415"/>
      <c r="V104" s="132">
        <f t="shared" si="44"/>
        <v>0</v>
      </c>
      <c r="W104" s="133" t="str">
        <f t="shared" si="43"/>
        <v/>
      </c>
      <c r="X104" s="132"/>
      <c r="Y104" s="132"/>
      <c r="Z104" s="132"/>
      <c r="AA104" s="132"/>
    </row>
    <row r="105" spans="1:27" ht="20.100000000000001" hidden="1" customHeight="1">
      <c r="A105" s="304">
        <v>30600007</v>
      </c>
      <c r="B105" s="414" t="s">
        <v>222</v>
      </c>
      <c r="C105" s="126" t="s">
        <v>221</v>
      </c>
      <c r="D105" s="108">
        <v>10.199999999999999</v>
      </c>
      <c r="E105" s="108"/>
      <c r="F105" s="127"/>
      <c r="G105" s="128"/>
      <c r="H105" s="423">
        <f t="shared" si="37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8"/>
        <v>0</v>
      </c>
      <c r="N105" s="130">
        <f t="shared" si="41"/>
        <v>0</v>
      </c>
      <c r="O105" s="415"/>
      <c r="P105" s="415"/>
      <c r="Q105" s="415"/>
      <c r="R105" s="415"/>
      <c r="S105" s="415"/>
      <c r="T105" s="415"/>
      <c r="U105" s="415"/>
      <c r="V105" s="132">
        <f t="shared" si="44"/>
        <v>0</v>
      </c>
      <c r="W105" s="133" t="str">
        <f t="shared" si="43"/>
        <v/>
      </c>
      <c r="X105" s="132"/>
      <c r="Y105" s="132"/>
      <c r="Z105" s="132"/>
      <c r="AA105" s="132"/>
    </row>
    <row r="106" spans="1:27" ht="20.100000000000001" hidden="1" customHeight="1">
      <c r="A106" s="304">
        <v>30600006</v>
      </c>
      <c r="B106" s="414" t="s">
        <v>222</v>
      </c>
      <c r="C106" s="126" t="s">
        <v>186</v>
      </c>
      <c r="D106" s="108">
        <v>10.199999999999999</v>
      </c>
      <c r="E106" s="108"/>
      <c r="F106" s="127"/>
      <c r="G106" s="128"/>
      <c r="H106" s="423">
        <f t="shared" si="37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8"/>
        <v>0</v>
      </c>
      <c r="N106" s="130">
        <f t="shared" si="41"/>
        <v>0</v>
      </c>
      <c r="O106" s="415"/>
      <c r="P106" s="415"/>
      <c r="Q106" s="415"/>
      <c r="R106" s="415"/>
      <c r="S106" s="415"/>
      <c r="T106" s="415"/>
      <c r="U106" s="415"/>
      <c r="V106" s="132">
        <f t="shared" si="44"/>
        <v>0</v>
      </c>
      <c r="W106" s="133" t="str">
        <f t="shared" si="43"/>
        <v/>
      </c>
      <c r="X106" s="132"/>
      <c r="Y106" s="132"/>
      <c r="Z106" s="132"/>
      <c r="AA106" s="132"/>
    </row>
    <row r="107" spans="1:27" ht="20.100000000000001" hidden="1" customHeight="1">
      <c r="A107" s="299">
        <v>30400026</v>
      </c>
      <c r="B107" s="414" t="s">
        <v>393</v>
      </c>
      <c r="C107" s="187" t="s">
        <v>395</v>
      </c>
      <c r="D107" s="108">
        <v>5</v>
      </c>
      <c r="E107" s="108"/>
      <c r="F107" s="127"/>
      <c r="G107" s="128"/>
      <c r="H107" s="423">
        <f t="shared" si="37"/>
        <v>0</v>
      </c>
      <c r="I107" s="129"/>
      <c r="J107" s="130" t="str">
        <f t="array" ref="J107">IF(ISERROR(G107/I107),"",G107/I107)</f>
        <v/>
      </c>
      <c r="K107" s="131">
        <f t="array" ref="K107">IF(ISERROR(G107/L107),"",G107/L107)</f>
        <v>0</v>
      </c>
      <c r="L107" s="129">
        <v>5</v>
      </c>
      <c r="M107" s="109">
        <f t="shared" si="38"/>
        <v>0</v>
      </c>
      <c r="N107" s="130">
        <f t="shared" si="41"/>
        <v>0</v>
      </c>
      <c r="O107" s="415"/>
      <c r="P107" s="415"/>
      <c r="Q107" s="415"/>
      <c r="R107" s="415"/>
      <c r="S107" s="415"/>
      <c r="T107" s="415"/>
      <c r="U107" s="415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414" t="s">
        <v>393</v>
      </c>
      <c r="C108" s="187" t="s">
        <v>402</v>
      </c>
      <c r="D108" s="108">
        <v>5</v>
      </c>
      <c r="E108" s="108"/>
      <c r="F108" s="127">
        <v>42738</v>
      </c>
      <c r="G108" s="128">
        <f>90+56+90+70+70+61</f>
        <v>437</v>
      </c>
      <c r="H108" s="423">
        <f t="shared" si="37"/>
        <v>2185</v>
      </c>
      <c r="I108" s="129">
        <f>6.5*3+11+2*3</f>
        <v>36.5</v>
      </c>
      <c r="J108" s="130">
        <f t="array" ref="J108">IF(ISERROR(G108/I108),"",G108/I108)</f>
        <v>11.972602739726028</v>
      </c>
      <c r="K108" s="131">
        <f t="array" ref="K108">IF(ISERROR(G108/L108),"",G108/L108)</f>
        <v>87.4</v>
      </c>
      <c r="L108" s="129">
        <v>5</v>
      </c>
      <c r="M108" s="109">
        <f t="shared" si="38"/>
        <v>-50.900000000000006</v>
      </c>
      <c r="N108" s="130">
        <f t="shared" si="41"/>
        <v>0</v>
      </c>
      <c r="O108" s="415"/>
      <c r="P108" s="415"/>
      <c r="Q108" s="415"/>
      <c r="R108" s="415"/>
      <c r="S108" s="415"/>
      <c r="T108" s="415"/>
      <c r="U108" s="415"/>
      <c r="V108" s="132"/>
      <c r="W108" s="133"/>
      <c r="X108" s="132"/>
      <c r="Y108" s="132"/>
      <c r="Z108" s="132"/>
      <c r="AA108" s="132"/>
    </row>
    <row r="109" spans="1:27" ht="20.100000000000001" hidden="1" customHeight="1">
      <c r="A109" s="299">
        <v>30400027</v>
      </c>
      <c r="B109" s="414" t="s">
        <v>404</v>
      </c>
      <c r="C109" s="187" t="s">
        <v>405</v>
      </c>
      <c r="D109" s="108">
        <v>5</v>
      </c>
      <c r="E109" s="108"/>
      <c r="F109" s="127"/>
      <c r="G109" s="128"/>
      <c r="H109" s="423">
        <f t="shared" si="37"/>
        <v>0</v>
      </c>
      <c r="I109" s="129"/>
      <c r="J109" s="130" t="str">
        <f t="array" ref="J109">IF(ISERROR(G109/I109),"",G109/I109)</f>
        <v/>
      </c>
      <c r="K109" s="131">
        <f t="array" ref="K109">IF(ISERROR(G109/L109),"",G109/L109)</f>
        <v>0</v>
      </c>
      <c r="L109" s="129">
        <v>5</v>
      </c>
      <c r="M109" s="109">
        <f t="shared" si="38"/>
        <v>0</v>
      </c>
      <c r="N109" s="130">
        <f t="shared" si="41"/>
        <v>0</v>
      </c>
      <c r="O109" s="415"/>
      <c r="P109" s="415"/>
      <c r="Q109" s="415"/>
      <c r="R109" s="415"/>
      <c r="S109" s="415"/>
      <c r="T109" s="415"/>
      <c r="U109" s="415"/>
      <c r="V109" s="132"/>
      <c r="W109" s="133"/>
      <c r="X109" s="132"/>
      <c r="Y109" s="132"/>
      <c r="Z109" s="132"/>
      <c r="AA109" s="132"/>
    </row>
    <row r="110" spans="1:27" ht="20.100000000000001" hidden="1" customHeight="1">
      <c r="A110" s="299"/>
      <c r="B110" s="414" t="s">
        <v>492</v>
      </c>
      <c r="C110" s="187" t="s">
        <v>372</v>
      </c>
      <c r="D110" s="108">
        <v>5</v>
      </c>
      <c r="E110" s="108"/>
      <c r="F110" s="127"/>
      <c r="G110" s="128"/>
      <c r="H110" s="423">
        <f t="shared" si="37"/>
        <v>0</v>
      </c>
      <c r="I110" s="129"/>
      <c r="J110" s="130" t="str">
        <f t="array" ref="J110">IF(ISERROR(G110/I110),"",G110/I110)</f>
        <v/>
      </c>
      <c r="K110" s="131">
        <f t="array" ref="K110">IF(ISERROR(G110/L110),"",G110/L110)</f>
        <v>0</v>
      </c>
      <c r="L110" s="129">
        <v>5</v>
      </c>
      <c r="M110" s="109">
        <f t="shared" si="38"/>
        <v>0</v>
      </c>
      <c r="N110" s="130">
        <f t="shared" si="41"/>
        <v>0</v>
      </c>
      <c r="O110" s="415"/>
      <c r="P110" s="415"/>
      <c r="Q110" s="415"/>
      <c r="R110" s="415"/>
      <c r="S110" s="415"/>
      <c r="T110" s="415"/>
      <c r="U110" s="415"/>
      <c r="V110" s="132"/>
      <c r="W110" s="133"/>
      <c r="X110" s="132"/>
      <c r="Y110" s="132"/>
      <c r="Z110" s="132"/>
      <c r="AA110" s="132"/>
    </row>
    <row r="111" spans="1:27" ht="20.100000000000001" hidden="1" customHeight="1">
      <c r="A111" s="299">
        <v>30600009</v>
      </c>
      <c r="B111" s="414" t="s">
        <v>343</v>
      </c>
      <c r="C111" s="126" t="s">
        <v>345</v>
      </c>
      <c r="D111" s="108">
        <v>5</v>
      </c>
      <c r="E111" s="108"/>
      <c r="F111" s="127"/>
      <c r="G111" s="128"/>
      <c r="H111" s="423">
        <f t="shared" si="37"/>
        <v>0</v>
      </c>
      <c r="I111" s="129"/>
      <c r="J111" s="130" t="str">
        <f t="array" ref="J111">IF(ISERROR(G111/I111),"",G111/I111)</f>
        <v/>
      </c>
      <c r="K111" s="131">
        <f t="array" ref="K111">IF(ISERROR(G111/L111),"",G111/L111)</f>
        <v>0</v>
      </c>
      <c r="L111" s="129">
        <v>5</v>
      </c>
      <c r="M111" s="109">
        <f t="shared" si="38"/>
        <v>0</v>
      </c>
      <c r="N111" s="130">
        <f t="shared" si="41"/>
        <v>0</v>
      </c>
      <c r="O111" s="415"/>
      <c r="P111" s="415"/>
      <c r="Q111" s="415"/>
      <c r="R111" s="415"/>
      <c r="S111" s="415"/>
      <c r="T111" s="415"/>
      <c r="U111" s="415"/>
      <c r="V111" s="132"/>
      <c r="W111" s="133"/>
      <c r="X111" s="132"/>
      <c r="Y111" s="132"/>
      <c r="Z111" s="132"/>
      <c r="AA111" s="132"/>
    </row>
    <row r="112" spans="1:27" ht="20.100000000000001" hidden="1" customHeight="1">
      <c r="A112" s="299">
        <v>30600010</v>
      </c>
      <c r="B112" s="414" t="s">
        <v>343</v>
      </c>
      <c r="C112" s="126" t="s">
        <v>347</v>
      </c>
      <c r="D112" s="108">
        <v>5</v>
      </c>
      <c r="E112" s="108"/>
      <c r="F112" s="127"/>
      <c r="G112" s="128"/>
      <c r="H112" s="423">
        <f t="shared" si="37"/>
        <v>0</v>
      </c>
      <c r="I112" s="129"/>
      <c r="J112" s="130" t="str">
        <f t="array" ref="J112">IF(ISERROR(G112/I112),"",G112/I112)</f>
        <v/>
      </c>
      <c r="K112" s="131">
        <f t="array" ref="K112">IF(ISERROR(G112/L112),"",G112/L112)</f>
        <v>0</v>
      </c>
      <c r="L112" s="129">
        <v>5</v>
      </c>
      <c r="M112" s="109">
        <f t="shared" si="38"/>
        <v>0</v>
      </c>
      <c r="N112" s="130">
        <f t="shared" si="41"/>
        <v>0</v>
      </c>
      <c r="O112" s="415"/>
      <c r="P112" s="415"/>
      <c r="Q112" s="415"/>
      <c r="R112" s="415"/>
      <c r="S112" s="415"/>
      <c r="T112" s="415"/>
      <c r="U112" s="415"/>
      <c r="V112" s="132"/>
      <c r="W112" s="133"/>
      <c r="X112" s="132"/>
      <c r="Y112" s="132"/>
      <c r="Z112" s="132"/>
      <c r="AA112" s="132"/>
    </row>
    <row r="113" spans="1:27" ht="20.100000000000001" hidden="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423">
        <f t="shared" si="37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8"/>
        <v>0</v>
      </c>
      <c r="N113" s="130">
        <f t="shared" si="41"/>
        <v>0</v>
      </c>
      <c r="O113" s="415"/>
      <c r="P113" s="415"/>
      <c r="Q113" s="415"/>
      <c r="R113" s="415"/>
      <c r="S113" s="415"/>
      <c r="T113" s="415"/>
      <c r="U113" s="415"/>
      <c r="V113" s="132">
        <f t="shared" ref="V113:V114" si="45">SUM(X113:AA113)</f>
        <v>0</v>
      </c>
      <c r="W113" s="133" t="str">
        <f t="shared" ref="W113:W114" si="46">IF(ISERROR(V113/G113),"",V113/G113)</f>
        <v/>
      </c>
      <c r="X113" s="132"/>
      <c r="Y113" s="132"/>
      <c r="Z113" s="132"/>
      <c r="AA113" s="132"/>
    </row>
    <row r="114" spans="1:27" ht="20.100000000000001" hidden="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423">
        <f t="shared" si="37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8"/>
        <v>0</v>
      </c>
      <c r="N114" s="130">
        <f t="shared" si="41"/>
        <v>0</v>
      </c>
      <c r="O114" s="415"/>
      <c r="P114" s="415"/>
      <c r="Q114" s="415"/>
      <c r="R114" s="415"/>
      <c r="S114" s="415"/>
      <c r="T114" s="415"/>
      <c r="U114" s="415"/>
      <c r="V114" s="132">
        <f t="shared" si="45"/>
        <v>0</v>
      </c>
      <c r="W114" s="133" t="str">
        <f t="shared" si="46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73</v>
      </c>
      <c r="D115" s="108">
        <v>5</v>
      </c>
      <c r="E115" s="108"/>
      <c r="F115" s="127">
        <v>42736</v>
      </c>
      <c r="G115" s="128">
        <v>39</v>
      </c>
      <c r="H115" s="423">
        <f t="shared" si="37"/>
        <v>195</v>
      </c>
      <c r="I115" s="129">
        <v>2</v>
      </c>
      <c r="J115" s="130">
        <f t="array" ref="J115">IF(ISERROR(G115/I115),"",G115/I115)</f>
        <v>19.5</v>
      </c>
      <c r="K115" s="131">
        <f t="array" ref="K115">IF(ISERROR(G115/L115),"",G115/L115)</f>
        <v>1.625</v>
      </c>
      <c r="L115" s="129">
        <v>24</v>
      </c>
      <c r="M115" s="109">
        <f t="shared" si="38"/>
        <v>0.375</v>
      </c>
      <c r="N115" s="130"/>
      <c r="O115" s="415"/>
      <c r="P115" s="415"/>
      <c r="Q115" s="415"/>
      <c r="R115" s="415"/>
      <c r="S115" s="415"/>
      <c r="T115" s="415"/>
      <c r="U115" s="415"/>
      <c r="V115" s="132"/>
      <c r="W115" s="133"/>
      <c r="X115" s="132"/>
      <c r="Y115" s="132"/>
      <c r="Z115" s="132"/>
      <c r="AA115" s="132"/>
    </row>
    <row r="116" spans="1:27" ht="20.100000000000001" hidden="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423">
        <f t="shared" si="37"/>
        <v>0</v>
      </c>
      <c r="I116" s="129"/>
      <c r="J116" s="130" t="str">
        <f t="array" ref="J116">IF(ISERROR(G116/I116),"",G116/I116)</f>
        <v/>
      </c>
      <c r="K116" s="131">
        <f t="array" ref="K116">IF(ISERROR(G116/L116),"",G116/L116)</f>
        <v>0</v>
      </c>
      <c r="L116" s="129">
        <v>24</v>
      </c>
      <c r="M116" s="109">
        <f t="shared" si="38"/>
        <v>0</v>
      </c>
      <c r="N116" s="130"/>
      <c r="O116" s="415"/>
      <c r="P116" s="415"/>
      <c r="Q116" s="415"/>
      <c r="R116" s="415"/>
      <c r="S116" s="415"/>
      <c r="T116" s="415"/>
      <c r="U116" s="415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>
        <v>42736</v>
      </c>
      <c r="G117" s="128">
        <f>52+90+44+90+90+90</f>
        <v>456</v>
      </c>
      <c r="H117" s="423">
        <f t="shared" si="37"/>
        <v>2280</v>
      </c>
      <c r="I117" s="129">
        <f>1*3+5*3</f>
        <v>18</v>
      </c>
      <c r="J117" s="130">
        <f t="array" ref="J117">IF(ISERROR(G117/I117),"",G117/I117)</f>
        <v>25.333333333333332</v>
      </c>
      <c r="K117" s="131">
        <f t="array" ref="K117">IF(ISERROR(G117/L117),"",G117/L117)</f>
        <v>19</v>
      </c>
      <c r="L117" s="129">
        <v>24</v>
      </c>
      <c r="M117" s="109">
        <f t="shared" si="38"/>
        <v>-1</v>
      </c>
      <c r="N117" s="130"/>
      <c r="O117" s="415"/>
      <c r="P117" s="415"/>
      <c r="Q117" s="415"/>
      <c r="R117" s="415"/>
      <c r="S117" s="415"/>
      <c r="T117" s="415"/>
      <c r="U117" s="415"/>
      <c r="V117" s="132"/>
      <c r="W117" s="133"/>
      <c r="X117" s="132"/>
      <c r="Y117" s="132"/>
      <c r="Z117" s="132"/>
      <c r="AA117" s="132"/>
    </row>
    <row r="118" spans="1:27" ht="20.100000000000001" hidden="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423">
        <f t="shared" si="37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7">IF(ISERROR(I118-K118),"",I118-K118)</f>
        <v>0</v>
      </c>
      <c r="N118" s="130">
        <f t="shared" ref="N118:N120" si="48">SUM(O118:U118)</f>
        <v>0</v>
      </c>
      <c r="O118" s="415"/>
      <c r="P118" s="415"/>
      <c r="Q118" s="415"/>
      <c r="R118" s="415"/>
      <c r="S118" s="415"/>
      <c r="T118" s="415"/>
      <c r="U118" s="415"/>
      <c r="V118" s="132">
        <f t="shared" ref="V118:V120" si="49">SUM(X118:AA118)</f>
        <v>0</v>
      </c>
      <c r="W118" s="133" t="str">
        <f t="shared" ref="W118:W142" si="50">IF(ISERROR(V118/G118),"",V118/G118)</f>
        <v/>
      </c>
      <c r="X118" s="132"/>
      <c r="Y118" s="132"/>
      <c r="Z118" s="132"/>
      <c r="AA118" s="132"/>
    </row>
    <row r="119" spans="1:27" ht="20.100000000000001" hidden="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423">
        <f t="shared" si="37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7"/>
        <v>0</v>
      </c>
      <c r="N119" s="130">
        <f t="shared" si="48"/>
        <v>0</v>
      </c>
      <c r="O119" s="415"/>
      <c r="P119" s="415"/>
      <c r="Q119" s="415"/>
      <c r="R119" s="415"/>
      <c r="S119" s="415"/>
      <c r="T119" s="415"/>
      <c r="U119" s="415"/>
      <c r="V119" s="132">
        <f t="shared" si="49"/>
        <v>0</v>
      </c>
      <c r="W119" s="133" t="str">
        <f t="shared" si="50"/>
        <v/>
      </c>
      <c r="X119" s="132"/>
      <c r="Y119" s="132"/>
      <c r="Z119" s="132"/>
      <c r="AA119" s="132"/>
    </row>
    <row r="120" spans="1:27" ht="20.100000000000001" hidden="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423">
        <f t="shared" si="37"/>
        <v>0</v>
      </c>
      <c r="I120" s="129"/>
      <c r="J120" s="130" t="str">
        <f t="array" ref="J120">IF(ISERROR(G120/I120),"",G120/I120)</f>
        <v/>
      </c>
      <c r="K120" s="423">
        <f t="array" ref="K120">IF(ISERROR(G120/L120),"",G120/L120)</f>
        <v>0</v>
      </c>
      <c r="L120" s="129">
        <v>9</v>
      </c>
      <c r="M120" s="109">
        <f t="shared" si="47"/>
        <v>0</v>
      </c>
      <c r="N120" s="130">
        <f t="shared" si="48"/>
        <v>0</v>
      </c>
      <c r="O120" s="415"/>
      <c r="P120" s="415"/>
      <c r="Q120" s="415"/>
      <c r="R120" s="415"/>
      <c r="S120" s="415"/>
      <c r="T120" s="415"/>
      <c r="U120" s="415"/>
      <c r="V120" s="132">
        <f t="shared" si="49"/>
        <v>0</v>
      </c>
      <c r="W120" s="133" t="str">
        <f t="shared" si="50"/>
        <v/>
      </c>
      <c r="X120" s="132"/>
      <c r="Y120" s="132"/>
      <c r="Z120" s="132"/>
      <c r="AA120" s="132"/>
    </row>
    <row r="121" spans="1:27" ht="20.100000000000001" customHeight="1">
      <c r="A121" s="462" t="s">
        <v>224</v>
      </c>
      <c r="B121" s="463"/>
      <c r="C121" s="421" t="s">
        <v>202</v>
      </c>
      <c r="D121" s="143"/>
      <c r="E121" s="143"/>
      <c r="F121" s="144"/>
      <c r="G121" s="145">
        <f>SUM(G87:G120)</f>
        <v>1009</v>
      </c>
      <c r="H121" s="146">
        <f>SUM(H87:H120)</f>
        <v>5047.3099999999995</v>
      </c>
      <c r="I121" s="146">
        <f>SUM(I87:I120)</f>
        <v>67.5</v>
      </c>
      <c r="J121" s="130">
        <f t="array" ref="J121">IF(ISERROR(G121/I121),"",G121/I121)</f>
        <v>14.948148148148148</v>
      </c>
      <c r="K121" s="146">
        <f>SUM(K87:K120)</f>
        <v>116.6650293255132</v>
      </c>
      <c r="L121" s="147"/>
      <c r="M121" s="150">
        <f t="shared" ref="M121:V121" si="51">SUM(M87:M120)</f>
        <v>-49.165029325513203</v>
      </c>
      <c r="N121" s="146">
        <f t="shared" si="51"/>
        <v>0</v>
      </c>
      <c r="O121" s="148">
        <f t="shared" si="51"/>
        <v>0</v>
      </c>
      <c r="P121" s="148">
        <f t="shared" si="51"/>
        <v>0</v>
      </c>
      <c r="Q121" s="148">
        <f t="shared" si="51"/>
        <v>0</v>
      </c>
      <c r="R121" s="148">
        <f t="shared" si="51"/>
        <v>0</v>
      </c>
      <c r="S121" s="148">
        <f t="shared" si="51"/>
        <v>0</v>
      </c>
      <c r="T121" s="148">
        <f t="shared" si="51"/>
        <v>0</v>
      </c>
      <c r="U121" s="148">
        <f t="shared" si="51"/>
        <v>0</v>
      </c>
      <c r="V121" s="149">
        <f t="shared" si="51"/>
        <v>0</v>
      </c>
      <c r="W121" s="133">
        <f t="shared" si="50"/>
        <v>0</v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hidden="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423">
        <f t="shared" ref="H122:H136" si="52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6" si="53">IF(ISERROR(I122-K122),"",I122-K122)</f>
        <v>0</v>
      </c>
      <c r="N122" s="130">
        <f t="shared" ref="N122:N136" si="54">SUM(O122:U122)</f>
        <v>0</v>
      </c>
      <c r="O122" s="415"/>
      <c r="P122" s="415"/>
      <c r="Q122" s="415"/>
      <c r="R122" s="415"/>
      <c r="S122" s="415"/>
      <c r="T122" s="415"/>
      <c r="U122" s="415"/>
      <c r="V122" s="132">
        <f t="shared" ref="V122:V136" si="55">SUM(X122:AA122)</f>
        <v>0</v>
      </c>
      <c r="W122" s="133" t="str">
        <f t="shared" si="50"/>
        <v/>
      </c>
      <c r="X122" s="132"/>
      <c r="Y122" s="132"/>
      <c r="Z122" s="132"/>
      <c r="AA122" s="132"/>
    </row>
    <row r="123" spans="1:27" ht="20.100000000000001" hidden="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423">
        <f t="shared" si="52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3"/>
        <v>0</v>
      </c>
      <c r="N123" s="130">
        <f t="shared" si="54"/>
        <v>0</v>
      </c>
      <c r="O123" s="415"/>
      <c r="P123" s="415"/>
      <c r="Q123" s="415"/>
      <c r="R123" s="415"/>
      <c r="S123" s="415"/>
      <c r="T123" s="415"/>
      <c r="U123" s="415"/>
      <c r="V123" s="132">
        <f t="shared" si="55"/>
        <v>0</v>
      </c>
      <c r="W123" s="133" t="str">
        <f t="shared" si="50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>
        <v>42738</v>
      </c>
      <c r="G124" s="128">
        <f>100*6</f>
        <v>600</v>
      </c>
      <c r="H124" s="423">
        <f t="shared" si="52"/>
        <v>3024</v>
      </c>
      <c r="I124" s="129">
        <f>11*4</f>
        <v>44</v>
      </c>
      <c r="J124" s="130">
        <f t="array" ref="J124">IF(ISERROR(G124/I124),"",G124/I124)</f>
        <v>13.636363636363637</v>
      </c>
      <c r="K124" s="131">
        <f t="array" ref="K124">IF(ISERROR(G124/L124),"",G124/L124)</f>
        <v>30</v>
      </c>
      <c r="L124" s="129">
        <v>20</v>
      </c>
      <c r="M124" s="109">
        <f t="shared" si="53"/>
        <v>14</v>
      </c>
      <c r="N124" s="130">
        <f t="shared" si="54"/>
        <v>0</v>
      </c>
      <c r="O124" s="415"/>
      <c r="P124" s="415"/>
      <c r="Q124" s="415"/>
      <c r="R124" s="415"/>
      <c r="S124" s="415"/>
      <c r="T124" s="415"/>
      <c r="U124" s="415"/>
      <c r="V124" s="132">
        <f t="shared" si="55"/>
        <v>0</v>
      </c>
      <c r="W124" s="133">
        <f t="shared" si="50"/>
        <v>0</v>
      </c>
      <c r="X124" s="132"/>
      <c r="Y124" s="132"/>
      <c r="Z124" s="132"/>
      <c r="AA124" s="132"/>
    </row>
    <row r="125" spans="1:27" ht="20.100000000000001" hidden="1" customHeight="1">
      <c r="A125" s="299"/>
      <c r="B125" s="140" t="s">
        <v>227</v>
      </c>
      <c r="C125" s="126" t="s">
        <v>212</v>
      </c>
      <c r="D125" s="108">
        <v>5.03</v>
      </c>
      <c r="E125" s="108"/>
      <c r="F125" s="127"/>
      <c r="G125" s="128"/>
      <c r="H125" s="423">
        <f t="shared" si="52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3"/>
        <v>0</v>
      </c>
      <c r="N125" s="130">
        <f t="shared" si="54"/>
        <v>0</v>
      </c>
      <c r="O125" s="415"/>
      <c r="P125" s="415"/>
      <c r="Q125" s="415"/>
      <c r="R125" s="415"/>
      <c r="S125" s="415"/>
      <c r="T125" s="415"/>
      <c r="U125" s="415"/>
      <c r="V125" s="132">
        <f t="shared" si="55"/>
        <v>0</v>
      </c>
      <c r="W125" s="133" t="str">
        <f t="shared" si="50"/>
        <v/>
      </c>
      <c r="X125" s="132"/>
      <c r="Y125" s="132"/>
      <c r="Z125" s="132"/>
      <c r="AA125" s="132"/>
    </row>
    <row r="126" spans="1:27" ht="20.100000000000001" hidden="1" customHeight="1">
      <c r="A126" s="299">
        <v>30100054</v>
      </c>
      <c r="B126" s="140" t="s">
        <v>227</v>
      </c>
      <c r="C126" s="419" t="s">
        <v>203</v>
      </c>
      <c r="D126" s="108">
        <v>5.03</v>
      </c>
      <c r="E126" s="108"/>
      <c r="F126" s="127"/>
      <c r="G126" s="128"/>
      <c r="H126" s="423">
        <f t="shared" si="52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3"/>
        <v>0</v>
      </c>
      <c r="N126" s="130">
        <f t="shared" si="54"/>
        <v>0</v>
      </c>
      <c r="O126" s="415"/>
      <c r="P126" s="415"/>
      <c r="Q126" s="415"/>
      <c r="R126" s="415"/>
      <c r="S126" s="415"/>
      <c r="T126" s="415"/>
      <c r="U126" s="415"/>
      <c r="V126" s="132">
        <f t="shared" si="55"/>
        <v>0</v>
      </c>
      <c r="W126" s="133" t="str">
        <f t="shared" si="50"/>
        <v/>
      </c>
      <c r="X126" s="132"/>
      <c r="Y126" s="132"/>
      <c r="Z126" s="132"/>
      <c r="AA126" s="132"/>
    </row>
    <row r="127" spans="1:27" ht="20.100000000000001" hidden="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423">
        <f t="shared" si="52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3"/>
        <v>0</v>
      </c>
      <c r="N127" s="130">
        <f t="shared" si="54"/>
        <v>0</v>
      </c>
      <c r="O127" s="415"/>
      <c r="P127" s="415"/>
      <c r="Q127" s="415"/>
      <c r="R127" s="415"/>
      <c r="S127" s="415"/>
      <c r="T127" s="415"/>
      <c r="U127" s="415"/>
      <c r="V127" s="132">
        <f t="shared" si="55"/>
        <v>0</v>
      </c>
      <c r="W127" s="133" t="str">
        <f t="shared" si="50"/>
        <v/>
      </c>
      <c r="X127" s="132"/>
      <c r="Y127" s="132"/>
      <c r="Z127" s="132"/>
      <c r="AA127" s="132"/>
    </row>
    <row r="128" spans="1:27" ht="20.100000000000001" hidden="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423">
        <f t="shared" si="52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3"/>
        <v>0</v>
      </c>
      <c r="N128" s="130">
        <f t="shared" si="54"/>
        <v>0</v>
      </c>
      <c r="O128" s="415"/>
      <c r="P128" s="415"/>
      <c r="Q128" s="415"/>
      <c r="R128" s="415"/>
      <c r="S128" s="415"/>
      <c r="T128" s="415"/>
      <c r="U128" s="415"/>
      <c r="V128" s="132">
        <f t="shared" si="55"/>
        <v>0</v>
      </c>
      <c r="W128" s="133" t="str">
        <f t="shared" si="50"/>
        <v/>
      </c>
      <c r="X128" s="132"/>
      <c r="Y128" s="132"/>
      <c r="Z128" s="132"/>
      <c r="AA128" s="132"/>
    </row>
    <row r="129" spans="1:27" ht="20.100000000000001" hidden="1" customHeight="1">
      <c r="A129" s="299"/>
      <c r="B129" s="140" t="s">
        <v>227</v>
      </c>
      <c r="C129" s="419" t="s">
        <v>228</v>
      </c>
      <c r="D129" s="108">
        <v>5.03</v>
      </c>
      <c r="E129" s="108"/>
      <c r="F129" s="127"/>
      <c r="G129" s="128"/>
      <c r="H129" s="423">
        <f t="shared" si="52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3"/>
        <v>0</v>
      </c>
      <c r="N129" s="130">
        <f t="shared" si="54"/>
        <v>0</v>
      </c>
      <c r="O129" s="415"/>
      <c r="P129" s="415"/>
      <c r="Q129" s="415"/>
      <c r="R129" s="415"/>
      <c r="S129" s="415"/>
      <c r="T129" s="415"/>
      <c r="U129" s="415"/>
      <c r="V129" s="132">
        <f t="shared" si="55"/>
        <v>0</v>
      </c>
      <c r="W129" s="133" t="str">
        <f t="shared" si="50"/>
        <v/>
      </c>
      <c r="X129" s="132"/>
      <c r="Y129" s="132"/>
      <c r="Z129" s="132"/>
      <c r="AA129" s="132"/>
    </row>
    <row r="130" spans="1:27" ht="20.100000000000001" hidden="1" customHeight="1">
      <c r="A130" s="299">
        <v>30101067</v>
      </c>
      <c r="B130" s="140" t="s">
        <v>229</v>
      </c>
      <c r="C130" s="419" t="s">
        <v>212</v>
      </c>
      <c r="D130" s="108">
        <v>5.03</v>
      </c>
      <c r="E130" s="108"/>
      <c r="F130" s="127"/>
      <c r="G130" s="128"/>
      <c r="H130" s="423">
        <f t="shared" si="52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3"/>
        <v/>
      </c>
      <c r="N130" s="130">
        <f t="shared" si="54"/>
        <v>0</v>
      </c>
      <c r="O130" s="415"/>
      <c r="P130" s="415"/>
      <c r="Q130" s="415"/>
      <c r="R130" s="415"/>
      <c r="S130" s="415"/>
      <c r="T130" s="415"/>
      <c r="U130" s="415"/>
      <c r="V130" s="132">
        <f t="shared" si="55"/>
        <v>0</v>
      </c>
      <c r="W130" s="133" t="str">
        <f t="shared" si="50"/>
        <v/>
      </c>
      <c r="X130" s="132"/>
      <c r="Y130" s="132"/>
      <c r="Z130" s="132"/>
      <c r="AA130" s="132"/>
    </row>
    <row r="131" spans="1:27" ht="20.100000000000001" hidden="1" customHeight="1">
      <c r="A131" s="299">
        <v>30101068</v>
      </c>
      <c r="B131" s="140" t="s">
        <v>229</v>
      </c>
      <c r="C131" s="419" t="s">
        <v>203</v>
      </c>
      <c r="D131" s="108">
        <v>5.03</v>
      </c>
      <c r="E131" s="108"/>
      <c r="F131" s="127"/>
      <c r="G131" s="128"/>
      <c r="H131" s="423">
        <f t="shared" si="52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3"/>
        <v/>
      </c>
      <c r="N131" s="130">
        <f t="shared" si="54"/>
        <v>0</v>
      </c>
      <c r="O131" s="415"/>
      <c r="P131" s="415"/>
      <c r="Q131" s="415"/>
      <c r="R131" s="415"/>
      <c r="S131" s="415"/>
      <c r="T131" s="415"/>
      <c r="U131" s="415"/>
      <c r="V131" s="132">
        <f t="shared" si="55"/>
        <v>0</v>
      </c>
      <c r="W131" s="133" t="str">
        <f t="shared" si="50"/>
        <v/>
      </c>
      <c r="X131" s="132"/>
      <c r="Y131" s="132"/>
      <c r="Z131" s="132"/>
      <c r="AA131" s="132"/>
    </row>
    <row r="132" spans="1:27" ht="20.100000000000001" hidden="1" customHeight="1">
      <c r="A132" s="299">
        <v>30101069</v>
      </c>
      <c r="B132" s="140" t="s">
        <v>229</v>
      </c>
      <c r="C132" s="419" t="s">
        <v>186</v>
      </c>
      <c r="D132" s="108">
        <v>5.03</v>
      </c>
      <c r="E132" s="108"/>
      <c r="F132" s="127"/>
      <c r="G132" s="128"/>
      <c r="H132" s="423">
        <f t="shared" si="52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3"/>
        <v/>
      </c>
      <c r="N132" s="130">
        <f t="shared" si="54"/>
        <v>0</v>
      </c>
      <c r="O132" s="415"/>
      <c r="P132" s="415"/>
      <c r="Q132" s="415"/>
      <c r="R132" s="415"/>
      <c r="S132" s="415"/>
      <c r="T132" s="415"/>
      <c r="U132" s="415"/>
      <c r="V132" s="132">
        <f t="shared" si="55"/>
        <v>0</v>
      </c>
      <c r="W132" s="133" t="str">
        <f t="shared" si="50"/>
        <v/>
      </c>
      <c r="X132" s="132"/>
      <c r="Y132" s="132"/>
      <c r="Z132" s="132"/>
      <c r="AA132" s="132"/>
    </row>
    <row r="133" spans="1:27" ht="20.100000000000001" hidden="1" customHeight="1">
      <c r="A133" s="299">
        <v>30101070</v>
      </c>
      <c r="B133" s="140" t="s">
        <v>229</v>
      </c>
      <c r="C133" s="419" t="s">
        <v>228</v>
      </c>
      <c r="D133" s="108">
        <v>5.03</v>
      </c>
      <c r="E133" s="108"/>
      <c r="F133" s="127"/>
      <c r="G133" s="128"/>
      <c r="H133" s="423">
        <f t="shared" si="52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3"/>
        <v/>
      </c>
      <c r="N133" s="130">
        <f t="shared" si="54"/>
        <v>0</v>
      </c>
      <c r="O133" s="415"/>
      <c r="P133" s="415"/>
      <c r="Q133" s="415"/>
      <c r="R133" s="415"/>
      <c r="S133" s="415"/>
      <c r="T133" s="415"/>
      <c r="U133" s="415"/>
      <c r="V133" s="132">
        <f t="shared" si="55"/>
        <v>0</v>
      </c>
      <c r="W133" s="133" t="str">
        <f t="shared" si="50"/>
        <v/>
      </c>
      <c r="X133" s="132"/>
      <c r="Y133" s="132"/>
      <c r="Z133" s="132"/>
      <c r="AA133" s="132"/>
    </row>
    <row r="134" spans="1:27" ht="20.100000000000001" hidden="1" customHeight="1">
      <c r="A134" s="299">
        <v>30101071</v>
      </c>
      <c r="B134" s="140" t="s">
        <v>229</v>
      </c>
      <c r="C134" s="419" t="s">
        <v>199</v>
      </c>
      <c r="D134" s="108">
        <v>5.03</v>
      </c>
      <c r="E134" s="108"/>
      <c r="F134" s="127"/>
      <c r="G134" s="128"/>
      <c r="H134" s="423">
        <f t="shared" si="52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3"/>
        <v/>
      </c>
      <c r="N134" s="130">
        <f t="shared" si="54"/>
        <v>0</v>
      </c>
      <c r="O134" s="415"/>
      <c r="P134" s="415"/>
      <c r="Q134" s="415"/>
      <c r="R134" s="415"/>
      <c r="S134" s="415"/>
      <c r="T134" s="415"/>
      <c r="U134" s="415"/>
      <c r="V134" s="132">
        <f t="shared" si="55"/>
        <v>0</v>
      </c>
      <c r="W134" s="133" t="str">
        <f t="shared" si="50"/>
        <v/>
      </c>
      <c r="X134" s="132"/>
      <c r="Y134" s="132"/>
      <c r="Z134" s="132"/>
      <c r="AA134" s="132"/>
    </row>
    <row r="135" spans="1:27" ht="20.100000000000001" hidden="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423">
        <f t="shared" si="52"/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si="53"/>
        <v>0</v>
      </c>
      <c r="N135" s="130">
        <f t="shared" si="54"/>
        <v>0</v>
      </c>
      <c r="O135" s="415"/>
      <c r="P135" s="415"/>
      <c r="Q135" s="415"/>
      <c r="R135" s="415"/>
      <c r="S135" s="415"/>
      <c r="T135" s="415"/>
      <c r="U135" s="415"/>
      <c r="V135" s="132">
        <f t="shared" si="55"/>
        <v>0</v>
      </c>
      <c r="W135" s="133" t="str">
        <f t="shared" si="50"/>
        <v/>
      </c>
      <c r="X135" s="132"/>
      <c r="Y135" s="132"/>
      <c r="Z135" s="132"/>
      <c r="AA135" s="132"/>
    </row>
    <row r="136" spans="1:27" ht="20.100000000000001" hidden="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423">
        <f t="shared" si="52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3"/>
        <v>0</v>
      </c>
      <c r="N136" s="130">
        <f t="shared" si="54"/>
        <v>0</v>
      </c>
      <c r="O136" s="415"/>
      <c r="P136" s="415"/>
      <c r="Q136" s="415"/>
      <c r="R136" s="415"/>
      <c r="S136" s="415"/>
      <c r="T136" s="415"/>
      <c r="U136" s="415"/>
      <c r="V136" s="132">
        <f t="shared" si="55"/>
        <v>0</v>
      </c>
      <c r="W136" s="133" t="str">
        <f t="shared" si="50"/>
        <v/>
      </c>
      <c r="X136" s="132"/>
      <c r="Y136" s="132"/>
      <c r="Z136" s="132"/>
      <c r="AA136" s="132"/>
    </row>
    <row r="137" spans="1:27" ht="20.100000000000001" customHeight="1">
      <c r="A137" s="462" t="s">
        <v>231</v>
      </c>
      <c r="B137" s="463"/>
      <c r="C137" s="421" t="s">
        <v>202</v>
      </c>
      <c r="D137" s="143"/>
      <c r="E137" s="143"/>
      <c r="F137" s="144"/>
      <c r="G137" s="145">
        <f>SUM(G122:G136)</f>
        <v>600</v>
      </c>
      <c r="H137" s="146">
        <f>SUM(H122:H136)</f>
        <v>3024</v>
      </c>
      <c r="I137" s="146">
        <f>SUM(I122:I136)</f>
        <v>44</v>
      </c>
      <c r="J137" s="130">
        <f t="array" ref="J137">IF(ISERROR(G137/I137),"",G137/I137)</f>
        <v>13.636363636363637</v>
      </c>
      <c r="K137" s="146">
        <f>SUM(K122:K136)</f>
        <v>30</v>
      </c>
      <c r="L137" s="147"/>
      <c r="M137" s="150">
        <f>SUM(M122:M136)</f>
        <v>14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>
        <f t="shared" si="50"/>
        <v>0</v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hidden="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423">
        <f t="shared" ref="H138:H146" si="56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2" si="57">IF(ISERROR(I138-K138),"",I138-K138)</f>
        <v>0</v>
      </c>
      <c r="N138" s="130">
        <f t="shared" ref="N138:N142" si="58">SUM(O138:U138)</f>
        <v>0</v>
      </c>
      <c r="O138" s="415"/>
      <c r="P138" s="415"/>
      <c r="Q138" s="415"/>
      <c r="R138" s="415"/>
      <c r="S138" s="415"/>
      <c r="T138" s="415"/>
      <c r="U138" s="415"/>
      <c r="V138" s="132">
        <f t="shared" ref="V138:V142" si="59">SUM(X138:AA138)</f>
        <v>0</v>
      </c>
      <c r="W138" s="133" t="str">
        <f t="shared" si="50"/>
        <v/>
      </c>
      <c r="X138" s="132"/>
      <c r="Y138" s="132"/>
      <c r="Z138" s="132"/>
      <c r="AA138" s="132"/>
    </row>
    <row r="139" spans="1:27" ht="20.100000000000001" hidden="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423">
        <f t="shared" si="56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57"/>
        <v>0</v>
      </c>
      <c r="N139" s="130">
        <f t="shared" si="58"/>
        <v>0</v>
      </c>
      <c r="O139" s="415"/>
      <c r="P139" s="415"/>
      <c r="Q139" s="415"/>
      <c r="R139" s="415"/>
      <c r="S139" s="415"/>
      <c r="T139" s="415"/>
      <c r="U139" s="415"/>
      <c r="V139" s="132">
        <f t="shared" si="59"/>
        <v>0</v>
      </c>
      <c r="W139" s="133" t="str">
        <f t="shared" si="50"/>
        <v/>
      </c>
      <c r="X139" s="132"/>
      <c r="Y139" s="132"/>
      <c r="Z139" s="132"/>
      <c r="AA139" s="132"/>
    </row>
    <row r="140" spans="1:27" ht="20.100000000000001" hidden="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423">
        <f t="shared" si="56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57"/>
        <v>0</v>
      </c>
      <c r="N140" s="130">
        <f t="shared" si="58"/>
        <v>0</v>
      </c>
      <c r="O140" s="415"/>
      <c r="P140" s="415"/>
      <c r="Q140" s="415"/>
      <c r="R140" s="415"/>
      <c r="S140" s="415"/>
      <c r="T140" s="415"/>
      <c r="U140" s="415"/>
      <c r="V140" s="132">
        <f t="shared" si="59"/>
        <v>0</v>
      </c>
      <c r="W140" s="133" t="str">
        <f t="shared" si="50"/>
        <v/>
      </c>
      <c r="X140" s="132"/>
      <c r="Y140" s="132"/>
      <c r="Z140" s="132"/>
      <c r="AA140" s="132"/>
    </row>
    <row r="141" spans="1:27" ht="20.100000000000001" hidden="1" customHeight="1">
      <c r="A141" s="300"/>
      <c r="B141" s="134" t="s">
        <v>232</v>
      </c>
      <c r="C141" s="126" t="s">
        <v>195</v>
      </c>
      <c r="D141" s="108">
        <v>5.04</v>
      </c>
      <c r="E141" s="108"/>
      <c r="F141" s="127"/>
      <c r="G141" s="128"/>
      <c r="H141" s="423">
        <f t="shared" si="56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57"/>
        <v>0</v>
      </c>
      <c r="N141" s="130">
        <f t="shared" si="58"/>
        <v>0</v>
      </c>
      <c r="O141" s="415"/>
      <c r="P141" s="415"/>
      <c r="Q141" s="415"/>
      <c r="R141" s="415"/>
      <c r="S141" s="415"/>
      <c r="T141" s="415"/>
      <c r="U141" s="415"/>
      <c r="V141" s="132">
        <f t="shared" si="59"/>
        <v>0</v>
      </c>
      <c r="W141" s="133" t="str">
        <f t="shared" si="50"/>
        <v/>
      </c>
      <c r="X141" s="132"/>
      <c r="Y141" s="132"/>
      <c r="Z141" s="132"/>
      <c r="AA141" s="132"/>
    </row>
    <row r="142" spans="1:27" ht="20.100000000000001" hidden="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423">
        <f t="shared" si="56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57"/>
        <v>0</v>
      </c>
      <c r="N142" s="130">
        <f t="shared" si="58"/>
        <v>0</v>
      </c>
      <c r="O142" s="415"/>
      <c r="P142" s="415"/>
      <c r="Q142" s="415"/>
      <c r="R142" s="415"/>
      <c r="S142" s="415"/>
      <c r="T142" s="415"/>
      <c r="U142" s="415"/>
      <c r="V142" s="132">
        <f t="shared" si="59"/>
        <v>0</v>
      </c>
      <c r="W142" s="133" t="str">
        <f t="shared" si="50"/>
        <v/>
      </c>
      <c r="X142" s="132"/>
      <c r="Y142" s="132"/>
      <c r="Z142" s="132"/>
      <c r="AA142" s="132"/>
    </row>
    <row r="143" spans="1:27" ht="20.100000000000001" hidden="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423">
        <f t="shared" si="56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415"/>
      <c r="P143" s="415"/>
      <c r="Q143" s="415"/>
      <c r="R143" s="415"/>
      <c r="S143" s="415"/>
      <c r="T143" s="415"/>
      <c r="U143" s="415"/>
      <c r="V143" s="132"/>
      <c r="W143" s="133"/>
      <c r="X143" s="132"/>
      <c r="Y143" s="132"/>
      <c r="Z143" s="132"/>
      <c r="AA143" s="132"/>
    </row>
    <row r="144" spans="1:27" ht="20.100000000000001" hidden="1" customHeight="1">
      <c r="A144" s="300">
        <v>30400020</v>
      </c>
      <c r="B144" s="134" t="s">
        <v>439</v>
      </c>
      <c r="C144" s="187" t="s">
        <v>74</v>
      </c>
      <c r="D144" s="108">
        <v>5.04</v>
      </c>
      <c r="E144" s="108"/>
      <c r="F144" s="127"/>
      <c r="G144" s="128"/>
      <c r="H144" s="423">
        <f t="shared" si="56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415"/>
      <c r="P144" s="415"/>
      <c r="Q144" s="415"/>
      <c r="R144" s="415"/>
      <c r="S144" s="415"/>
      <c r="T144" s="415"/>
      <c r="U144" s="415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53</v>
      </c>
      <c r="D145" s="108">
        <v>5.04</v>
      </c>
      <c r="E145" s="108"/>
      <c r="F145" s="127">
        <v>42737</v>
      </c>
      <c r="G145" s="128">
        <f>90*6+90</f>
        <v>630</v>
      </c>
      <c r="H145" s="423">
        <f t="shared" si="56"/>
        <v>3175.2</v>
      </c>
      <c r="I145" s="129">
        <f>11*4</f>
        <v>44</v>
      </c>
      <c r="J145" s="130">
        <f t="array" ref="J145">IF(ISERROR(G145/I145),"",G145/I145)</f>
        <v>14.318181818181818</v>
      </c>
      <c r="K145" s="131">
        <f t="array" ref="K145">IF(ISERROR(G145/L145),"",G145/L145)</f>
        <v>46.666666666666664</v>
      </c>
      <c r="L145" s="129">
        <v>13.5</v>
      </c>
      <c r="M145" s="109">
        <f t="shared" ref="M145" si="60">IF(ISERROR(I145-K145),"",I145-K145)</f>
        <v>-2.6666666666666643</v>
      </c>
      <c r="N145" s="130"/>
      <c r="O145" s="415"/>
      <c r="P145" s="415"/>
      <c r="Q145" s="415"/>
      <c r="R145" s="415"/>
      <c r="S145" s="415"/>
      <c r="T145" s="415"/>
      <c r="U145" s="415"/>
      <c r="V145" s="132"/>
      <c r="W145" s="133"/>
      <c r="X145" s="132"/>
      <c r="Y145" s="132"/>
      <c r="Z145" s="132"/>
      <c r="AA145" s="132"/>
    </row>
    <row r="146" spans="1:27" ht="20.100000000000001" hidden="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423">
        <f t="shared" si="56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ref="M146" si="61">IF(ISERROR(I146-K146),"",I146-K146)</f>
        <v>0</v>
      </c>
      <c r="N146" s="130">
        <f t="shared" ref="N146" si="62">SUM(O146:U146)</f>
        <v>0</v>
      </c>
      <c r="O146" s="415"/>
      <c r="P146" s="415"/>
      <c r="Q146" s="415"/>
      <c r="R146" s="415"/>
      <c r="S146" s="415"/>
      <c r="T146" s="415"/>
      <c r="U146" s="415"/>
      <c r="V146" s="132">
        <f t="shared" ref="V146" si="63">SUM(X146:AA146)</f>
        <v>0</v>
      </c>
      <c r="W146" s="133" t="str">
        <f t="shared" ref="W146:W151" si="64">IF(ISERROR(V146/G146),"",V146/G146)</f>
        <v/>
      </c>
      <c r="X146" s="132"/>
      <c r="Y146" s="132"/>
      <c r="Z146" s="132"/>
      <c r="AA146" s="132"/>
    </row>
    <row r="147" spans="1:27" ht="20.100000000000001" customHeight="1">
      <c r="A147" s="462" t="s">
        <v>234</v>
      </c>
      <c r="B147" s="463"/>
      <c r="C147" s="421" t="s">
        <v>202</v>
      </c>
      <c r="D147" s="143"/>
      <c r="E147" s="143"/>
      <c r="F147" s="144"/>
      <c r="G147" s="145">
        <f>SUM(G138:G146)</f>
        <v>630</v>
      </c>
      <c r="H147" s="146">
        <f>SUM(H138:H146)</f>
        <v>3175.2</v>
      </c>
      <c r="I147" s="146">
        <f>SUM(I138:I146)</f>
        <v>44</v>
      </c>
      <c r="J147" s="130">
        <f t="array" ref="J147">IF(ISERROR(G147/I147),"",G147/I147)</f>
        <v>14.318181818181818</v>
      </c>
      <c r="K147" s="146">
        <f>SUM(K138:K146)</f>
        <v>46.666666666666664</v>
      </c>
      <c r="L147" s="147"/>
      <c r="M147" s="150">
        <f>SUM(M138:M146)</f>
        <v>-2.6666666666666643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>
        <f t="shared" si="64"/>
        <v>0</v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hidden="1" customHeight="1">
      <c r="A148" s="299">
        <v>30700013</v>
      </c>
      <c r="B148" s="298" t="s">
        <v>103</v>
      </c>
      <c r="C148" s="413"/>
      <c r="D148" s="108">
        <v>3.65</v>
      </c>
      <c r="E148" s="108"/>
      <c r="F148" s="153"/>
      <c r="G148" s="128"/>
      <c r="H148" s="423">
        <f t="shared" ref="H148:H161" si="65">D148*G148</f>
        <v>0</v>
      </c>
      <c r="I148" s="129"/>
      <c r="J148" s="130" t="str">
        <f t="array" ref="J148">IF(ISERROR(G148/I148),"",G148/I148)</f>
        <v/>
      </c>
      <c r="K148" s="423">
        <f t="array" ref="K148">IF(ISERROR(G148/L148),"",G148/L148)</f>
        <v>0</v>
      </c>
      <c r="L148" s="129">
        <v>5</v>
      </c>
      <c r="M148" s="109">
        <f t="shared" ref="M148:M151" si="66">IF(ISERROR(I148-K148),"",I148-K148)</f>
        <v>0</v>
      </c>
      <c r="N148" s="130">
        <f t="shared" ref="N148:N151" si="67">SUM(O148:U148)</f>
        <v>0</v>
      </c>
      <c r="O148" s="415"/>
      <c r="P148" s="415"/>
      <c r="Q148" s="415"/>
      <c r="R148" s="415"/>
      <c r="S148" s="415"/>
      <c r="T148" s="415"/>
      <c r="U148" s="415"/>
      <c r="V148" s="132">
        <f t="shared" ref="V148:V151" si="68">SUM(X148:AA148)</f>
        <v>0</v>
      </c>
      <c r="W148" s="133" t="str">
        <f t="shared" si="64"/>
        <v/>
      </c>
      <c r="X148" s="132"/>
      <c r="Y148" s="132"/>
      <c r="Z148" s="132"/>
      <c r="AA148" s="132"/>
    </row>
    <row r="149" spans="1:27" ht="20.100000000000001" hidden="1" customHeight="1">
      <c r="A149" s="299">
        <v>30700014</v>
      </c>
      <c r="B149" s="141" t="s">
        <v>236</v>
      </c>
      <c r="C149" s="413"/>
      <c r="D149" s="108">
        <v>6.58</v>
      </c>
      <c r="E149" s="108"/>
      <c r="F149" s="127"/>
      <c r="G149" s="128"/>
      <c r="H149" s="423">
        <f t="shared" si="65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6"/>
        <v>0</v>
      </c>
      <c r="N149" s="130">
        <f t="shared" si="67"/>
        <v>0</v>
      </c>
      <c r="O149" s="415"/>
      <c r="P149" s="415"/>
      <c r="Q149" s="415"/>
      <c r="R149" s="415"/>
      <c r="S149" s="415"/>
      <c r="T149" s="415"/>
      <c r="U149" s="415"/>
      <c r="V149" s="132">
        <f t="shared" si="68"/>
        <v>0</v>
      </c>
      <c r="W149" s="133" t="str">
        <f t="shared" si="64"/>
        <v/>
      </c>
      <c r="X149" s="132"/>
      <c r="Y149" s="132"/>
      <c r="Z149" s="132"/>
      <c r="AA149" s="132"/>
    </row>
    <row r="150" spans="1:27" ht="20.100000000000001" hidden="1" customHeight="1">
      <c r="A150" s="299">
        <v>30700016</v>
      </c>
      <c r="B150" s="141" t="s">
        <v>237</v>
      </c>
      <c r="C150" s="413"/>
      <c r="D150" s="108">
        <v>7.8</v>
      </c>
      <c r="E150" s="108"/>
      <c r="F150" s="127"/>
      <c r="G150" s="128"/>
      <c r="H150" s="423">
        <f t="shared" si="65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6"/>
        <v>0</v>
      </c>
      <c r="N150" s="130">
        <f t="shared" si="67"/>
        <v>0</v>
      </c>
      <c r="O150" s="415"/>
      <c r="P150" s="415"/>
      <c r="Q150" s="415"/>
      <c r="R150" s="415"/>
      <c r="S150" s="415"/>
      <c r="T150" s="415"/>
      <c r="U150" s="415"/>
      <c r="V150" s="132">
        <f t="shared" si="68"/>
        <v>0</v>
      </c>
      <c r="W150" s="133" t="str">
        <f t="shared" si="64"/>
        <v/>
      </c>
      <c r="X150" s="132"/>
      <c r="Y150" s="132"/>
      <c r="Z150" s="132"/>
      <c r="AA150" s="132"/>
    </row>
    <row r="151" spans="1:27" ht="20.100000000000001" hidden="1" customHeight="1">
      <c r="A151" s="299">
        <v>30700017</v>
      </c>
      <c r="B151" s="141" t="s">
        <v>238</v>
      </c>
      <c r="C151" s="413"/>
      <c r="D151" s="108">
        <v>4.4000000000000004</v>
      </c>
      <c r="E151" s="108"/>
      <c r="F151" s="127"/>
      <c r="G151" s="128"/>
      <c r="H151" s="423">
        <f t="shared" si="65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6"/>
        <v>0</v>
      </c>
      <c r="N151" s="130">
        <f t="shared" si="67"/>
        <v>0</v>
      </c>
      <c r="O151" s="415"/>
      <c r="P151" s="415"/>
      <c r="Q151" s="415"/>
      <c r="R151" s="415"/>
      <c r="S151" s="415"/>
      <c r="T151" s="415"/>
      <c r="U151" s="415"/>
      <c r="V151" s="132">
        <f t="shared" si="68"/>
        <v>0</v>
      </c>
      <c r="W151" s="133" t="str">
        <f t="shared" si="64"/>
        <v/>
      </c>
      <c r="X151" s="132"/>
      <c r="Y151" s="132"/>
      <c r="Z151" s="132"/>
      <c r="AA151" s="132"/>
    </row>
    <row r="152" spans="1:27" ht="20.100000000000001" hidden="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423">
        <f t="shared" si="65"/>
        <v>0</v>
      </c>
      <c r="I152" s="129"/>
      <c r="J152" s="130"/>
      <c r="K152" s="131"/>
      <c r="L152" s="129">
        <v>6</v>
      </c>
      <c r="M152" s="109"/>
      <c r="N152" s="130"/>
      <c r="O152" s="415"/>
      <c r="P152" s="415"/>
      <c r="Q152" s="415"/>
      <c r="R152" s="415"/>
      <c r="S152" s="415"/>
      <c r="T152" s="415"/>
      <c r="U152" s="415"/>
      <c r="V152" s="132"/>
      <c r="W152" s="133"/>
      <c r="X152" s="132"/>
      <c r="Y152" s="132"/>
      <c r="Z152" s="132"/>
      <c r="AA152" s="132"/>
    </row>
    <row r="153" spans="1:27" ht="20.100000000000001" hidden="1" customHeight="1">
      <c r="A153" s="305"/>
      <c r="B153" s="413" t="s">
        <v>239</v>
      </c>
      <c r="C153" s="413" t="s">
        <v>179</v>
      </c>
      <c r="D153" s="108">
        <v>6.04</v>
      </c>
      <c r="E153" s="108"/>
      <c r="F153" s="127"/>
      <c r="G153" s="128"/>
      <c r="H153" s="423">
        <f t="shared" si="65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9">IF(ISERROR(I153-K153),"",I153-K153)</f>
        <v>0</v>
      </c>
      <c r="N153" s="130">
        <f t="shared" ref="N153:N154" si="70">SUM(O153:U153)</f>
        <v>0</v>
      </c>
      <c r="O153" s="415"/>
      <c r="P153" s="415"/>
      <c r="Q153" s="415"/>
      <c r="R153" s="415"/>
      <c r="S153" s="415"/>
      <c r="T153" s="415"/>
      <c r="U153" s="415"/>
      <c r="V153" s="132">
        <f t="shared" ref="V153:V154" si="71">SUM(X153:AA153)</f>
        <v>0</v>
      </c>
      <c r="W153" s="133" t="str">
        <f t="shared" ref="W153:W154" si="72">IF(ISERROR(V153/G153),"",V153/G153)</f>
        <v/>
      </c>
      <c r="X153" s="132"/>
      <c r="Y153" s="132"/>
      <c r="Z153" s="132"/>
      <c r="AA153" s="132"/>
    </row>
    <row r="154" spans="1:27" ht="20.100000000000001" hidden="1" customHeight="1">
      <c r="A154" s="305">
        <v>30700019</v>
      </c>
      <c r="B154" s="413" t="s">
        <v>239</v>
      </c>
      <c r="C154" s="413" t="s">
        <v>186</v>
      </c>
      <c r="D154" s="108">
        <v>6.04</v>
      </c>
      <c r="E154" s="108"/>
      <c r="F154" s="127"/>
      <c r="G154" s="128"/>
      <c r="H154" s="423">
        <f t="shared" si="65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9"/>
        <v>0</v>
      </c>
      <c r="N154" s="130">
        <f t="shared" si="70"/>
        <v>0</v>
      </c>
      <c r="O154" s="415"/>
      <c r="P154" s="415"/>
      <c r="Q154" s="415"/>
      <c r="R154" s="415"/>
      <c r="S154" s="415"/>
      <c r="T154" s="415"/>
      <c r="U154" s="415"/>
      <c r="V154" s="132">
        <f t="shared" si="71"/>
        <v>0</v>
      </c>
      <c r="W154" s="133" t="str">
        <f t="shared" si="72"/>
        <v/>
      </c>
      <c r="X154" s="132"/>
      <c r="Y154" s="132"/>
      <c r="Z154" s="132"/>
      <c r="AA154" s="132"/>
    </row>
    <row r="155" spans="1:27" ht="20.100000000000001" hidden="1" customHeight="1">
      <c r="A155" s="305">
        <v>30601015</v>
      </c>
      <c r="B155" s="413" t="s">
        <v>443</v>
      </c>
      <c r="C155" s="413" t="s">
        <v>179</v>
      </c>
      <c r="D155" s="108">
        <v>6</v>
      </c>
      <c r="E155" s="108"/>
      <c r="F155" s="127"/>
      <c r="G155" s="128"/>
      <c r="H155" s="423">
        <f t="shared" si="65"/>
        <v>0</v>
      </c>
      <c r="I155" s="129"/>
      <c r="J155" s="130"/>
      <c r="K155" s="131"/>
      <c r="L155" s="129"/>
      <c r="M155" s="109"/>
      <c r="N155" s="130"/>
      <c r="O155" s="415"/>
      <c r="P155" s="415"/>
      <c r="Q155" s="415"/>
      <c r="R155" s="415"/>
      <c r="S155" s="415"/>
      <c r="T155" s="415"/>
      <c r="U155" s="415"/>
      <c r="V155" s="132"/>
      <c r="W155" s="133"/>
      <c r="X155" s="132"/>
      <c r="Y155" s="132"/>
      <c r="Z155" s="132"/>
      <c r="AA155" s="132"/>
    </row>
    <row r="156" spans="1:27" ht="20.100000000000001" hidden="1" customHeight="1">
      <c r="A156" s="305">
        <v>30101016</v>
      </c>
      <c r="B156" s="413" t="s">
        <v>443</v>
      </c>
      <c r="C156" s="413" t="s">
        <v>60</v>
      </c>
      <c r="D156" s="108">
        <v>6</v>
      </c>
      <c r="E156" s="108"/>
      <c r="F156" s="127"/>
      <c r="G156" s="128"/>
      <c r="H156" s="423">
        <f t="shared" si="65"/>
        <v>0</v>
      </c>
      <c r="I156" s="129"/>
      <c r="J156" s="130"/>
      <c r="K156" s="131"/>
      <c r="L156" s="129">
        <v>6</v>
      </c>
      <c r="M156" s="109"/>
      <c r="N156" s="130"/>
      <c r="O156" s="415"/>
      <c r="P156" s="415"/>
      <c r="Q156" s="415"/>
      <c r="R156" s="415"/>
      <c r="S156" s="415"/>
      <c r="T156" s="415"/>
      <c r="U156" s="415"/>
      <c r="V156" s="132"/>
      <c r="W156" s="133"/>
      <c r="X156" s="132"/>
      <c r="Y156" s="132"/>
      <c r="Z156" s="132"/>
      <c r="AA156" s="132"/>
    </row>
    <row r="157" spans="1:27" ht="20.100000000000001" hidden="1" customHeight="1">
      <c r="A157" s="299">
        <v>30700018</v>
      </c>
      <c r="B157" s="414" t="s">
        <v>240</v>
      </c>
      <c r="C157" s="126"/>
      <c r="D157" s="108">
        <v>7.3</v>
      </c>
      <c r="E157" s="108"/>
      <c r="F157" s="127"/>
      <c r="G157" s="128"/>
      <c r="H157" s="423">
        <f t="shared" si="65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3">IF(ISERROR(I157-K157),"",I157-K157)</f>
        <v/>
      </c>
      <c r="N157" s="130">
        <f t="shared" ref="N157:N158" si="74">SUM(O157:U157)</f>
        <v>0</v>
      </c>
      <c r="O157" s="415"/>
      <c r="P157" s="415"/>
      <c r="Q157" s="415"/>
      <c r="R157" s="415"/>
      <c r="S157" s="415"/>
      <c r="T157" s="415"/>
      <c r="U157" s="415"/>
      <c r="V157" s="132">
        <f t="shared" ref="V157:V158" si="75">SUM(X157:AA157)</f>
        <v>0</v>
      </c>
      <c r="W157" s="133" t="str">
        <f t="shared" ref="W157:W158" si="76">IF(ISERROR(V157/G157),"",V157/G157)</f>
        <v/>
      </c>
      <c r="X157" s="132"/>
      <c r="Y157" s="132"/>
      <c r="Z157" s="132"/>
      <c r="AA157" s="132"/>
    </row>
    <row r="158" spans="1:27" ht="20.100000000000001" hidden="1" customHeight="1">
      <c r="A158" s="299">
        <v>30700010</v>
      </c>
      <c r="B158" s="414" t="s">
        <v>241</v>
      </c>
      <c r="C158" s="126"/>
      <c r="D158" s="108">
        <f>78*120/1000</f>
        <v>9.36</v>
      </c>
      <c r="E158" s="108"/>
      <c r="F158" s="127"/>
      <c r="G158" s="128"/>
      <c r="H158" s="423">
        <f t="shared" si="65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4"/>
        <v>0</v>
      </c>
      <c r="O158" s="415"/>
      <c r="P158" s="415"/>
      <c r="Q158" s="415"/>
      <c r="R158" s="415"/>
      <c r="S158" s="415"/>
      <c r="T158" s="415"/>
      <c r="U158" s="415"/>
      <c r="V158" s="132">
        <f t="shared" si="75"/>
        <v>0</v>
      </c>
      <c r="W158" s="133" t="str">
        <f t="shared" si="76"/>
        <v/>
      </c>
      <c r="X158" s="132"/>
      <c r="Y158" s="132"/>
      <c r="Z158" s="132"/>
      <c r="AA158" s="132"/>
    </row>
    <row r="159" spans="1:27" ht="20.100000000000001" hidden="1" customHeight="1">
      <c r="A159" s="299">
        <v>30700015</v>
      </c>
      <c r="B159" s="414" t="s">
        <v>242</v>
      </c>
      <c r="C159" s="126"/>
      <c r="D159" s="108">
        <v>4.5</v>
      </c>
      <c r="E159" s="108"/>
      <c r="F159" s="127"/>
      <c r="G159" s="128"/>
      <c r="H159" s="423">
        <f t="shared" si="65"/>
        <v>0</v>
      </c>
      <c r="I159" s="129"/>
      <c r="J159" s="130"/>
      <c r="K159" s="131"/>
      <c r="L159" s="129"/>
      <c r="M159" s="109"/>
      <c r="N159" s="130"/>
      <c r="O159" s="415"/>
      <c r="P159" s="415"/>
      <c r="Q159" s="415"/>
      <c r="R159" s="415"/>
      <c r="S159" s="415"/>
      <c r="T159" s="415"/>
      <c r="U159" s="415"/>
      <c r="V159" s="132"/>
      <c r="W159" s="133"/>
      <c r="X159" s="132"/>
      <c r="Y159" s="132"/>
      <c r="Z159" s="132"/>
      <c r="AA159" s="132"/>
    </row>
    <row r="160" spans="1:27" ht="20.100000000000001" hidden="1" customHeight="1">
      <c r="A160" s="299">
        <v>30700012</v>
      </c>
      <c r="B160" s="414" t="s">
        <v>243</v>
      </c>
      <c r="C160" s="126"/>
      <c r="D160" s="108">
        <v>4.5</v>
      </c>
      <c r="E160" s="108"/>
      <c r="F160" s="127"/>
      <c r="G160" s="128"/>
      <c r="H160" s="423">
        <f t="shared" si="65"/>
        <v>0</v>
      </c>
      <c r="I160" s="129"/>
      <c r="J160" s="130"/>
      <c r="K160" s="131"/>
      <c r="L160" s="129"/>
      <c r="M160" s="109"/>
      <c r="N160" s="130"/>
      <c r="O160" s="415"/>
      <c r="P160" s="415"/>
      <c r="Q160" s="415"/>
      <c r="R160" s="415"/>
      <c r="S160" s="415"/>
      <c r="T160" s="415"/>
      <c r="U160" s="415"/>
      <c r="V160" s="132"/>
      <c r="W160" s="133"/>
      <c r="X160" s="132"/>
      <c r="Y160" s="132"/>
      <c r="Z160" s="132"/>
      <c r="AA160" s="132"/>
    </row>
    <row r="161" spans="1:27" ht="20.100000000000001" hidden="1" customHeight="1">
      <c r="A161" s="306">
        <v>30101063</v>
      </c>
      <c r="B161" s="254" t="s">
        <v>436</v>
      </c>
      <c r="C161" s="126"/>
      <c r="D161" s="108">
        <v>5.03</v>
      </c>
      <c r="E161" s="108"/>
      <c r="F161" s="127"/>
      <c r="G161" s="128"/>
      <c r="H161" s="423">
        <f t="shared" si="65"/>
        <v>0</v>
      </c>
      <c r="I161" s="129"/>
      <c r="J161" s="130"/>
      <c r="K161" s="131"/>
      <c r="L161" s="129"/>
      <c r="M161" s="109"/>
      <c r="N161" s="130"/>
      <c r="O161" s="415"/>
      <c r="P161" s="415"/>
      <c r="Q161" s="415"/>
      <c r="R161" s="415"/>
      <c r="S161" s="415"/>
      <c r="T161" s="415"/>
      <c r="U161" s="415"/>
      <c r="V161" s="132"/>
      <c r="W161" s="133"/>
      <c r="X161" s="132"/>
      <c r="Y161" s="132"/>
      <c r="Z161" s="132"/>
      <c r="AA161" s="132"/>
    </row>
    <row r="162" spans="1:27" ht="20.100000000000001" hidden="1" customHeight="1">
      <c r="A162" s="462" t="s">
        <v>244</v>
      </c>
      <c r="B162" s="463"/>
      <c r="C162" s="421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7">SUM(M148:M158)</f>
        <v>0</v>
      </c>
      <c r="N162" s="146">
        <f t="shared" si="77"/>
        <v>0</v>
      </c>
      <c r="O162" s="148">
        <f t="shared" si="77"/>
        <v>0</v>
      </c>
      <c r="P162" s="148">
        <f t="shared" si="77"/>
        <v>0</v>
      </c>
      <c r="Q162" s="148">
        <f t="shared" si="77"/>
        <v>0</v>
      </c>
      <c r="R162" s="148">
        <f t="shared" si="77"/>
        <v>0</v>
      </c>
      <c r="S162" s="148">
        <f t="shared" si="77"/>
        <v>0</v>
      </c>
      <c r="T162" s="148">
        <f t="shared" si="77"/>
        <v>0</v>
      </c>
      <c r="U162" s="148">
        <f t="shared" si="77"/>
        <v>0</v>
      </c>
      <c r="V162" s="149">
        <f t="shared" si="77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464" t="s">
        <v>246</v>
      </c>
      <c r="B163" s="465"/>
      <c r="C163" s="465"/>
      <c r="D163" s="465"/>
      <c r="E163" s="465"/>
      <c r="F163" s="466"/>
      <c r="G163" s="154">
        <f>SUM(G28,G86,G121,G137,G147,G162)</f>
        <v>6009</v>
      </c>
      <c r="H163" s="154">
        <f>SUM(H28,H86,H121,H137,H147,H162)</f>
        <v>30305.98</v>
      </c>
      <c r="I163" s="154">
        <f>SUM(I28,I86,I121,I137,I147,I162)</f>
        <v>309.5</v>
      </c>
      <c r="J163" s="155">
        <f t="array" ref="J163">IF(ISERROR(G163/I163),"",G163/I163)</f>
        <v>19.41518578352181</v>
      </c>
      <c r="K163" s="154">
        <f>SUM(K28,K86,K121,K137,K147,K162)</f>
        <v>330.92951411608499</v>
      </c>
      <c r="L163" s="155">
        <f>IF(ISERROR(G163/K163),"",G163/K163)</f>
        <v>18.15794525323642</v>
      </c>
      <c r="M163" s="154">
        <f t="shared" ref="M163:AA163" si="78">SUM(M28,M86,M121,M137,M147,M162)</f>
        <v>-21.429514116084952</v>
      </c>
      <c r="N163" s="154">
        <f t="shared" si="78"/>
        <v>0</v>
      </c>
      <c r="O163" s="154">
        <f t="shared" si="78"/>
        <v>0</v>
      </c>
      <c r="P163" s="154">
        <f t="shared" si="78"/>
        <v>0</v>
      </c>
      <c r="Q163" s="154">
        <f t="shared" si="78"/>
        <v>0</v>
      </c>
      <c r="R163" s="154">
        <f t="shared" si="78"/>
        <v>0</v>
      </c>
      <c r="S163" s="154">
        <f t="shared" si="78"/>
        <v>0</v>
      </c>
      <c r="T163" s="154">
        <f t="shared" si="78"/>
        <v>0</v>
      </c>
      <c r="U163" s="154">
        <f t="shared" si="78"/>
        <v>0</v>
      </c>
      <c r="V163" s="154">
        <f t="shared" si="78"/>
        <v>0</v>
      </c>
      <c r="W163" s="154">
        <f t="shared" si="78"/>
        <v>0</v>
      </c>
      <c r="X163" s="154">
        <f t="shared" si="78"/>
        <v>0</v>
      </c>
      <c r="Y163" s="154">
        <f t="shared" si="78"/>
        <v>0</v>
      </c>
      <c r="Z163" s="154">
        <f t="shared" si="78"/>
        <v>0</v>
      </c>
      <c r="AA163" s="154">
        <f t="shared" si="78"/>
        <v>0</v>
      </c>
    </row>
    <row r="164" spans="1:27" ht="20.100000000000001" customHeight="1">
      <c r="A164" s="467" t="s">
        <v>476</v>
      </c>
      <c r="B164" s="420" t="s">
        <v>247</v>
      </c>
      <c r="C164" s="450" t="s">
        <v>248</v>
      </c>
      <c r="D164" s="451"/>
      <c r="E164" s="458" t="s">
        <v>249</v>
      </c>
      <c r="F164" s="458"/>
      <c r="G164" s="428" t="s">
        <v>250</v>
      </c>
      <c r="H164" s="428"/>
      <c r="I164" s="458" t="s">
        <v>251</v>
      </c>
      <c r="J164" s="458"/>
      <c r="K164" s="458" t="s">
        <v>252</v>
      </c>
      <c r="L164" s="458"/>
      <c r="M164" s="458" t="s">
        <v>253</v>
      </c>
      <c r="N164" s="458"/>
      <c r="O164" s="458" t="s">
        <v>254</v>
      </c>
      <c r="P164" s="428" t="s">
        <v>255</v>
      </c>
      <c r="Q164" s="428"/>
      <c r="R164" s="428" t="s">
        <v>252</v>
      </c>
      <c r="S164" s="428"/>
      <c r="T164" s="428" t="s">
        <v>256</v>
      </c>
      <c r="U164" s="428"/>
      <c r="V164" s="428" t="s">
        <v>257</v>
      </c>
      <c r="W164" s="428"/>
      <c r="X164" s="428" t="s">
        <v>252</v>
      </c>
      <c r="Y164" s="428"/>
      <c r="Z164" s="428" t="s">
        <v>256</v>
      </c>
      <c r="AA164" s="428"/>
    </row>
    <row r="165" spans="1:27" ht="20.100000000000001" customHeight="1">
      <c r="A165" s="468"/>
      <c r="B165" s="420" t="s">
        <v>258</v>
      </c>
      <c r="C165" s="450">
        <v>1</v>
      </c>
      <c r="D165" s="451"/>
      <c r="E165" s="461">
        <f>C165*11</f>
        <v>11</v>
      </c>
      <c r="F165" s="461"/>
      <c r="G165" s="428">
        <v>1</v>
      </c>
      <c r="H165" s="428"/>
      <c r="I165" s="461">
        <f>G165*11</f>
        <v>11</v>
      </c>
      <c r="J165" s="461"/>
      <c r="K165" s="461">
        <f>E165-I165</f>
        <v>0</v>
      </c>
      <c r="L165" s="461"/>
      <c r="M165" s="459">
        <f>IF(ISERROR(K165/E165),"",K165/E165)</f>
        <v>0</v>
      </c>
      <c r="N165" s="459"/>
      <c r="O165" s="458"/>
      <c r="P165" s="428" t="s">
        <v>201</v>
      </c>
      <c r="Q165" s="428"/>
      <c r="R165" s="457">
        <f>SUM(O28:U28)</f>
        <v>0</v>
      </c>
      <c r="S165" s="457"/>
      <c r="T165" s="452" t="str">
        <f t="array" ref="T165">IF(ISERROR(R165/R172),"",R165/R172)</f>
        <v/>
      </c>
      <c r="U165" s="452"/>
      <c r="V165" s="428" t="s">
        <v>259</v>
      </c>
      <c r="W165" s="428"/>
      <c r="X165" s="455">
        <f>SUM(P27,P85,P120,P136,P146,P160)</f>
        <v>0</v>
      </c>
      <c r="Y165" s="455"/>
      <c r="Z165" s="452" t="str">
        <f t="array" ref="Z165">IF(ISERROR(X165/X172),"",X165/X172)</f>
        <v/>
      </c>
      <c r="AA165" s="452"/>
    </row>
    <row r="166" spans="1:27" ht="20.100000000000001" customHeight="1">
      <c r="A166" s="468"/>
      <c r="B166" s="420" t="s">
        <v>260</v>
      </c>
      <c r="C166" s="450">
        <v>1</v>
      </c>
      <c r="D166" s="451"/>
      <c r="E166" s="461">
        <f>C166*11</f>
        <v>11</v>
      </c>
      <c r="F166" s="461"/>
      <c r="G166" s="428">
        <v>1</v>
      </c>
      <c r="H166" s="428"/>
      <c r="I166" s="461">
        <f>G166*11</f>
        <v>11</v>
      </c>
      <c r="J166" s="461"/>
      <c r="K166" s="461">
        <f>E166-I166</f>
        <v>0</v>
      </c>
      <c r="L166" s="461"/>
      <c r="M166" s="459">
        <f>IF(ISERROR(K166/E166),"",K166/E166)</f>
        <v>0</v>
      </c>
      <c r="N166" s="459"/>
      <c r="O166" s="458"/>
      <c r="P166" s="428" t="s">
        <v>216</v>
      </c>
      <c r="Q166" s="428"/>
      <c r="R166" s="457">
        <f>SUM(O86:U86)</f>
        <v>0</v>
      </c>
      <c r="S166" s="457"/>
      <c r="T166" s="452" t="str">
        <f>IF(ISERROR(R166/R172),"",R166/R172)</f>
        <v/>
      </c>
      <c r="U166" s="452"/>
      <c r="V166" s="428" t="s">
        <v>261</v>
      </c>
      <c r="W166" s="428"/>
      <c r="X166" s="455">
        <f>SUM(P28,P86,P121,P137,P147,P162)</f>
        <v>0</v>
      </c>
      <c r="Y166" s="455"/>
      <c r="Z166" s="452" t="str">
        <f>IF(ISERROR(X166/X172),"",X166/X172)</f>
        <v/>
      </c>
      <c r="AA166" s="452"/>
    </row>
    <row r="167" spans="1:27" ht="20.100000000000001" customHeight="1">
      <c r="A167" s="468"/>
      <c r="B167" s="420" t="s">
        <v>262</v>
      </c>
      <c r="C167" s="450">
        <v>1</v>
      </c>
      <c r="D167" s="451"/>
      <c r="E167" s="461">
        <f>C167*8</f>
        <v>8</v>
      </c>
      <c r="F167" s="461"/>
      <c r="G167" s="428">
        <v>1</v>
      </c>
      <c r="H167" s="428"/>
      <c r="I167" s="461">
        <f>G167*8</f>
        <v>8</v>
      </c>
      <c r="J167" s="461"/>
      <c r="K167" s="461">
        <f>E167-I167</f>
        <v>0</v>
      </c>
      <c r="L167" s="461"/>
      <c r="M167" s="459">
        <f>IF(ISERROR(K167/E167),"",K167/E167)</f>
        <v>0</v>
      </c>
      <c r="N167" s="459"/>
      <c r="O167" s="458"/>
      <c r="P167" s="428" t="s">
        <v>224</v>
      </c>
      <c r="Q167" s="428"/>
      <c r="R167" s="457">
        <f>SUM(O121:U121)</f>
        <v>0</v>
      </c>
      <c r="S167" s="457"/>
      <c r="T167" s="452" t="str">
        <f>IF(ISERROR(R167/R172),"",R167/R172)</f>
        <v/>
      </c>
      <c r="U167" s="452"/>
      <c r="V167" s="428" t="s">
        <v>263</v>
      </c>
      <c r="W167" s="428"/>
      <c r="X167" s="455">
        <f>SUM(P29,P87,P122,P138,P148,P163)</f>
        <v>0</v>
      </c>
      <c r="Y167" s="455"/>
      <c r="Z167" s="452" t="str">
        <f>IF(ISERROR(X167/X172),"",X167/X172)</f>
        <v/>
      </c>
      <c r="AA167" s="452"/>
    </row>
    <row r="168" spans="1:27" ht="20.100000000000001" customHeight="1">
      <c r="A168" s="468"/>
      <c r="B168" s="420" t="s">
        <v>264</v>
      </c>
      <c r="C168" s="450">
        <v>1</v>
      </c>
      <c r="D168" s="451"/>
      <c r="E168" s="461">
        <f>C168*11</f>
        <v>11</v>
      </c>
      <c r="F168" s="461"/>
      <c r="G168" s="428">
        <v>1</v>
      </c>
      <c r="H168" s="428"/>
      <c r="I168" s="461">
        <f>G168*11</f>
        <v>11</v>
      </c>
      <c r="J168" s="461"/>
      <c r="K168" s="461">
        <f>E168-I168</f>
        <v>0</v>
      </c>
      <c r="L168" s="461"/>
      <c r="M168" s="459">
        <f>IF(ISERROR(K168/E168),"",K168/E168)</f>
        <v>0</v>
      </c>
      <c r="N168" s="459"/>
      <c r="O168" s="458"/>
      <c r="P168" s="428" t="s">
        <v>231</v>
      </c>
      <c r="Q168" s="428"/>
      <c r="R168" s="457">
        <f>SUM(O137:U137)</f>
        <v>0</v>
      </c>
      <c r="S168" s="457"/>
      <c r="T168" s="452" t="str">
        <f>IF(ISERROR(R168/R172),"",R168/R172)</f>
        <v/>
      </c>
      <c r="U168" s="452"/>
      <c r="V168" s="428" t="s">
        <v>265</v>
      </c>
      <c r="W168" s="428"/>
      <c r="X168" s="455">
        <f>SUM(P31,P88,P123,P139,P149,P164)</f>
        <v>0</v>
      </c>
      <c r="Y168" s="455"/>
      <c r="Z168" s="452" t="str">
        <f>IF(ISERROR(X168/X172),"",X168/X172)</f>
        <v/>
      </c>
      <c r="AA168" s="452"/>
    </row>
    <row r="169" spans="1:27" ht="20.100000000000001" customHeight="1">
      <c r="A169" s="469"/>
      <c r="B169" s="420" t="s">
        <v>266</v>
      </c>
      <c r="C169" s="460">
        <f>SUM(C165:D168)</f>
        <v>4</v>
      </c>
      <c r="D169" s="434"/>
      <c r="E169" s="461">
        <f>SUM(E165:F168)</f>
        <v>41</v>
      </c>
      <c r="F169" s="461"/>
      <c r="G169" s="428">
        <f>SUM(G165:H168)</f>
        <v>4</v>
      </c>
      <c r="H169" s="428"/>
      <c r="I169" s="461">
        <f>SUM(I165:J168)</f>
        <v>41</v>
      </c>
      <c r="J169" s="461"/>
      <c r="K169" s="461">
        <f>SUM(K165:L168)</f>
        <v>0</v>
      </c>
      <c r="L169" s="461"/>
      <c r="M169" s="459">
        <f>IF(ISERROR(K169/E169),"",K169/E169)</f>
        <v>0</v>
      </c>
      <c r="N169" s="459"/>
      <c r="O169" s="458"/>
      <c r="P169" s="428" t="s">
        <v>234</v>
      </c>
      <c r="Q169" s="428"/>
      <c r="R169" s="457">
        <f>SUM(O147:U147)</f>
        <v>0</v>
      </c>
      <c r="S169" s="457"/>
      <c r="T169" s="452" t="str">
        <f>IF(ISERROR(R169/R172),"",R169/R172)</f>
        <v/>
      </c>
      <c r="U169" s="452"/>
      <c r="V169" s="428" t="s">
        <v>267</v>
      </c>
      <c r="W169" s="428"/>
      <c r="X169" s="455">
        <f>SUM(P32,P89,P124,P140,P150,P165)</f>
        <v>0</v>
      </c>
      <c r="Y169" s="455"/>
      <c r="Z169" s="452" t="str">
        <f>IF(ISERROR(X169/X172),"",X169/X172)</f>
        <v/>
      </c>
      <c r="AA169" s="452"/>
    </row>
    <row r="170" spans="1:27" ht="20.100000000000001" customHeight="1">
      <c r="A170" s="307" t="s">
        <v>477</v>
      </c>
      <c r="B170" s="420">
        <f>G163</f>
        <v>6009</v>
      </c>
      <c r="C170" s="438" t="s">
        <v>269</v>
      </c>
      <c r="D170" s="437"/>
      <c r="E170" s="428">
        <f>H163</f>
        <v>30305.98</v>
      </c>
      <c r="F170" s="428"/>
      <c r="G170" s="428" t="s">
        <v>270</v>
      </c>
      <c r="H170" s="428"/>
      <c r="I170" s="456">
        <f>L163</f>
        <v>18.15794525323642</v>
      </c>
      <c r="J170" s="456"/>
      <c r="K170" s="458" t="s">
        <v>271</v>
      </c>
      <c r="L170" s="458"/>
      <c r="M170" s="456">
        <f>J163</f>
        <v>19.41518578352181</v>
      </c>
      <c r="N170" s="456"/>
      <c r="O170" s="458"/>
      <c r="P170" s="428" t="s">
        <v>244</v>
      </c>
      <c r="Q170" s="428"/>
      <c r="R170" s="457">
        <f>SUM(O162:U162)</f>
        <v>0</v>
      </c>
      <c r="S170" s="457"/>
      <c r="T170" s="452" t="str">
        <f>IF(ISERROR(R170/R172),"",R170/R172)</f>
        <v/>
      </c>
      <c r="U170" s="452"/>
      <c r="V170" s="428" t="s">
        <v>272</v>
      </c>
      <c r="W170" s="428"/>
      <c r="X170" s="455">
        <f>SUM(P33,P90,P125,P141,P151,P166)</f>
        <v>0</v>
      </c>
      <c r="Y170" s="455"/>
      <c r="Z170" s="452" t="str">
        <f>IF(ISERROR(X170/X172),"",X170/X172)</f>
        <v/>
      </c>
      <c r="AA170" s="452"/>
    </row>
    <row r="171" spans="1:27" ht="20.100000000000001" customHeight="1">
      <c r="A171" s="308" t="s">
        <v>478</v>
      </c>
      <c r="B171" s="420">
        <f>I163+C169</f>
        <v>313.5</v>
      </c>
      <c r="C171" s="435" t="s">
        <v>251</v>
      </c>
      <c r="D171" s="436"/>
      <c r="E171" s="453">
        <f>K163+I169</f>
        <v>371.92951411608499</v>
      </c>
      <c r="F171" s="453"/>
      <c r="G171" s="428" t="s">
        <v>274</v>
      </c>
      <c r="H171" s="428"/>
      <c r="I171" s="456">
        <f>B171-E171</f>
        <v>-58.429514116084988</v>
      </c>
      <c r="J171" s="456"/>
      <c r="K171" s="458" t="s">
        <v>275</v>
      </c>
      <c r="L171" s="458"/>
      <c r="M171" s="459">
        <f>IF(ISERROR(I171/E171),"",I171/E171)</f>
        <v>-0.15709835304398087</v>
      </c>
      <c r="N171" s="459"/>
      <c r="O171" s="458"/>
      <c r="P171" s="428" t="s">
        <v>245</v>
      </c>
      <c r="Q171" s="428"/>
      <c r="R171" s="457"/>
      <c r="S171" s="457"/>
      <c r="T171" s="452" t="str">
        <f>IF(ISERROR(R171/R172),"",R171/R172)</f>
        <v/>
      </c>
      <c r="U171" s="452"/>
      <c r="V171" s="428" t="s">
        <v>264</v>
      </c>
      <c r="W171" s="428"/>
      <c r="X171" s="455"/>
      <c r="Y171" s="455"/>
      <c r="Z171" s="452" t="str">
        <f>IF(ISERROR(X171/X172),"",X171/X172)</f>
        <v/>
      </c>
      <c r="AA171" s="452"/>
    </row>
    <row r="172" spans="1:27" ht="20.100000000000001" customHeight="1">
      <c r="A172" s="308" t="s">
        <v>479</v>
      </c>
      <c r="B172" s="420">
        <f>N163</f>
        <v>0</v>
      </c>
      <c r="C172" s="435" t="s">
        <v>277</v>
      </c>
      <c r="D172" s="436"/>
      <c r="E172" s="452">
        <f>IF(ISERROR(B172/B171),"",B172/B171)</f>
        <v>0</v>
      </c>
      <c r="F172" s="452"/>
      <c r="G172" s="428" t="s">
        <v>278</v>
      </c>
      <c r="H172" s="428"/>
      <c r="I172" s="458">
        <f>V163</f>
        <v>0</v>
      </c>
      <c r="J172" s="458"/>
      <c r="K172" s="458" t="s">
        <v>279</v>
      </c>
      <c r="L172" s="458"/>
      <c r="M172" s="459">
        <f t="array" ref="M172">IF(ISERROR(I172/B170),"",I172/B170)</f>
        <v>0</v>
      </c>
      <c r="N172" s="459"/>
      <c r="O172" s="458"/>
      <c r="P172" s="428" t="s">
        <v>266</v>
      </c>
      <c r="Q172" s="428"/>
      <c r="R172" s="457">
        <f>SUM(R165:S171)</f>
        <v>0</v>
      </c>
      <c r="S172" s="457"/>
      <c r="T172" s="452"/>
      <c r="U172" s="452"/>
      <c r="V172" s="428" t="s">
        <v>266</v>
      </c>
      <c r="W172" s="428"/>
      <c r="X172" s="455">
        <f>SUM(X165:Y171)</f>
        <v>0</v>
      </c>
      <c r="Y172" s="455"/>
      <c r="Z172" s="452"/>
      <c r="AA172" s="45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478" t="s">
        <v>480</v>
      </c>
      <c r="B174" s="481" t="s">
        <v>280</v>
      </c>
      <c r="C174" s="481" t="s">
        <v>281</v>
      </c>
      <c r="D174" s="481" t="s">
        <v>282</v>
      </c>
      <c r="E174" s="484" t="s">
        <v>283</v>
      </c>
      <c r="F174" s="475" t="s">
        <v>284</v>
      </c>
      <c r="G174" s="458" t="s">
        <v>285</v>
      </c>
      <c r="H174" s="458"/>
      <c r="I174" s="481" t="s">
        <v>286</v>
      </c>
      <c r="J174" s="487" t="s">
        <v>271</v>
      </c>
      <c r="K174" s="490" t="s">
        <v>287</v>
      </c>
      <c r="L174" s="481" t="s">
        <v>270</v>
      </c>
      <c r="M174" s="471" t="s">
        <v>288</v>
      </c>
      <c r="N174" s="473" t="s">
        <v>252</v>
      </c>
      <c r="O174" s="458" t="s">
        <v>289</v>
      </c>
      <c r="P174" s="458"/>
      <c r="Q174" s="458"/>
      <c r="R174" s="458"/>
      <c r="S174" s="458"/>
      <c r="T174" s="458"/>
      <c r="U174" s="458"/>
      <c r="V174" s="458" t="s">
        <v>290</v>
      </c>
      <c r="W174" s="473" t="s">
        <v>291</v>
      </c>
      <c r="X174" s="458" t="s">
        <v>292</v>
      </c>
      <c r="Y174" s="458"/>
      <c r="Z174" s="458"/>
      <c r="AA174" s="458"/>
    </row>
    <row r="175" spans="1:27" ht="21.95" customHeight="1">
      <c r="A175" s="479"/>
      <c r="B175" s="482"/>
      <c r="C175" s="482"/>
      <c r="D175" s="482"/>
      <c r="E175" s="485"/>
      <c r="F175" s="476"/>
      <c r="G175" s="458"/>
      <c r="H175" s="458"/>
      <c r="I175" s="482"/>
      <c r="J175" s="488"/>
      <c r="K175" s="491"/>
      <c r="L175" s="482"/>
      <c r="M175" s="472"/>
      <c r="N175" s="473"/>
      <c r="O175" s="458" t="s">
        <v>259</v>
      </c>
      <c r="P175" s="458" t="s">
        <v>261</v>
      </c>
      <c r="Q175" s="458" t="s">
        <v>263</v>
      </c>
      <c r="R175" s="474" t="s">
        <v>265</v>
      </c>
      <c r="S175" s="428" t="s">
        <v>267</v>
      </c>
      <c r="T175" s="458" t="s">
        <v>272</v>
      </c>
      <c r="U175" s="458" t="s">
        <v>264</v>
      </c>
      <c r="V175" s="458"/>
      <c r="W175" s="473"/>
      <c r="X175" s="458" t="s">
        <v>293</v>
      </c>
      <c r="Y175" s="458" t="s">
        <v>294</v>
      </c>
      <c r="Z175" s="458" t="s">
        <v>295</v>
      </c>
      <c r="AA175" s="458" t="s">
        <v>264</v>
      </c>
    </row>
    <row r="176" spans="1:27" ht="21.95" customHeight="1">
      <c r="A176" s="480"/>
      <c r="B176" s="483"/>
      <c r="C176" s="483"/>
      <c r="D176" s="483"/>
      <c r="E176" s="486"/>
      <c r="F176" s="477"/>
      <c r="G176" s="348" t="s">
        <v>540</v>
      </c>
      <c r="H176" s="413" t="s">
        <v>297</v>
      </c>
      <c r="I176" s="483"/>
      <c r="J176" s="489"/>
      <c r="K176" s="492"/>
      <c r="L176" s="483"/>
      <c r="M176" s="472"/>
      <c r="N176" s="473"/>
      <c r="O176" s="458"/>
      <c r="P176" s="458"/>
      <c r="Q176" s="458"/>
      <c r="R176" s="474"/>
      <c r="S176" s="428"/>
      <c r="T176" s="458"/>
      <c r="U176" s="458"/>
      <c r="V176" s="458"/>
      <c r="W176" s="473"/>
      <c r="X176" s="458"/>
      <c r="Y176" s="458"/>
      <c r="Z176" s="458"/>
      <c r="AA176" s="458"/>
    </row>
    <row r="177" spans="1:27" ht="20.100000000000001" hidden="1" customHeight="1">
      <c r="A177" s="299">
        <v>30100030</v>
      </c>
      <c r="B177" s="414" t="s">
        <v>178</v>
      </c>
      <c r="C177" s="126" t="s">
        <v>179</v>
      </c>
      <c r="D177" s="108">
        <v>5.03</v>
      </c>
      <c r="E177" s="108"/>
      <c r="F177" s="127"/>
      <c r="G177" s="128"/>
      <c r="H177" s="423">
        <f t="shared" ref="H177:H186" si="79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80">IF(ISERROR(I177-K177),"",I177-K177)</f>
        <v>0</v>
      </c>
      <c r="N177" s="130">
        <f>SUM(O177:U177)</f>
        <v>0</v>
      </c>
      <c r="O177" s="415"/>
      <c r="P177" s="415"/>
      <c r="Q177" s="415"/>
      <c r="R177" s="415"/>
      <c r="S177" s="415"/>
      <c r="T177" s="415"/>
      <c r="U177" s="415"/>
      <c r="V177" s="132">
        <f t="shared" ref="V177:V182" si="81">SUM(X177:AA177)</f>
        <v>0</v>
      </c>
      <c r="W177" s="133" t="str">
        <f t="shared" ref="W177:W182" si="82">IF(ISERROR(V177/G177),"",V177/G177)</f>
        <v/>
      </c>
      <c r="X177" s="132"/>
      <c r="Y177" s="132"/>
      <c r="Z177" s="132"/>
      <c r="AA177" s="132"/>
    </row>
    <row r="178" spans="1:27" ht="20.100000000000001" hidden="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423">
        <f t="shared" si="79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80"/>
        <v>0</v>
      </c>
      <c r="N178" s="130">
        <f t="shared" ref="N178:N186" si="83">SUM(O178:U178)</f>
        <v>0</v>
      </c>
      <c r="O178" s="415"/>
      <c r="P178" s="415"/>
      <c r="Q178" s="415"/>
      <c r="R178" s="415"/>
      <c r="S178" s="415"/>
      <c r="T178" s="415"/>
      <c r="U178" s="415"/>
      <c r="V178" s="132">
        <f t="shared" si="81"/>
        <v>0</v>
      </c>
      <c r="W178" s="133" t="str">
        <f t="shared" si="82"/>
        <v/>
      </c>
      <c r="X178" s="132"/>
      <c r="Y178" s="132"/>
      <c r="Z178" s="132"/>
      <c r="AA178" s="132"/>
    </row>
    <row r="179" spans="1:27" ht="20.100000000000001" hidden="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423">
        <f t="shared" si="79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80"/>
        <v>0</v>
      </c>
      <c r="N179" s="130">
        <f t="shared" si="83"/>
        <v>0</v>
      </c>
      <c r="O179" s="415"/>
      <c r="P179" s="415"/>
      <c r="Q179" s="415"/>
      <c r="R179" s="415"/>
      <c r="S179" s="415"/>
      <c r="T179" s="415"/>
      <c r="U179" s="415"/>
      <c r="V179" s="132">
        <f t="shared" si="81"/>
        <v>0</v>
      </c>
      <c r="W179" s="133" t="str">
        <f t="shared" si="82"/>
        <v/>
      </c>
      <c r="X179" s="132"/>
      <c r="Y179" s="132"/>
      <c r="Z179" s="132"/>
      <c r="AA179" s="132"/>
    </row>
    <row r="180" spans="1:27" ht="20.100000000000001" hidden="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423">
        <f t="shared" si="79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80"/>
        <v>0</v>
      </c>
      <c r="N180" s="130">
        <f t="shared" si="83"/>
        <v>0</v>
      </c>
      <c r="O180" s="415"/>
      <c r="P180" s="415"/>
      <c r="Q180" s="415"/>
      <c r="R180" s="415"/>
      <c r="S180" s="415"/>
      <c r="T180" s="415"/>
      <c r="U180" s="415"/>
      <c r="V180" s="132">
        <f t="shared" si="81"/>
        <v>0</v>
      </c>
      <c r="W180" s="133" t="str">
        <f t="shared" si="82"/>
        <v/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>
        <v>42738</v>
      </c>
      <c r="G181" s="128">
        <f>108+108*4+75+27</f>
        <v>642</v>
      </c>
      <c r="H181" s="423">
        <f t="shared" si="79"/>
        <v>3229.26</v>
      </c>
      <c r="I181" s="129">
        <f>8.5*4</f>
        <v>34</v>
      </c>
      <c r="J181" s="130">
        <f t="array" ref="J181">IF(ISERROR(G181/I181),"",G181/I181)</f>
        <v>18.882352941176471</v>
      </c>
      <c r="K181" s="131">
        <f t="array" ref="K181">IF(ISERROR(G181/L181),"",G181/L181)</f>
        <v>32.1</v>
      </c>
      <c r="L181" s="129">
        <v>20</v>
      </c>
      <c r="M181" s="109">
        <f t="shared" si="80"/>
        <v>1.8999999999999986</v>
      </c>
      <c r="N181" s="130">
        <f t="shared" si="83"/>
        <v>0</v>
      </c>
      <c r="O181" s="415"/>
      <c r="P181" s="415"/>
      <c r="Q181" s="415"/>
      <c r="R181" s="415"/>
      <c r="S181" s="415"/>
      <c r="T181" s="415"/>
      <c r="U181" s="415"/>
      <c r="V181" s="132">
        <f t="shared" si="81"/>
        <v>0</v>
      </c>
      <c r="W181" s="133">
        <f t="shared" si="82"/>
        <v>0</v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27">
        <v>42739</v>
      </c>
      <c r="G182" s="128">
        <f>100+100</f>
        <v>200</v>
      </c>
      <c r="H182" s="423">
        <f t="shared" si="79"/>
        <v>1008</v>
      </c>
      <c r="I182" s="129">
        <f>5*4</f>
        <v>20</v>
      </c>
      <c r="J182" s="130">
        <f t="array" ref="J182">IF(ISERROR(G182/I182),"",G182/I182)</f>
        <v>10</v>
      </c>
      <c r="K182" s="131">
        <f t="array" ref="K182">IF(ISERROR(G182/L182),"",G182/L182)</f>
        <v>10.526315789473685</v>
      </c>
      <c r="L182" s="129">
        <v>19</v>
      </c>
      <c r="M182" s="109">
        <f t="shared" si="80"/>
        <v>9.473684210526315</v>
      </c>
      <c r="N182" s="130">
        <f t="shared" si="83"/>
        <v>0</v>
      </c>
      <c r="O182" s="415"/>
      <c r="P182" s="415"/>
      <c r="Q182" s="415"/>
      <c r="R182" s="415"/>
      <c r="S182" s="415"/>
      <c r="T182" s="415"/>
      <c r="U182" s="415"/>
      <c r="V182" s="132">
        <f t="shared" si="81"/>
        <v>0</v>
      </c>
      <c r="W182" s="133">
        <f t="shared" si="82"/>
        <v>0</v>
      </c>
      <c r="X182" s="132"/>
      <c r="Y182" s="132"/>
      <c r="Z182" s="132"/>
      <c r="AA182" s="132"/>
    </row>
    <row r="183" spans="1:27" ht="20.100000000000001" hidden="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423">
        <f t="shared" si="79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80"/>
        <v>0</v>
      </c>
      <c r="N183" s="130">
        <f t="shared" si="83"/>
        <v>0</v>
      </c>
      <c r="O183" s="415"/>
      <c r="P183" s="415"/>
      <c r="Q183" s="415"/>
      <c r="R183" s="415"/>
      <c r="S183" s="415"/>
      <c r="T183" s="415"/>
      <c r="U183" s="415"/>
      <c r="V183" s="132"/>
      <c r="W183" s="133"/>
      <c r="X183" s="132"/>
      <c r="Y183" s="132"/>
      <c r="Z183" s="132"/>
      <c r="AA183" s="132"/>
    </row>
    <row r="184" spans="1:27" ht="20.100000000000001" hidden="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423">
        <f t="shared" si="79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80"/>
        <v>0</v>
      </c>
      <c r="N184" s="130">
        <f t="shared" si="83"/>
        <v>0</v>
      </c>
      <c r="O184" s="415"/>
      <c r="P184" s="415"/>
      <c r="Q184" s="415"/>
      <c r="R184" s="415"/>
      <c r="S184" s="415"/>
      <c r="T184" s="415"/>
      <c r="U184" s="415"/>
      <c r="V184" s="132"/>
      <c r="W184" s="133"/>
      <c r="X184" s="132"/>
      <c r="Y184" s="132"/>
      <c r="Z184" s="132"/>
      <c r="AA184" s="132"/>
    </row>
    <row r="185" spans="1:27" ht="20.100000000000001" hidden="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423">
        <f t="shared" si="79"/>
        <v>0</v>
      </c>
      <c r="I185" s="423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80"/>
        <v>0</v>
      </c>
      <c r="N185" s="130">
        <f t="shared" si="83"/>
        <v>0</v>
      </c>
      <c r="O185" s="415"/>
      <c r="P185" s="415"/>
      <c r="Q185" s="415"/>
      <c r="R185" s="415"/>
      <c r="S185" s="415"/>
      <c r="T185" s="415"/>
      <c r="U185" s="415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hidden="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423">
        <f t="shared" si="79"/>
        <v>0</v>
      </c>
      <c r="I186" s="423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80"/>
        <v>0</v>
      </c>
      <c r="N186" s="130">
        <f t="shared" si="83"/>
        <v>0</v>
      </c>
      <c r="O186" s="415"/>
      <c r="P186" s="415"/>
      <c r="Q186" s="415"/>
      <c r="R186" s="415"/>
      <c r="S186" s="415"/>
      <c r="T186" s="415"/>
      <c r="U186" s="415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hidden="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423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415"/>
      <c r="P187" s="415"/>
      <c r="Q187" s="415"/>
      <c r="R187" s="415"/>
      <c r="S187" s="415"/>
      <c r="T187" s="415"/>
      <c r="U187" s="415"/>
      <c r="V187" s="132"/>
      <c r="W187" s="133"/>
      <c r="X187" s="132"/>
      <c r="Y187" s="132"/>
      <c r="Z187" s="132"/>
      <c r="AA187" s="132"/>
    </row>
    <row r="188" spans="1:27" ht="20.100000000000001" hidden="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423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415"/>
      <c r="P188" s="415"/>
      <c r="Q188" s="415"/>
      <c r="R188" s="415"/>
      <c r="S188" s="415"/>
      <c r="T188" s="415"/>
      <c r="U188" s="415"/>
      <c r="V188" s="132"/>
      <c r="W188" s="133"/>
      <c r="X188" s="132"/>
      <c r="Y188" s="132"/>
      <c r="Z188" s="132"/>
      <c r="AA188" s="132"/>
    </row>
    <row r="189" spans="1:27" ht="20.100000000000001" hidden="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423">
        <f t="shared" ref="H189:H197" si="84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5">IF(ISERROR(I189-K189),"",I189-K189)</f>
        <v>0</v>
      </c>
      <c r="N189" s="130">
        <f t="shared" ref="N189:N191" si="86">SUM(O189:U189)</f>
        <v>0</v>
      </c>
      <c r="O189" s="415"/>
      <c r="P189" s="415"/>
      <c r="Q189" s="415"/>
      <c r="R189" s="415"/>
      <c r="S189" s="415"/>
      <c r="T189" s="415"/>
      <c r="U189" s="415"/>
      <c r="V189" s="132">
        <f t="shared" ref="V189:V191" si="87">SUM(X189:AA189)</f>
        <v>0</v>
      </c>
      <c r="W189" s="133" t="str">
        <f t="shared" ref="W189:W191" si="88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>
        <v>42738</v>
      </c>
      <c r="G190" s="128">
        <f>100+56+100</f>
        <v>256</v>
      </c>
      <c r="H190" s="423">
        <f t="shared" si="84"/>
        <v>1303.04</v>
      </c>
      <c r="I190" s="129">
        <f>4.5*5</f>
        <v>22.5</v>
      </c>
      <c r="J190" s="130">
        <f t="array" ref="J190">IF(ISERROR(G190/I190),"",G190/I190)</f>
        <v>11.377777777777778</v>
      </c>
      <c r="K190" s="131">
        <f t="array" ref="K190">IF(ISERROR(G190/L190),"",G190/L190)</f>
        <v>11.130434782608695</v>
      </c>
      <c r="L190" s="129">
        <v>23</v>
      </c>
      <c r="M190" s="109">
        <f t="shared" si="85"/>
        <v>11.369565217391305</v>
      </c>
      <c r="N190" s="130">
        <f t="shared" si="86"/>
        <v>0</v>
      </c>
      <c r="O190" s="415"/>
      <c r="P190" s="415"/>
      <c r="Q190" s="415"/>
      <c r="R190" s="415"/>
      <c r="S190" s="415"/>
      <c r="T190" s="415"/>
      <c r="U190" s="415"/>
      <c r="V190" s="132">
        <f t="shared" si="87"/>
        <v>0</v>
      </c>
      <c r="W190" s="133">
        <f t="shared" si="88"/>
        <v>0</v>
      </c>
      <c r="X190" s="132"/>
      <c r="Y190" s="132"/>
      <c r="Z190" s="132"/>
      <c r="AA190" s="132"/>
    </row>
    <row r="191" spans="1:27" ht="20.100000000000001" hidden="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423">
        <f t="shared" si="84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5"/>
        <v>0</v>
      </c>
      <c r="N191" s="130">
        <f t="shared" si="86"/>
        <v>0</v>
      </c>
      <c r="O191" s="415"/>
      <c r="P191" s="415"/>
      <c r="Q191" s="415"/>
      <c r="R191" s="415"/>
      <c r="S191" s="415"/>
      <c r="T191" s="415"/>
      <c r="U191" s="415"/>
      <c r="V191" s="132">
        <f t="shared" si="87"/>
        <v>0</v>
      </c>
      <c r="W191" s="133" t="str">
        <f t="shared" si="88"/>
        <v/>
      </c>
      <c r="X191" s="132"/>
      <c r="Y191" s="132"/>
      <c r="Z191" s="132"/>
      <c r="AA191" s="132"/>
    </row>
    <row r="192" spans="1:27" ht="20.100000000000001" hidden="1" customHeight="1">
      <c r="A192" s="300">
        <v>30100003</v>
      </c>
      <c r="B192" s="141" t="s">
        <v>198</v>
      </c>
      <c r="C192" s="413" t="s">
        <v>190</v>
      </c>
      <c r="D192" s="108">
        <v>4.8</v>
      </c>
      <c r="E192" s="108"/>
      <c r="F192" s="127"/>
      <c r="G192" s="128"/>
      <c r="H192" s="423">
        <f t="shared" si="84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5"/>
        <v>0</v>
      </c>
      <c r="N192" s="130"/>
      <c r="O192" s="415"/>
      <c r="P192" s="415"/>
      <c r="Q192" s="415"/>
      <c r="R192" s="415"/>
      <c r="S192" s="415"/>
      <c r="T192" s="415"/>
      <c r="U192" s="415"/>
      <c r="V192" s="132"/>
      <c r="W192" s="133"/>
      <c r="X192" s="132"/>
      <c r="Y192" s="132"/>
      <c r="Z192" s="132"/>
      <c r="AA192" s="132"/>
    </row>
    <row r="193" spans="1:27" ht="20.100000000000001" hidden="1" customHeight="1">
      <c r="A193" s="300">
        <v>30100004</v>
      </c>
      <c r="B193" s="141" t="s">
        <v>198</v>
      </c>
      <c r="C193" s="413" t="s">
        <v>187</v>
      </c>
      <c r="D193" s="108">
        <v>4.8</v>
      </c>
      <c r="E193" s="108"/>
      <c r="F193" s="127"/>
      <c r="G193" s="128"/>
      <c r="H193" s="423">
        <f t="shared" si="84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5"/>
        <v>0</v>
      </c>
      <c r="N193" s="130"/>
      <c r="O193" s="415"/>
      <c r="P193" s="415"/>
      <c r="Q193" s="415"/>
      <c r="R193" s="415"/>
      <c r="S193" s="415"/>
      <c r="T193" s="415"/>
      <c r="U193" s="415"/>
      <c r="V193" s="132"/>
      <c r="W193" s="133"/>
      <c r="X193" s="132"/>
      <c r="Y193" s="132"/>
      <c r="Z193" s="132"/>
      <c r="AA193" s="132"/>
    </row>
    <row r="194" spans="1:27" ht="20.100000000000001" hidden="1" customHeight="1">
      <c r="A194" s="300">
        <v>30100006</v>
      </c>
      <c r="B194" s="141" t="s">
        <v>198</v>
      </c>
      <c r="C194" s="413" t="s">
        <v>179</v>
      </c>
      <c r="D194" s="108">
        <v>4.8</v>
      </c>
      <c r="E194" s="108"/>
      <c r="F194" s="127"/>
      <c r="G194" s="128"/>
      <c r="H194" s="423">
        <f t="shared" si="84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5"/>
        <v>0</v>
      </c>
      <c r="N194" s="130"/>
      <c r="O194" s="415"/>
      <c r="P194" s="415"/>
      <c r="Q194" s="415"/>
      <c r="R194" s="415"/>
      <c r="S194" s="415"/>
      <c r="T194" s="415"/>
      <c r="U194" s="415"/>
      <c r="V194" s="132"/>
      <c r="W194" s="133"/>
      <c r="X194" s="132"/>
      <c r="Y194" s="132"/>
      <c r="Z194" s="132"/>
      <c r="AA194" s="132"/>
    </row>
    <row r="195" spans="1:27" ht="20.100000000000001" hidden="1" customHeight="1">
      <c r="A195" s="300">
        <v>30100005</v>
      </c>
      <c r="B195" s="141" t="s">
        <v>198</v>
      </c>
      <c r="C195" s="413" t="s">
        <v>199</v>
      </c>
      <c r="D195" s="108">
        <v>4.8</v>
      </c>
      <c r="E195" s="108"/>
      <c r="F195" s="127"/>
      <c r="G195" s="128"/>
      <c r="H195" s="423">
        <f t="shared" si="84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5"/>
        <v>0</v>
      </c>
      <c r="N195" s="130"/>
      <c r="O195" s="415"/>
      <c r="P195" s="415"/>
      <c r="Q195" s="415"/>
      <c r="R195" s="415"/>
      <c r="S195" s="415"/>
      <c r="T195" s="415"/>
      <c r="U195" s="415"/>
      <c r="V195" s="132"/>
      <c r="W195" s="133"/>
      <c r="X195" s="132"/>
      <c r="Y195" s="132"/>
      <c r="Z195" s="132"/>
      <c r="AA195" s="132"/>
    </row>
    <row r="196" spans="1:27" ht="20.100000000000001" hidden="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423">
        <f t="shared" si="84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5"/>
        <v>0</v>
      </c>
      <c r="N196" s="130">
        <f t="shared" ref="N196:N197" si="89">SUM(O196:U196)</f>
        <v>0</v>
      </c>
      <c r="O196" s="415"/>
      <c r="P196" s="415"/>
      <c r="Q196" s="415"/>
      <c r="R196" s="415"/>
      <c r="S196" s="415"/>
      <c r="T196" s="415"/>
      <c r="U196" s="415"/>
      <c r="V196" s="132">
        <f t="shared" ref="V196:V197" si="90">SUM(X196:AA196)</f>
        <v>0</v>
      </c>
      <c r="W196" s="133" t="str">
        <f t="shared" ref="W196:W197" si="91">IF(ISERROR(V196/G196),"",V196/G196)</f>
        <v/>
      </c>
      <c r="X196" s="132"/>
      <c r="Y196" s="132"/>
      <c r="Z196" s="132"/>
      <c r="AA196" s="132"/>
    </row>
    <row r="197" spans="1:27" ht="20.10000000000000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27">
        <v>42738</v>
      </c>
      <c r="G197" s="128">
        <f>100*7</f>
        <v>700</v>
      </c>
      <c r="H197" s="423">
        <f t="shared" si="84"/>
        <v>3493</v>
      </c>
      <c r="I197" s="129">
        <f>7*5</f>
        <v>35</v>
      </c>
      <c r="J197" s="130">
        <f t="array" ref="J197">IF(ISERROR(G197/I197),"",G197/I197)</f>
        <v>20</v>
      </c>
      <c r="K197" s="131">
        <f t="array" ref="K197">IF(ISERROR(G197/L197),"",G197/L197)</f>
        <v>29.787234042553191</v>
      </c>
      <c r="L197" s="129">
        <v>23.5</v>
      </c>
      <c r="M197" s="109">
        <f t="shared" si="85"/>
        <v>5.212765957446809</v>
      </c>
      <c r="N197" s="130">
        <f t="shared" si="89"/>
        <v>0</v>
      </c>
      <c r="O197" s="415"/>
      <c r="P197" s="415"/>
      <c r="Q197" s="415"/>
      <c r="R197" s="415"/>
      <c r="S197" s="415"/>
      <c r="T197" s="415"/>
      <c r="U197" s="415"/>
      <c r="V197" s="132">
        <f t="shared" si="90"/>
        <v>0</v>
      </c>
      <c r="W197" s="133">
        <f t="shared" si="91"/>
        <v>0</v>
      </c>
      <c r="X197" s="132"/>
      <c r="Y197" s="132"/>
      <c r="Z197" s="132"/>
      <c r="AA197" s="132"/>
    </row>
    <row r="198" spans="1:27" ht="20.100000000000001" customHeight="1">
      <c r="A198" s="462" t="s">
        <v>201</v>
      </c>
      <c r="B198" s="463"/>
      <c r="C198" s="421" t="s">
        <v>202</v>
      </c>
      <c r="D198" s="143"/>
      <c r="E198" s="143"/>
      <c r="F198" s="144"/>
      <c r="G198" s="145">
        <f>SUM(G177:G197)</f>
        <v>1798</v>
      </c>
      <c r="H198" s="146">
        <f>SUM(H177:H197)</f>
        <v>9033.2999999999993</v>
      </c>
      <c r="I198" s="146">
        <f>SUM(I177:I197)</f>
        <v>111.5</v>
      </c>
      <c r="J198" s="130">
        <f t="array" ref="J198">IF(ISERROR(G198/I198),"",G198/I198)</f>
        <v>16.125560538116591</v>
      </c>
      <c r="K198" s="146">
        <f>SUM(K177:K197)</f>
        <v>83.543984614635576</v>
      </c>
      <c r="L198" s="147"/>
      <c r="M198" s="150">
        <f t="shared" ref="M198:AA198" si="92">SUM(M177:M197)</f>
        <v>27.956015385364427</v>
      </c>
      <c r="N198" s="146">
        <f t="shared" si="92"/>
        <v>0</v>
      </c>
      <c r="O198" s="148">
        <f t="shared" si="92"/>
        <v>0</v>
      </c>
      <c r="P198" s="148">
        <f t="shared" si="92"/>
        <v>0</v>
      </c>
      <c r="Q198" s="148">
        <f t="shared" si="92"/>
        <v>0</v>
      </c>
      <c r="R198" s="148">
        <f t="shared" si="92"/>
        <v>0</v>
      </c>
      <c r="S198" s="148">
        <f t="shared" si="92"/>
        <v>0</v>
      </c>
      <c r="T198" s="148">
        <f t="shared" si="92"/>
        <v>0</v>
      </c>
      <c r="U198" s="148">
        <f t="shared" si="92"/>
        <v>0</v>
      </c>
      <c r="V198" s="149">
        <f t="shared" si="92"/>
        <v>0</v>
      </c>
      <c r="W198" s="133">
        <f t="shared" si="92"/>
        <v>0</v>
      </c>
      <c r="X198" s="149">
        <f t="shared" si="92"/>
        <v>0</v>
      </c>
      <c r="Y198" s="149">
        <f t="shared" si="92"/>
        <v>0</v>
      </c>
      <c r="Z198" s="149">
        <f t="shared" si="92"/>
        <v>0</v>
      </c>
      <c r="AA198" s="149">
        <f t="shared" si="92"/>
        <v>0</v>
      </c>
    </row>
    <row r="199" spans="1:27" ht="20.100000000000001" hidden="1" customHeight="1">
      <c r="A199" s="300">
        <v>30100012</v>
      </c>
      <c r="B199" s="414" t="s">
        <v>206</v>
      </c>
      <c r="C199" s="126" t="s">
        <v>199</v>
      </c>
      <c r="D199" s="108">
        <v>5.03</v>
      </c>
      <c r="E199" s="108"/>
      <c r="F199" s="127"/>
      <c r="G199" s="128"/>
      <c r="H199" s="423">
        <f t="shared" ref="H199:H255" si="93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06" si="94">IF(ISERROR(I199-K199),"",I199-K199)</f>
        <v>0</v>
      </c>
      <c r="N199" s="130">
        <f t="shared" ref="N199" si="95">SUM(O199:U199)</f>
        <v>0</v>
      </c>
      <c r="O199" s="418"/>
      <c r="P199" s="418"/>
      <c r="Q199" s="418"/>
      <c r="R199" s="418"/>
      <c r="S199" s="418"/>
      <c r="T199" s="418"/>
      <c r="U199" s="418"/>
      <c r="V199" s="132">
        <f t="shared" ref="V199" si="96">SUM(X199:AA199)</f>
        <v>0</v>
      </c>
      <c r="W199" s="133" t="str">
        <f t="shared" ref="W199" si="97">IF(ISERROR(V199/G199),"",V199/G199)</f>
        <v/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414" t="s">
        <v>425</v>
      </c>
      <c r="C200" s="187" t="s">
        <v>427</v>
      </c>
      <c r="D200" s="108">
        <v>5.03</v>
      </c>
      <c r="E200" s="108"/>
      <c r="F200" s="127">
        <v>42738</v>
      </c>
      <c r="G200" s="128">
        <f>108*5+84+108</f>
        <v>732</v>
      </c>
      <c r="H200" s="423">
        <f t="shared" si="93"/>
        <v>3681.96</v>
      </c>
      <c r="I200" s="129">
        <f>5*2</f>
        <v>10</v>
      </c>
      <c r="J200" s="130">
        <f t="array" ref="J200">IF(ISERROR(G200/I200),"",G200/I200)</f>
        <v>73.2</v>
      </c>
      <c r="K200" s="131">
        <f t="array" ref="K200">IF(ISERROR(G200/L200),"",G200/L200)</f>
        <v>14.076923076923077</v>
      </c>
      <c r="L200" s="129">
        <v>52</v>
      </c>
      <c r="M200" s="109">
        <f t="shared" si="94"/>
        <v>-4.0769230769230766</v>
      </c>
      <c r="N200" s="130"/>
      <c r="O200" s="418"/>
      <c r="P200" s="418"/>
      <c r="Q200" s="418"/>
      <c r="R200" s="418"/>
      <c r="S200" s="418"/>
      <c r="T200" s="418"/>
      <c r="U200" s="418"/>
      <c r="V200" s="132"/>
      <c r="W200" s="133"/>
      <c r="X200" s="132"/>
      <c r="Y200" s="132"/>
      <c r="Z200" s="132"/>
      <c r="AA200" s="132"/>
    </row>
    <row r="201" spans="1:27" ht="20.100000000000001" hidden="1" customHeight="1">
      <c r="A201" s="300">
        <v>30100010</v>
      </c>
      <c r="B201" s="414" t="s">
        <v>206</v>
      </c>
      <c r="C201" s="126" t="s">
        <v>186</v>
      </c>
      <c r="D201" s="108">
        <v>5.03</v>
      </c>
      <c r="E201" s="108"/>
      <c r="F201" s="127"/>
      <c r="G201" s="128"/>
      <c r="H201" s="423">
        <f t="shared" si="93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4"/>
        <v>0</v>
      </c>
      <c r="N201" s="130">
        <f t="shared" ref="N201:N203" si="98">SUM(O201:U201)</f>
        <v>0</v>
      </c>
      <c r="O201" s="418"/>
      <c r="P201" s="418"/>
      <c r="Q201" s="418"/>
      <c r="R201" s="418"/>
      <c r="S201" s="418"/>
      <c r="T201" s="418"/>
      <c r="U201" s="418"/>
      <c r="V201" s="132">
        <f t="shared" ref="V201:V203" si="99">SUM(X201:AA201)</f>
        <v>0</v>
      </c>
      <c r="W201" s="133" t="str">
        <f t="shared" ref="W201:W203" si="100">IF(ISERROR(V201/G201),"",V201/G201)</f>
        <v/>
      </c>
      <c r="X201" s="132"/>
      <c r="Y201" s="132"/>
      <c r="Z201" s="132"/>
      <c r="AA201" s="132"/>
    </row>
    <row r="202" spans="1:27" ht="20.100000000000001" hidden="1" customHeight="1">
      <c r="A202" s="300">
        <v>30100014</v>
      </c>
      <c r="B202" s="414" t="s">
        <v>206</v>
      </c>
      <c r="C202" s="126" t="s">
        <v>203</v>
      </c>
      <c r="D202" s="108">
        <v>5.03</v>
      </c>
      <c r="E202" s="108"/>
      <c r="F202" s="127"/>
      <c r="G202" s="128"/>
      <c r="H202" s="423">
        <f t="shared" si="93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 t="shared" si="94"/>
        <v>0</v>
      </c>
      <c r="N202" s="130">
        <f t="shared" si="98"/>
        <v>0</v>
      </c>
      <c r="O202" s="418"/>
      <c r="P202" s="418"/>
      <c r="Q202" s="418"/>
      <c r="R202" s="418"/>
      <c r="S202" s="418"/>
      <c r="T202" s="418"/>
      <c r="U202" s="418"/>
      <c r="V202" s="132">
        <f t="shared" si="99"/>
        <v>0</v>
      </c>
      <c r="W202" s="133" t="str">
        <f t="shared" si="100"/>
        <v/>
      </c>
      <c r="X202" s="132"/>
      <c r="Y202" s="132"/>
      <c r="Z202" s="132"/>
      <c r="AA202" s="132"/>
    </row>
    <row r="203" spans="1:27" ht="20.100000000000001" hidden="1" customHeight="1">
      <c r="A203" s="300">
        <v>30100013</v>
      </c>
      <c r="B203" s="414" t="s">
        <v>206</v>
      </c>
      <c r="C203" s="126" t="s">
        <v>207</v>
      </c>
      <c r="D203" s="108">
        <v>5.03</v>
      </c>
      <c r="E203" s="108"/>
      <c r="F203" s="127"/>
      <c r="G203" s="128"/>
      <c r="H203" s="423">
        <f t="shared" si="93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4"/>
        <v>0</v>
      </c>
      <c r="N203" s="130">
        <f t="shared" si="98"/>
        <v>0</v>
      </c>
      <c r="O203" s="418"/>
      <c r="P203" s="418"/>
      <c r="Q203" s="418"/>
      <c r="R203" s="418"/>
      <c r="S203" s="418"/>
      <c r="T203" s="418"/>
      <c r="U203" s="418"/>
      <c r="V203" s="132">
        <f t="shared" si="99"/>
        <v>0</v>
      </c>
      <c r="W203" s="133" t="str">
        <f t="shared" si="100"/>
        <v/>
      </c>
      <c r="X203" s="132"/>
      <c r="Y203" s="132"/>
      <c r="Z203" s="132"/>
      <c r="AA203" s="132"/>
    </row>
    <row r="204" spans="1:27" ht="20.100000000000001" hidden="1" customHeight="1">
      <c r="A204" s="300">
        <v>30100016</v>
      </c>
      <c r="B204" s="414" t="s">
        <v>414</v>
      </c>
      <c r="C204" s="187" t="s">
        <v>415</v>
      </c>
      <c r="D204" s="108">
        <v>5.03</v>
      </c>
      <c r="E204" s="108"/>
      <c r="F204" s="127"/>
      <c r="G204" s="128"/>
      <c r="H204" s="423">
        <f t="shared" si="93"/>
        <v>0</v>
      </c>
      <c r="I204" s="129"/>
      <c r="J204" s="130" t="str">
        <f t="array" ref="J204">IF(ISERROR(G204/I204),"",G204/I204)</f>
        <v/>
      </c>
      <c r="K204" s="131">
        <f t="array" ref="K204">IF(ISERROR(G204/L204),"",G204/L204)</f>
        <v>0</v>
      </c>
      <c r="L204" s="129">
        <v>52</v>
      </c>
      <c r="M204" s="109">
        <f t="shared" si="94"/>
        <v>0</v>
      </c>
      <c r="N204" s="130"/>
      <c r="O204" s="418"/>
      <c r="P204" s="418"/>
      <c r="Q204" s="418"/>
      <c r="R204" s="418"/>
      <c r="S204" s="418"/>
      <c r="T204" s="418"/>
      <c r="U204" s="418"/>
      <c r="V204" s="132"/>
      <c r="W204" s="133"/>
      <c r="X204" s="132"/>
      <c r="Y204" s="132"/>
      <c r="Z204" s="132"/>
      <c r="AA204" s="132"/>
    </row>
    <row r="205" spans="1:27" ht="20.100000000000001" hidden="1" customHeight="1">
      <c r="A205" s="300">
        <v>30100017</v>
      </c>
      <c r="B205" s="414" t="s">
        <v>414</v>
      </c>
      <c r="C205" s="187" t="s">
        <v>416</v>
      </c>
      <c r="D205" s="108">
        <v>5.03</v>
      </c>
      <c r="E205" s="108"/>
      <c r="F205" s="127"/>
      <c r="G205" s="128"/>
      <c r="H205" s="423">
        <f t="shared" si="93"/>
        <v>0</v>
      </c>
      <c r="I205" s="129"/>
      <c r="J205" s="130" t="str">
        <f t="array" ref="J205">IF(ISERROR(G205/I205),"",G205/I205)</f>
        <v/>
      </c>
      <c r="K205" s="131">
        <f t="array" ref="K205">IF(ISERROR(G205/L205),"",G205/L205)</f>
        <v>0</v>
      </c>
      <c r="L205" s="129">
        <v>52</v>
      </c>
      <c r="M205" s="109">
        <f t="shared" si="94"/>
        <v>0</v>
      </c>
      <c r="N205" s="130"/>
      <c r="O205" s="418"/>
      <c r="P205" s="418"/>
      <c r="Q205" s="418"/>
      <c r="R205" s="418"/>
      <c r="S205" s="418"/>
      <c r="T205" s="418"/>
      <c r="U205" s="418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414" t="s">
        <v>414</v>
      </c>
      <c r="C206" s="187" t="s">
        <v>61</v>
      </c>
      <c r="D206" s="108">
        <v>5.03</v>
      </c>
      <c r="E206" s="108"/>
      <c r="F206" s="127">
        <v>42737</v>
      </c>
      <c r="G206" s="128">
        <f>108*6+88</f>
        <v>736</v>
      </c>
      <c r="H206" s="423">
        <f t="shared" si="93"/>
        <v>3702.0800000000004</v>
      </c>
      <c r="I206" s="129">
        <f>4.5*2</f>
        <v>9</v>
      </c>
      <c r="J206" s="130">
        <f t="array" ref="J206">IF(ISERROR(G206/I206),"",G206/I206)</f>
        <v>81.777777777777771</v>
      </c>
      <c r="K206" s="131">
        <f t="array" ref="K206">IF(ISERROR(G206/L206),"",G206/L206)</f>
        <v>14.153846153846153</v>
      </c>
      <c r="L206" s="129">
        <v>52</v>
      </c>
      <c r="M206" s="109">
        <f t="shared" si="94"/>
        <v>-5.1538461538461533</v>
      </c>
      <c r="N206" s="130"/>
      <c r="O206" s="418"/>
      <c r="P206" s="418"/>
      <c r="Q206" s="418"/>
      <c r="R206" s="418"/>
      <c r="S206" s="418"/>
      <c r="T206" s="418"/>
      <c r="U206" s="418"/>
      <c r="V206" s="132"/>
      <c r="W206" s="133"/>
      <c r="X206" s="132"/>
      <c r="Y206" s="132"/>
      <c r="Z206" s="132"/>
      <c r="AA206" s="132"/>
    </row>
    <row r="207" spans="1:27" ht="20.100000000000001" hidden="1" customHeight="1">
      <c r="A207" s="300">
        <v>30100027</v>
      </c>
      <c r="B207" s="414" t="s">
        <v>208</v>
      </c>
      <c r="C207" s="126" t="s">
        <v>179</v>
      </c>
      <c r="D207" s="108">
        <v>5.08</v>
      </c>
      <c r="E207" s="108"/>
      <c r="F207" s="127"/>
      <c r="G207" s="128"/>
      <c r="H207" s="423">
        <f t="shared" si="93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36" si="101">IF(ISERROR(I207-K207),"",I207-K207)</f>
        <v>0</v>
      </c>
      <c r="N207" s="130">
        <f t="shared" ref="N207:N236" si="102">SUM(O207:U207)</f>
        <v>0</v>
      </c>
      <c r="O207" s="418"/>
      <c r="P207" s="418"/>
      <c r="Q207" s="418"/>
      <c r="R207" s="418"/>
      <c r="S207" s="418"/>
      <c r="T207" s="418"/>
      <c r="U207" s="418"/>
      <c r="V207" s="132">
        <f t="shared" ref="V207:V218" si="103">SUM(X207:AA207)</f>
        <v>0</v>
      </c>
      <c r="W207" s="133" t="str">
        <f t="shared" ref="W207:W218" si="104">IF(ISERROR(V207/G207),"",V207/G207)</f>
        <v/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414" t="s">
        <v>208</v>
      </c>
      <c r="C208" s="126" t="s">
        <v>204</v>
      </c>
      <c r="D208" s="108">
        <v>5.08</v>
      </c>
      <c r="E208" s="108"/>
      <c r="F208" s="127">
        <v>42736</v>
      </c>
      <c r="G208" s="128">
        <v>5</v>
      </c>
      <c r="H208" s="423">
        <f t="shared" si="93"/>
        <v>25.4</v>
      </c>
      <c r="I208" s="129">
        <v>0.5</v>
      </c>
      <c r="J208" s="130">
        <f t="array" ref="J208">IF(ISERROR(G208/I208),"",G208/I208)</f>
        <v>10</v>
      </c>
      <c r="K208" s="131">
        <f t="array" ref="K208">IF(ISERROR(G208/L208),"",G208/L208)</f>
        <v>0.23809523809523808</v>
      </c>
      <c r="L208" s="129">
        <v>21</v>
      </c>
      <c r="M208" s="109">
        <f t="shared" si="101"/>
        <v>0.26190476190476192</v>
      </c>
      <c r="N208" s="130">
        <f t="shared" si="102"/>
        <v>0</v>
      </c>
      <c r="O208" s="418"/>
      <c r="P208" s="418"/>
      <c r="Q208" s="418"/>
      <c r="R208" s="418"/>
      <c r="S208" s="418"/>
      <c r="T208" s="418"/>
      <c r="U208" s="418"/>
      <c r="V208" s="132">
        <f t="shared" si="103"/>
        <v>0</v>
      </c>
      <c r="W208" s="133">
        <f t="shared" si="104"/>
        <v>0</v>
      </c>
      <c r="X208" s="132"/>
      <c r="Y208" s="132"/>
      <c r="Z208" s="132"/>
      <c r="AA208" s="132"/>
    </row>
    <row r="209" spans="1:27" ht="20.100000000000001" hidden="1" customHeight="1">
      <c r="A209" s="300">
        <v>30100024</v>
      </c>
      <c r="B209" s="414" t="s">
        <v>208</v>
      </c>
      <c r="C209" s="126" t="s">
        <v>205</v>
      </c>
      <c r="D209" s="108">
        <v>5.08</v>
      </c>
      <c r="E209" s="108"/>
      <c r="F209" s="127"/>
      <c r="G209" s="128"/>
      <c r="H209" s="423">
        <f t="shared" si="93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101"/>
        <v>0</v>
      </c>
      <c r="N209" s="130">
        <f t="shared" si="102"/>
        <v>0</v>
      </c>
      <c r="O209" s="418"/>
      <c r="P209" s="418"/>
      <c r="Q209" s="418"/>
      <c r="R209" s="418"/>
      <c r="S209" s="418"/>
      <c r="T209" s="418"/>
      <c r="U209" s="418"/>
      <c r="V209" s="132">
        <f t="shared" si="103"/>
        <v>0</v>
      </c>
      <c r="W209" s="133" t="str">
        <f t="shared" si="104"/>
        <v/>
      </c>
      <c r="X209" s="132"/>
      <c r="Y209" s="132"/>
      <c r="Z209" s="132"/>
      <c r="AA209" s="132"/>
    </row>
    <row r="210" spans="1:27" ht="20.100000000000001" hidden="1" customHeight="1">
      <c r="A210" s="300">
        <v>30100022</v>
      </c>
      <c r="B210" s="414" t="s">
        <v>208</v>
      </c>
      <c r="C210" s="126" t="s">
        <v>186</v>
      </c>
      <c r="D210" s="108">
        <v>5.08</v>
      </c>
      <c r="E210" s="108"/>
      <c r="F210" s="127"/>
      <c r="G210" s="128"/>
      <c r="H210" s="423">
        <f t="shared" si="93"/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101"/>
        <v>0</v>
      </c>
      <c r="N210" s="130">
        <f t="shared" si="102"/>
        <v>0</v>
      </c>
      <c r="O210" s="418"/>
      <c r="P210" s="418"/>
      <c r="Q210" s="418"/>
      <c r="R210" s="418"/>
      <c r="S210" s="418"/>
      <c r="T210" s="418"/>
      <c r="U210" s="418"/>
      <c r="V210" s="132">
        <f t="shared" si="103"/>
        <v>0</v>
      </c>
      <c r="W210" s="133" t="str">
        <f t="shared" si="104"/>
        <v/>
      </c>
      <c r="X210" s="132"/>
      <c r="Y210" s="132"/>
      <c r="Z210" s="132"/>
      <c r="AA210" s="132"/>
    </row>
    <row r="211" spans="1:27" ht="20.100000000000001" hidden="1" customHeight="1">
      <c r="A211" s="300">
        <v>30100029</v>
      </c>
      <c r="B211" s="414" t="s">
        <v>208</v>
      </c>
      <c r="C211" s="126" t="s">
        <v>203</v>
      </c>
      <c r="D211" s="108">
        <v>5.08</v>
      </c>
      <c r="E211" s="108"/>
      <c r="F211" s="127"/>
      <c r="G211" s="128"/>
      <c r="H211" s="423">
        <f t="shared" si="93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101"/>
        <v>0</v>
      </c>
      <c r="N211" s="130">
        <f t="shared" si="102"/>
        <v>0</v>
      </c>
      <c r="O211" s="418"/>
      <c r="P211" s="418"/>
      <c r="Q211" s="418"/>
      <c r="R211" s="418"/>
      <c r="S211" s="418"/>
      <c r="T211" s="418"/>
      <c r="U211" s="418"/>
      <c r="V211" s="132">
        <f t="shared" si="103"/>
        <v>0</v>
      </c>
      <c r="W211" s="133" t="str">
        <f t="shared" si="104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414" t="s">
        <v>208</v>
      </c>
      <c r="C212" s="126" t="s">
        <v>199</v>
      </c>
      <c r="D212" s="108">
        <v>5.08</v>
      </c>
      <c r="E212" s="108"/>
      <c r="F212" s="127">
        <v>42738</v>
      </c>
      <c r="G212" s="128">
        <f>108*4+84</f>
        <v>516</v>
      </c>
      <c r="H212" s="423">
        <f t="shared" si="93"/>
        <v>2621.2800000000002</v>
      </c>
      <c r="I212" s="129">
        <f>8.5*4</f>
        <v>34</v>
      </c>
      <c r="J212" s="130">
        <f t="array" ref="J212">IF(ISERROR(G212/I212),"",G212/I212)</f>
        <v>15.176470588235293</v>
      </c>
      <c r="K212" s="131">
        <f t="array" ref="K212">IF(ISERROR(G212/L212),"",G212/L212)</f>
        <v>24.571428571428573</v>
      </c>
      <c r="L212" s="129">
        <v>21</v>
      </c>
      <c r="M212" s="109">
        <f t="shared" si="101"/>
        <v>9.428571428571427</v>
      </c>
      <c r="N212" s="130">
        <f t="shared" si="102"/>
        <v>0</v>
      </c>
      <c r="O212" s="415"/>
      <c r="P212" s="415"/>
      <c r="Q212" s="415"/>
      <c r="R212" s="415"/>
      <c r="S212" s="415"/>
      <c r="T212" s="415"/>
      <c r="U212" s="415"/>
      <c r="V212" s="132">
        <f t="shared" si="103"/>
        <v>0</v>
      </c>
      <c r="W212" s="133">
        <f t="shared" si="104"/>
        <v>0</v>
      </c>
      <c r="X212" s="132"/>
      <c r="Y212" s="132"/>
      <c r="Z212" s="132"/>
      <c r="AA212" s="132"/>
    </row>
    <row r="213" spans="1:27" ht="20.100000000000001" hidden="1" customHeight="1">
      <c r="A213" s="300">
        <v>30100025</v>
      </c>
      <c r="B213" s="414" t="s">
        <v>208</v>
      </c>
      <c r="C213" s="126" t="s">
        <v>187</v>
      </c>
      <c r="D213" s="108">
        <v>5.08</v>
      </c>
      <c r="E213" s="108"/>
      <c r="F213" s="127"/>
      <c r="G213" s="128"/>
      <c r="H213" s="423">
        <f t="shared" si="93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101"/>
        <v>0</v>
      </c>
      <c r="N213" s="130">
        <f t="shared" si="102"/>
        <v>0</v>
      </c>
      <c r="O213" s="418"/>
      <c r="P213" s="418"/>
      <c r="Q213" s="418"/>
      <c r="R213" s="418"/>
      <c r="S213" s="418"/>
      <c r="T213" s="418"/>
      <c r="U213" s="418"/>
      <c r="V213" s="132">
        <f t="shared" si="103"/>
        <v>0</v>
      </c>
      <c r="W213" s="133" t="str">
        <f t="shared" si="104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414" t="s">
        <v>208</v>
      </c>
      <c r="C214" s="126" t="s">
        <v>207</v>
      </c>
      <c r="D214" s="108">
        <v>5.08</v>
      </c>
      <c r="E214" s="108"/>
      <c r="F214" s="127">
        <v>42738</v>
      </c>
      <c r="G214" s="128">
        <f>108+70</f>
        <v>178</v>
      </c>
      <c r="H214" s="423">
        <f t="shared" si="93"/>
        <v>904.24</v>
      </c>
      <c r="I214" s="129">
        <f>3*4</f>
        <v>12</v>
      </c>
      <c r="J214" s="130">
        <f t="array" ref="J214">IF(ISERROR(G214/I214),"",G214/I214)</f>
        <v>14.833333333333334</v>
      </c>
      <c r="K214" s="131">
        <f t="array" ref="K214">IF(ISERROR(G214/L214),"",G214/L214)</f>
        <v>8.4761904761904763</v>
      </c>
      <c r="L214" s="129">
        <v>21</v>
      </c>
      <c r="M214" s="109">
        <f t="shared" si="101"/>
        <v>3.5238095238095237</v>
      </c>
      <c r="N214" s="130">
        <f t="shared" si="102"/>
        <v>0</v>
      </c>
      <c r="O214" s="415"/>
      <c r="P214" s="415"/>
      <c r="Q214" s="415"/>
      <c r="R214" s="415"/>
      <c r="S214" s="415"/>
      <c r="T214" s="415"/>
      <c r="U214" s="415"/>
      <c r="V214" s="132">
        <f t="shared" si="103"/>
        <v>0</v>
      </c>
      <c r="W214" s="133">
        <f t="shared" si="104"/>
        <v>0</v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414" t="s">
        <v>209</v>
      </c>
      <c r="C215" s="126" t="s">
        <v>194</v>
      </c>
      <c r="D215" s="108">
        <v>5.03</v>
      </c>
      <c r="E215" s="108"/>
      <c r="F215" s="127">
        <v>42736</v>
      </c>
      <c r="G215" s="128">
        <v>1</v>
      </c>
      <c r="H215" s="423">
        <f t="shared" si="93"/>
        <v>5.03</v>
      </c>
      <c r="I215" s="129">
        <v>0.02</v>
      </c>
      <c r="J215" s="130">
        <f t="array" ref="J215">IF(ISERROR(G215/I215),"",G215/I215)</f>
        <v>50</v>
      </c>
      <c r="K215" s="131">
        <f t="array" ref="K215">IF(ISERROR(G215/L215),"",G215/L215)</f>
        <v>1.7857142857142856E-2</v>
      </c>
      <c r="L215" s="129">
        <v>56</v>
      </c>
      <c r="M215" s="109">
        <f t="shared" si="101"/>
        <v>2.1428571428571443E-3</v>
      </c>
      <c r="N215" s="130">
        <f t="shared" si="102"/>
        <v>0</v>
      </c>
      <c r="O215" s="418"/>
      <c r="P215" s="418"/>
      <c r="Q215" s="418"/>
      <c r="R215" s="418"/>
      <c r="S215" s="418"/>
      <c r="T215" s="418"/>
      <c r="U215" s="418"/>
      <c r="V215" s="132">
        <f t="shared" si="103"/>
        <v>0</v>
      </c>
      <c r="W215" s="133">
        <f t="shared" si="104"/>
        <v>0</v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414" t="s">
        <v>209</v>
      </c>
      <c r="C216" s="126" t="s">
        <v>179</v>
      </c>
      <c r="D216" s="108">
        <v>5.03</v>
      </c>
      <c r="E216" s="108"/>
      <c r="F216" s="127">
        <v>42736</v>
      </c>
      <c r="G216" s="128">
        <v>1</v>
      </c>
      <c r="H216" s="423">
        <f t="shared" si="93"/>
        <v>5.03</v>
      </c>
      <c r="I216" s="129">
        <v>0.02</v>
      </c>
      <c r="J216" s="130">
        <f t="array" ref="J216">IF(ISERROR(G216/I216),"",G216/I216)</f>
        <v>50</v>
      </c>
      <c r="K216" s="131">
        <f t="array" ref="K216">IF(ISERROR(G216/L216),"",G216/L216)</f>
        <v>1.7857142857142856E-2</v>
      </c>
      <c r="L216" s="129">
        <v>56</v>
      </c>
      <c r="M216" s="109">
        <f t="shared" si="101"/>
        <v>2.1428571428571443E-3</v>
      </c>
      <c r="N216" s="130">
        <f t="shared" si="102"/>
        <v>0</v>
      </c>
      <c r="O216" s="418"/>
      <c r="P216" s="418"/>
      <c r="Q216" s="418"/>
      <c r="R216" s="418"/>
      <c r="S216" s="418"/>
      <c r="T216" s="418"/>
      <c r="U216" s="418"/>
      <c r="V216" s="132">
        <f t="shared" si="103"/>
        <v>0</v>
      </c>
      <c r="W216" s="133">
        <f t="shared" si="104"/>
        <v>0</v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414" t="s">
        <v>209</v>
      </c>
      <c r="C217" s="126" t="s">
        <v>195</v>
      </c>
      <c r="D217" s="108">
        <v>5.03</v>
      </c>
      <c r="E217" s="108"/>
      <c r="F217" s="127">
        <v>42737</v>
      </c>
      <c r="G217" s="128">
        <v>8</v>
      </c>
      <c r="H217" s="423">
        <f t="shared" si="93"/>
        <v>40.24</v>
      </c>
      <c r="I217" s="129">
        <v>0.14000000000000001</v>
      </c>
      <c r="J217" s="130">
        <f t="array" ref="J217">IF(ISERROR(G217/I217),"",G217/I217)</f>
        <v>57.142857142857139</v>
      </c>
      <c r="K217" s="131">
        <f t="array" ref="K217">IF(ISERROR(G217/L217),"",G217/L217)</f>
        <v>0.14285714285714285</v>
      </c>
      <c r="L217" s="129">
        <v>56</v>
      </c>
      <c r="M217" s="109">
        <f t="shared" si="101"/>
        <v>-2.8571428571428359E-3</v>
      </c>
      <c r="N217" s="130">
        <f t="shared" si="102"/>
        <v>0</v>
      </c>
      <c r="O217" s="418"/>
      <c r="P217" s="418"/>
      <c r="Q217" s="418"/>
      <c r="R217" s="418"/>
      <c r="S217" s="418"/>
      <c r="T217" s="418"/>
      <c r="U217" s="418"/>
      <c r="V217" s="132">
        <f t="shared" si="103"/>
        <v>0</v>
      </c>
      <c r="W217" s="133">
        <f t="shared" si="104"/>
        <v>0</v>
      </c>
      <c r="X217" s="132"/>
      <c r="Y217" s="132"/>
      <c r="Z217" s="132"/>
      <c r="AA217" s="132"/>
    </row>
    <row r="218" spans="1:27" ht="20.100000000000001" hidden="1" customHeight="1">
      <c r="A218" s="300">
        <v>30100031</v>
      </c>
      <c r="B218" s="414" t="s">
        <v>209</v>
      </c>
      <c r="C218" s="126" t="s">
        <v>204</v>
      </c>
      <c r="D218" s="108">
        <v>5.03</v>
      </c>
      <c r="E218" s="108"/>
      <c r="F218" s="127"/>
      <c r="G218" s="128"/>
      <c r="H218" s="423">
        <f t="shared" si="93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101"/>
        <v>0</v>
      </c>
      <c r="N218" s="130">
        <f t="shared" si="102"/>
        <v>0</v>
      </c>
      <c r="O218" s="418"/>
      <c r="P218" s="418"/>
      <c r="Q218" s="418"/>
      <c r="R218" s="418"/>
      <c r="S218" s="418"/>
      <c r="T218" s="418"/>
      <c r="U218" s="418"/>
      <c r="V218" s="132">
        <f t="shared" si="103"/>
        <v>0</v>
      </c>
      <c r="W218" s="133" t="str">
        <f t="shared" si="104"/>
        <v/>
      </c>
      <c r="X218" s="132"/>
      <c r="Y218" s="132"/>
      <c r="Z218" s="132"/>
      <c r="AA218" s="132"/>
    </row>
    <row r="219" spans="1:27" ht="20.100000000000001" hidden="1" customHeight="1">
      <c r="A219" s="300">
        <v>30100019</v>
      </c>
      <c r="B219" s="414" t="s">
        <v>382</v>
      </c>
      <c r="C219" s="187" t="s">
        <v>383</v>
      </c>
      <c r="D219" s="108">
        <v>5.03</v>
      </c>
      <c r="E219" s="108"/>
      <c r="F219" s="127"/>
      <c r="G219" s="128"/>
      <c r="H219" s="423">
        <f t="shared" si="93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101"/>
        <v>0</v>
      </c>
      <c r="N219" s="130">
        <f t="shared" si="102"/>
        <v>0</v>
      </c>
      <c r="O219" s="418"/>
      <c r="P219" s="418"/>
      <c r="Q219" s="418"/>
      <c r="R219" s="418"/>
      <c r="S219" s="418"/>
      <c r="T219" s="418"/>
      <c r="U219" s="418"/>
      <c r="V219" s="132"/>
      <c r="W219" s="133"/>
      <c r="X219" s="132"/>
      <c r="Y219" s="132"/>
      <c r="Z219" s="132"/>
      <c r="AA219" s="132"/>
    </row>
    <row r="220" spans="1:27" ht="20.100000000000001" hidden="1" customHeight="1">
      <c r="A220" s="300">
        <v>30100020</v>
      </c>
      <c r="B220" s="414" t="s">
        <v>382</v>
      </c>
      <c r="C220" s="187" t="s">
        <v>384</v>
      </c>
      <c r="D220" s="108">
        <v>5.03</v>
      </c>
      <c r="E220" s="108"/>
      <c r="F220" s="127"/>
      <c r="G220" s="128"/>
      <c r="H220" s="423">
        <f t="shared" si="93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101"/>
        <v>0</v>
      </c>
      <c r="N220" s="130">
        <f t="shared" si="102"/>
        <v>0</v>
      </c>
      <c r="O220" s="418"/>
      <c r="P220" s="418"/>
      <c r="Q220" s="418"/>
      <c r="R220" s="418"/>
      <c r="S220" s="418"/>
      <c r="T220" s="418"/>
      <c r="U220" s="418"/>
      <c r="V220" s="132"/>
      <c r="W220" s="133"/>
      <c r="X220" s="132"/>
      <c r="Y220" s="132"/>
      <c r="Z220" s="132"/>
      <c r="AA220" s="132"/>
    </row>
    <row r="221" spans="1:27" ht="20.100000000000001" hidden="1" customHeight="1">
      <c r="A221" s="300">
        <v>30100021</v>
      </c>
      <c r="B221" s="414" t="s">
        <v>382</v>
      </c>
      <c r="C221" s="187" t="s">
        <v>389</v>
      </c>
      <c r="D221" s="108">
        <v>5.03</v>
      </c>
      <c r="E221" s="108"/>
      <c r="F221" s="127"/>
      <c r="G221" s="128"/>
      <c r="H221" s="423">
        <f t="shared" si="93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101"/>
        <v>0</v>
      </c>
      <c r="N221" s="130">
        <f t="shared" si="102"/>
        <v>0</v>
      </c>
      <c r="O221" s="418"/>
      <c r="P221" s="418"/>
      <c r="Q221" s="418"/>
      <c r="R221" s="418"/>
      <c r="S221" s="418"/>
      <c r="T221" s="418"/>
      <c r="U221" s="418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30100018</v>
      </c>
      <c r="B222" s="414" t="s">
        <v>382</v>
      </c>
      <c r="C222" s="187" t="s">
        <v>391</v>
      </c>
      <c r="D222" s="108">
        <v>5.03</v>
      </c>
      <c r="E222" s="108"/>
      <c r="F222" s="127">
        <v>42739</v>
      </c>
      <c r="G222" s="128">
        <f>90+55</f>
        <v>145</v>
      </c>
      <c r="H222" s="423">
        <f t="shared" si="93"/>
        <v>729.35</v>
      </c>
      <c r="I222" s="129">
        <v>3</v>
      </c>
      <c r="J222" s="130">
        <f t="array" ref="J222">IF(ISERROR(G222/I222),"",G222/I222)</f>
        <v>48.333333333333336</v>
      </c>
      <c r="K222" s="131">
        <f t="array" ref="K222">IF(ISERROR(G222/L222),"",G222/L222)</f>
        <v>2.6851851851851851</v>
      </c>
      <c r="L222" s="129">
        <v>54</v>
      </c>
      <c r="M222" s="109">
        <f t="shared" si="101"/>
        <v>0.31481481481481488</v>
      </c>
      <c r="N222" s="130">
        <f t="shared" si="102"/>
        <v>0</v>
      </c>
      <c r="O222" s="418"/>
      <c r="P222" s="418"/>
      <c r="Q222" s="418"/>
      <c r="R222" s="418"/>
      <c r="S222" s="418"/>
      <c r="T222" s="418"/>
      <c r="U222" s="418"/>
      <c r="V222" s="132"/>
      <c r="W222" s="133"/>
      <c r="X222" s="132"/>
      <c r="Y222" s="132"/>
      <c r="Z222" s="132"/>
      <c r="AA222" s="132"/>
    </row>
    <row r="223" spans="1:27" ht="20.100000000000001" hidden="1" customHeight="1">
      <c r="A223" s="303">
        <v>30700007</v>
      </c>
      <c r="B223" s="414" t="s">
        <v>418</v>
      </c>
      <c r="C223" s="187" t="s">
        <v>364</v>
      </c>
      <c r="D223" s="108">
        <v>5.03</v>
      </c>
      <c r="E223" s="108"/>
      <c r="F223" s="127"/>
      <c r="G223" s="128"/>
      <c r="H223" s="423">
        <f t="shared" si="93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101"/>
        <v>0</v>
      </c>
      <c r="N223" s="130">
        <f t="shared" si="102"/>
        <v>0</v>
      </c>
      <c r="O223" s="418"/>
      <c r="P223" s="418"/>
      <c r="Q223" s="418"/>
      <c r="R223" s="418"/>
      <c r="S223" s="418"/>
      <c r="T223" s="418"/>
      <c r="U223" s="418"/>
      <c r="V223" s="132"/>
      <c r="W223" s="133"/>
      <c r="X223" s="132"/>
      <c r="Y223" s="132"/>
      <c r="Z223" s="132"/>
      <c r="AA223" s="132"/>
    </row>
    <row r="224" spans="1:27" ht="20.100000000000001" hidden="1" customHeight="1">
      <c r="A224" s="303">
        <v>30700006</v>
      </c>
      <c r="B224" s="414" t="s">
        <v>418</v>
      </c>
      <c r="C224" s="187" t="s">
        <v>365</v>
      </c>
      <c r="D224" s="108">
        <v>5.03</v>
      </c>
      <c r="E224" s="108"/>
      <c r="F224" s="127"/>
      <c r="G224" s="128"/>
      <c r="H224" s="423">
        <f t="shared" si="93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101"/>
        <v>0</v>
      </c>
      <c r="N224" s="130">
        <f t="shared" si="102"/>
        <v>0</v>
      </c>
      <c r="O224" s="418"/>
      <c r="P224" s="418"/>
      <c r="Q224" s="418"/>
      <c r="R224" s="418"/>
      <c r="S224" s="418"/>
      <c r="T224" s="418"/>
      <c r="U224" s="418"/>
      <c r="V224" s="132"/>
      <c r="W224" s="133"/>
      <c r="X224" s="132"/>
      <c r="Y224" s="132"/>
      <c r="Z224" s="132"/>
      <c r="AA224" s="132"/>
    </row>
    <row r="225" spans="1:27" ht="20.100000000000001" hidden="1" customHeight="1">
      <c r="A225" s="303">
        <v>30700008</v>
      </c>
      <c r="B225" s="414" t="s">
        <v>418</v>
      </c>
      <c r="C225" s="187" t="s">
        <v>366</v>
      </c>
      <c r="D225" s="108">
        <v>5.03</v>
      </c>
      <c r="E225" s="108"/>
      <c r="F225" s="127"/>
      <c r="G225" s="128"/>
      <c r="H225" s="423">
        <f t="shared" si="93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101"/>
        <v>0</v>
      </c>
      <c r="N225" s="130">
        <f t="shared" si="102"/>
        <v>0</v>
      </c>
      <c r="O225" s="418"/>
      <c r="P225" s="418"/>
      <c r="Q225" s="418"/>
      <c r="R225" s="418"/>
      <c r="S225" s="418"/>
      <c r="T225" s="418"/>
      <c r="U225" s="418"/>
      <c r="V225" s="132"/>
      <c r="W225" s="133"/>
      <c r="X225" s="132"/>
      <c r="Y225" s="132"/>
      <c r="Z225" s="132"/>
      <c r="AA225" s="132"/>
    </row>
    <row r="226" spans="1:27" ht="20.100000000000001" hidden="1" customHeight="1">
      <c r="A226" s="303">
        <v>30700009</v>
      </c>
      <c r="B226" s="414" t="s">
        <v>418</v>
      </c>
      <c r="C226" s="187" t="s">
        <v>367</v>
      </c>
      <c r="D226" s="108">
        <v>5.03</v>
      </c>
      <c r="E226" s="108"/>
      <c r="F226" s="127"/>
      <c r="G226" s="128"/>
      <c r="H226" s="423">
        <f t="shared" si="93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101"/>
        <v>0</v>
      </c>
      <c r="N226" s="130">
        <f t="shared" si="102"/>
        <v>0</v>
      </c>
      <c r="O226" s="418"/>
      <c r="P226" s="418"/>
      <c r="Q226" s="418"/>
      <c r="R226" s="418"/>
      <c r="S226" s="418"/>
      <c r="T226" s="418"/>
      <c r="U226" s="418"/>
      <c r="V226" s="132"/>
      <c r="W226" s="133"/>
      <c r="X226" s="132"/>
      <c r="Y226" s="132"/>
      <c r="Z226" s="132"/>
      <c r="AA226" s="132"/>
    </row>
    <row r="227" spans="1:27" ht="20.100000000000001" hidden="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28"/>
      <c r="H227" s="423">
        <f t="shared" si="93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si="101"/>
        <v>0</v>
      </c>
      <c r="N227" s="130">
        <f t="shared" si="102"/>
        <v>0</v>
      </c>
      <c r="O227" s="415"/>
      <c r="P227" s="415"/>
      <c r="Q227" s="415"/>
      <c r="R227" s="415"/>
      <c r="S227" s="415"/>
      <c r="T227" s="415"/>
      <c r="U227" s="415"/>
      <c r="V227" s="132">
        <f t="shared" ref="V227:V236" si="105">SUM(X227:AA227)</f>
        <v>0</v>
      </c>
      <c r="W227" s="133" t="str">
        <f t="shared" ref="W227:W236" si="106">IF(ISERROR(V227/G227),"",V227/G227)</f>
        <v/>
      </c>
      <c r="X227" s="132"/>
      <c r="Y227" s="132"/>
      <c r="Z227" s="132"/>
      <c r="AA227" s="132"/>
    </row>
    <row r="228" spans="1:27" ht="20.100000000000001" hidden="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28"/>
      <c r="H228" s="423">
        <f t="shared" si="93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si="102"/>
        <v>0</v>
      </c>
      <c r="O228" s="415"/>
      <c r="P228" s="415"/>
      <c r="Q228" s="415"/>
      <c r="R228" s="415"/>
      <c r="S228" s="415"/>
      <c r="T228" s="415"/>
      <c r="U228" s="415"/>
      <c r="V228" s="132">
        <f t="shared" si="105"/>
        <v>0</v>
      </c>
      <c r="W228" s="133" t="str">
        <f t="shared" si="106"/>
        <v/>
      </c>
      <c r="X228" s="132"/>
      <c r="Y228" s="132"/>
      <c r="Z228" s="132"/>
      <c r="AA228" s="132"/>
    </row>
    <row r="229" spans="1:27" ht="20.100000000000001" hidden="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28"/>
      <c r="H229" s="423">
        <f t="shared" si="93"/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2"/>
        <v>0</v>
      </c>
      <c r="O229" s="415"/>
      <c r="P229" s="415"/>
      <c r="Q229" s="415"/>
      <c r="R229" s="415"/>
      <c r="S229" s="415"/>
      <c r="T229" s="415"/>
      <c r="U229" s="415"/>
      <c r="V229" s="132">
        <f t="shared" si="105"/>
        <v>0</v>
      </c>
      <c r="W229" s="133" t="str">
        <f t="shared" si="106"/>
        <v/>
      </c>
      <c r="X229" s="132"/>
      <c r="Y229" s="132"/>
      <c r="Z229" s="132"/>
      <c r="AA229" s="132"/>
    </row>
    <row r="230" spans="1:27" ht="20.100000000000001" hidden="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423">
        <f t="shared" si="93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2"/>
        <v>0</v>
      </c>
      <c r="O230" s="415"/>
      <c r="P230" s="415"/>
      <c r="Q230" s="415"/>
      <c r="R230" s="415"/>
      <c r="S230" s="415"/>
      <c r="T230" s="415"/>
      <c r="U230" s="415"/>
      <c r="V230" s="132">
        <f t="shared" si="105"/>
        <v>0</v>
      </c>
      <c r="W230" s="133" t="str">
        <f t="shared" si="106"/>
        <v/>
      </c>
      <c r="X230" s="132"/>
      <c r="Y230" s="132"/>
      <c r="Z230" s="132"/>
      <c r="AA230" s="132"/>
    </row>
    <row r="231" spans="1:27" ht="20.100000000000001" hidden="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423">
        <f t="shared" si="93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2"/>
        <v>0</v>
      </c>
      <c r="O231" s="415"/>
      <c r="P231" s="415"/>
      <c r="Q231" s="415"/>
      <c r="R231" s="415"/>
      <c r="S231" s="415"/>
      <c r="T231" s="415"/>
      <c r="U231" s="415"/>
      <c r="V231" s="132">
        <f t="shared" si="105"/>
        <v>0</v>
      </c>
      <c r="W231" s="133" t="str">
        <f t="shared" si="106"/>
        <v/>
      </c>
      <c r="X231" s="132"/>
      <c r="Y231" s="132"/>
      <c r="Z231" s="132"/>
      <c r="AA231" s="132"/>
    </row>
    <row r="232" spans="1:27" ht="20.100000000000001" hidden="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423">
        <f t="shared" si="93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2"/>
        <v>0</v>
      </c>
      <c r="O232" s="415"/>
      <c r="P232" s="415"/>
      <c r="Q232" s="415"/>
      <c r="R232" s="415"/>
      <c r="S232" s="415"/>
      <c r="T232" s="415"/>
      <c r="U232" s="415"/>
      <c r="V232" s="132">
        <f t="shared" si="105"/>
        <v>0</v>
      </c>
      <c r="W232" s="133" t="str">
        <f t="shared" si="106"/>
        <v/>
      </c>
      <c r="X232" s="132"/>
      <c r="Y232" s="132"/>
      <c r="Z232" s="132"/>
      <c r="AA232" s="132"/>
    </row>
    <row r="233" spans="1:27" ht="20.100000000000001" hidden="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423">
        <f t="shared" si="93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2"/>
        <v>0</v>
      </c>
      <c r="O233" s="415"/>
      <c r="P233" s="415"/>
      <c r="Q233" s="415"/>
      <c r="R233" s="415"/>
      <c r="S233" s="415"/>
      <c r="T233" s="415"/>
      <c r="U233" s="415"/>
      <c r="V233" s="132">
        <f t="shared" si="105"/>
        <v>0</v>
      </c>
      <c r="W233" s="133" t="str">
        <f t="shared" si="106"/>
        <v/>
      </c>
      <c r="X233" s="132"/>
      <c r="Y233" s="132"/>
      <c r="Z233" s="132"/>
      <c r="AA233" s="132"/>
    </row>
    <row r="234" spans="1:27" ht="20.100000000000001" hidden="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423">
        <f t="shared" si="93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2"/>
        <v>0</v>
      </c>
      <c r="O234" s="415"/>
      <c r="P234" s="415"/>
      <c r="Q234" s="415"/>
      <c r="R234" s="415"/>
      <c r="S234" s="415"/>
      <c r="T234" s="415"/>
      <c r="U234" s="415"/>
      <c r="V234" s="132">
        <f t="shared" si="105"/>
        <v>0</v>
      </c>
      <c r="W234" s="133" t="str">
        <f t="shared" si="106"/>
        <v/>
      </c>
      <c r="X234" s="132"/>
      <c r="Y234" s="132"/>
      <c r="Z234" s="132"/>
      <c r="AA234" s="132"/>
    </row>
    <row r="235" spans="1:27" ht="20.100000000000001" hidden="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423">
        <f t="shared" si="93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2"/>
        <v>0</v>
      </c>
      <c r="O235" s="415"/>
      <c r="P235" s="415"/>
      <c r="Q235" s="415"/>
      <c r="R235" s="415"/>
      <c r="S235" s="415"/>
      <c r="T235" s="415"/>
      <c r="U235" s="415"/>
      <c r="V235" s="132">
        <f t="shared" si="105"/>
        <v>0</v>
      </c>
      <c r="W235" s="133" t="str">
        <f t="shared" si="106"/>
        <v/>
      </c>
      <c r="X235" s="132"/>
      <c r="Y235" s="132"/>
      <c r="Z235" s="132"/>
      <c r="AA235" s="132"/>
    </row>
    <row r="236" spans="1:27" ht="20.100000000000001" hidden="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423">
        <f t="shared" si="93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2"/>
        <v>0</v>
      </c>
      <c r="O236" s="415"/>
      <c r="P236" s="415"/>
      <c r="Q236" s="415"/>
      <c r="R236" s="415"/>
      <c r="S236" s="415"/>
      <c r="T236" s="415"/>
      <c r="U236" s="415"/>
      <c r="V236" s="132">
        <f t="shared" si="105"/>
        <v>0</v>
      </c>
      <c r="W236" s="133" t="str">
        <f t="shared" si="106"/>
        <v/>
      </c>
      <c r="X236" s="132"/>
      <c r="Y236" s="132"/>
      <c r="Z236" s="132"/>
      <c r="AA236" s="132"/>
    </row>
    <row r="237" spans="1:27" ht="20.100000000000001" hidden="1" customHeight="1">
      <c r="A237" s="300">
        <v>30100043</v>
      </c>
      <c r="B237" s="134" t="s">
        <v>429</v>
      </c>
      <c r="C237" s="187" t="s">
        <v>427</v>
      </c>
      <c r="D237" s="108">
        <v>5.03</v>
      </c>
      <c r="E237" s="108"/>
      <c r="F237" s="127"/>
      <c r="G237" s="128"/>
      <c r="H237" s="423">
        <f t="shared" si="93"/>
        <v>0</v>
      </c>
      <c r="I237" s="129"/>
      <c r="J237" s="130"/>
      <c r="K237" s="131"/>
      <c r="L237" s="129">
        <v>50</v>
      </c>
      <c r="M237" s="109"/>
      <c r="N237" s="130"/>
      <c r="O237" s="415"/>
      <c r="P237" s="415"/>
      <c r="Q237" s="415"/>
      <c r="R237" s="415"/>
      <c r="S237" s="415"/>
      <c r="T237" s="415"/>
      <c r="U237" s="415"/>
      <c r="V237" s="132"/>
      <c r="W237" s="133"/>
      <c r="X237" s="132"/>
      <c r="Y237" s="132"/>
      <c r="Z237" s="132"/>
      <c r="AA237" s="132"/>
    </row>
    <row r="238" spans="1:27" ht="20.100000000000001" hidden="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423">
        <f t="shared" si="93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ref="M238:M249" si="107">IF(ISERROR(I238-K238),"",I238-K238)</f>
        <v>0</v>
      </c>
      <c r="N238" s="130"/>
      <c r="O238" s="415"/>
      <c r="P238" s="415"/>
      <c r="Q238" s="415"/>
      <c r="R238" s="415"/>
      <c r="S238" s="415"/>
      <c r="T238" s="415"/>
      <c r="U238" s="415"/>
      <c r="V238" s="132"/>
      <c r="W238" s="133"/>
      <c r="X238" s="132"/>
      <c r="Y238" s="132"/>
      <c r="Z238" s="132"/>
      <c r="AA238" s="132"/>
    </row>
    <row r="239" spans="1:27" ht="20.100000000000001" hidden="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423">
        <f t="shared" si="93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7"/>
        <v>0</v>
      </c>
      <c r="N239" s="130">
        <f t="shared" ref="N239:N240" si="108">SUM(O239:U239)</f>
        <v>0</v>
      </c>
      <c r="O239" s="415"/>
      <c r="P239" s="415"/>
      <c r="Q239" s="415"/>
      <c r="R239" s="415"/>
      <c r="S239" s="415"/>
      <c r="T239" s="415"/>
      <c r="U239" s="415"/>
      <c r="V239" s="132">
        <f t="shared" ref="V239:V240" si="109">SUM(X239:AA239)</f>
        <v>0</v>
      </c>
      <c r="W239" s="133" t="str">
        <f t="shared" ref="W239:W240" si="110">IF(ISERROR(V239/G239),"",V239/G239)</f>
        <v/>
      </c>
      <c r="X239" s="132"/>
      <c r="Y239" s="132"/>
      <c r="Z239" s="132"/>
      <c r="AA239" s="132"/>
    </row>
    <row r="240" spans="1:27" ht="20.100000000000001" hidden="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423">
        <f t="shared" si="93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7"/>
        <v>0</v>
      </c>
      <c r="N240" s="130">
        <f t="shared" si="108"/>
        <v>0</v>
      </c>
      <c r="O240" s="415"/>
      <c r="P240" s="415"/>
      <c r="Q240" s="415"/>
      <c r="R240" s="415"/>
      <c r="S240" s="415"/>
      <c r="T240" s="415"/>
      <c r="U240" s="415"/>
      <c r="V240" s="132">
        <f t="shared" si="109"/>
        <v>0</v>
      </c>
      <c r="W240" s="133" t="str">
        <f t="shared" si="110"/>
        <v/>
      </c>
      <c r="X240" s="132"/>
      <c r="Y240" s="132"/>
      <c r="Z240" s="132"/>
      <c r="AA240" s="132"/>
    </row>
    <row r="241" spans="1:27" ht="20.100000000000001" hidden="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423">
        <f t="shared" si="93"/>
        <v>0</v>
      </c>
      <c r="I241" s="129"/>
      <c r="J241" s="130"/>
      <c r="K241" s="131"/>
      <c r="L241" s="129"/>
      <c r="M241" s="109">
        <f t="shared" si="107"/>
        <v>0</v>
      </c>
      <c r="N241" s="130"/>
      <c r="O241" s="415"/>
      <c r="P241" s="415"/>
      <c r="Q241" s="415"/>
      <c r="R241" s="415"/>
      <c r="S241" s="415"/>
      <c r="T241" s="415"/>
      <c r="U241" s="415"/>
      <c r="V241" s="132"/>
      <c r="W241" s="133"/>
      <c r="X241" s="132"/>
      <c r="Y241" s="132"/>
      <c r="Z241" s="132"/>
      <c r="AA241" s="132"/>
    </row>
    <row r="242" spans="1:27" ht="20.100000000000001" hidden="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423">
        <f t="shared" si="93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si="107"/>
        <v/>
      </c>
      <c r="N242" s="130">
        <f t="shared" ref="N242:N245" si="111">SUM(O242:U242)</f>
        <v>0</v>
      </c>
      <c r="O242" s="415"/>
      <c r="P242" s="415"/>
      <c r="Q242" s="415"/>
      <c r="R242" s="415"/>
      <c r="S242" s="415"/>
      <c r="T242" s="415"/>
      <c r="U242" s="415"/>
      <c r="V242" s="132">
        <f t="shared" ref="V242:V245" si="112">SUM(X242:AA242)</f>
        <v>0</v>
      </c>
      <c r="W242" s="133" t="str">
        <f t="shared" ref="W242:W245" si="113">IF(ISERROR(V242/G242),"",V242/G242)</f>
        <v/>
      </c>
      <c r="X242" s="132"/>
      <c r="Y242" s="132"/>
      <c r="Z242" s="132"/>
      <c r="AA242" s="132"/>
    </row>
    <row r="243" spans="1:27" ht="20.100000000000001" hidden="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423">
        <f t="shared" si="93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7"/>
        <v/>
      </c>
      <c r="N243" s="130">
        <f t="shared" si="111"/>
        <v>0</v>
      </c>
      <c r="O243" s="415"/>
      <c r="P243" s="415"/>
      <c r="Q243" s="415"/>
      <c r="R243" s="415"/>
      <c r="S243" s="415"/>
      <c r="T243" s="415"/>
      <c r="U243" s="415"/>
      <c r="V243" s="132">
        <f t="shared" si="112"/>
        <v>0</v>
      </c>
      <c r="W243" s="133" t="str">
        <f t="shared" si="113"/>
        <v/>
      </c>
      <c r="X243" s="132"/>
      <c r="Y243" s="132"/>
      <c r="Z243" s="132"/>
      <c r="AA243" s="132"/>
    </row>
    <row r="244" spans="1:27" ht="20.100000000000001" hidden="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423">
        <f t="shared" si="93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7"/>
        <v/>
      </c>
      <c r="N244" s="130">
        <f t="shared" si="111"/>
        <v>0</v>
      </c>
      <c r="O244" s="415"/>
      <c r="P244" s="415"/>
      <c r="Q244" s="415"/>
      <c r="R244" s="415"/>
      <c r="S244" s="415"/>
      <c r="T244" s="415"/>
      <c r="U244" s="415"/>
      <c r="V244" s="132">
        <f t="shared" si="112"/>
        <v>0</v>
      </c>
      <c r="W244" s="133" t="str">
        <f t="shared" si="113"/>
        <v/>
      </c>
      <c r="X244" s="132"/>
      <c r="Y244" s="132"/>
      <c r="Z244" s="132"/>
      <c r="AA244" s="132"/>
    </row>
    <row r="245" spans="1:27" ht="20.100000000000001" hidden="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423">
        <f t="shared" si="93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7"/>
        <v/>
      </c>
      <c r="N245" s="130">
        <f t="shared" si="111"/>
        <v>0</v>
      </c>
      <c r="O245" s="415"/>
      <c r="P245" s="415"/>
      <c r="Q245" s="415"/>
      <c r="R245" s="415"/>
      <c r="S245" s="415"/>
      <c r="T245" s="415"/>
      <c r="U245" s="415"/>
      <c r="V245" s="132">
        <f t="shared" si="112"/>
        <v>0</v>
      </c>
      <c r="W245" s="133" t="str">
        <f t="shared" si="113"/>
        <v/>
      </c>
      <c r="X245" s="132"/>
      <c r="Y245" s="132"/>
      <c r="Z245" s="132"/>
      <c r="AA245" s="132"/>
    </row>
    <row r="246" spans="1:27" ht="20.100000000000001" hidden="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423">
        <f t="shared" si="93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7"/>
        <v>0</v>
      </c>
      <c r="N246" s="130"/>
      <c r="O246" s="415"/>
      <c r="P246" s="415"/>
      <c r="Q246" s="415"/>
      <c r="R246" s="415"/>
      <c r="S246" s="415"/>
      <c r="T246" s="415"/>
      <c r="U246" s="415"/>
      <c r="V246" s="132"/>
      <c r="W246" s="133"/>
      <c r="X246" s="132"/>
      <c r="Y246" s="132"/>
      <c r="Z246" s="132"/>
      <c r="AA246" s="132"/>
    </row>
    <row r="247" spans="1:27" ht="20.100000000000001" hidden="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423">
        <f t="shared" si="93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7"/>
        <v>0</v>
      </c>
      <c r="N247" s="130"/>
      <c r="O247" s="415"/>
      <c r="P247" s="415"/>
      <c r="Q247" s="415"/>
      <c r="R247" s="415"/>
      <c r="S247" s="415"/>
      <c r="T247" s="415"/>
      <c r="U247" s="415"/>
      <c r="V247" s="132"/>
      <c r="W247" s="133"/>
      <c r="X247" s="132"/>
      <c r="Y247" s="132"/>
      <c r="Z247" s="132"/>
      <c r="AA247" s="132"/>
    </row>
    <row r="248" spans="1:27" ht="20.100000000000001" hidden="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423">
        <f t="shared" si="93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7"/>
        <v>0</v>
      </c>
      <c r="N248" s="130"/>
      <c r="O248" s="415"/>
      <c r="P248" s="415"/>
      <c r="Q248" s="415"/>
      <c r="R248" s="415"/>
      <c r="S248" s="415"/>
      <c r="T248" s="415"/>
      <c r="U248" s="415"/>
      <c r="V248" s="132"/>
      <c r="W248" s="133"/>
      <c r="X248" s="132"/>
      <c r="Y248" s="132"/>
      <c r="Z248" s="132"/>
      <c r="AA248" s="132"/>
    </row>
    <row r="249" spans="1:27" ht="20.100000000000001" hidden="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423">
        <f t="shared" si="93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7"/>
        <v>0</v>
      </c>
      <c r="N249" s="130"/>
      <c r="O249" s="415"/>
      <c r="P249" s="415"/>
      <c r="Q249" s="415"/>
      <c r="R249" s="415"/>
      <c r="S249" s="415"/>
      <c r="T249" s="415"/>
      <c r="U249" s="415"/>
      <c r="V249" s="132"/>
      <c r="W249" s="133"/>
      <c r="X249" s="132"/>
      <c r="Y249" s="132"/>
      <c r="Z249" s="132"/>
      <c r="AA249" s="132"/>
    </row>
    <row r="250" spans="1:27" ht="20.100000000000001" hidden="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423">
        <f t="shared" si="93"/>
        <v>0</v>
      </c>
      <c r="I250" s="129"/>
      <c r="J250" s="130"/>
      <c r="K250" s="131"/>
      <c r="L250" s="129">
        <v>4</v>
      </c>
      <c r="M250" s="109"/>
      <c r="N250" s="130"/>
      <c r="O250" s="415"/>
      <c r="P250" s="415"/>
      <c r="Q250" s="415"/>
      <c r="R250" s="415"/>
      <c r="S250" s="415"/>
      <c r="T250" s="415"/>
      <c r="U250" s="415"/>
      <c r="V250" s="132"/>
      <c r="W250" s="133"/>
      <c r="X250" s="132"/>
      <c r="Y250" s="132"/>
      <c r="Z250" s="132"/>
      <c r="AA250" s="132"/>
    </row>
    <row r="251" spans="1:27" ht="20.100000000000001" hidden="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423">
        <f t="shared" si="93"/>
        <v>0</v>
      </c>
      <c r="I251" s="129"/>
      <c r="J251" s="130"/>
      <c r="K251" s="131"/>
      <c r="L251" s="129">
        <v>4</v>
      </c>
      <c r="M251" s="109"/>
      <c r="N251" s="130"/>
      <c r="O251" s="415"/>
      <c r="P251" s="415"/>
      <c r="Q251" s="415"/>
      <c r="R251" s="415"/>
      <c r="S251" s="415"/>
      <c r="T251" s="415"/>
      <c r="U251" s="415"/>
      <c r="V251" s="132"/>
      <c r="W251" s="133"/>
      <c r="X251" s="132"/>
      <c r="Y251" s="132"/>
      <c r="Z251" s="132"/>
      <c r="AA251" s="132"/>
    </row>
    <row r="252" spans="1:27" ht="20.100000000000001" hidden="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423">
        <f t="shared" si="93"/>
        <v>0</v>
      </c>
      <c r="I252" s="129"/>
      <c r="J252" s="130"/>
      <c r="K252" s="131"/>
      <c r="L252" s="129">
        <v>4</v>
      </c>
      <c r="M252" s="109"/>
      <c r="N252" s="130"/>
      <c r="O252" s="415"/>
      <c r="P252" s="415"/>
      <c r="Q252" s="415"/>
      <c r="R252" s="415"/>
      <c r="S252" s="415"/>
      <c r="T252" s="415"/>
      <c r="U252" s="415"/>
      <c r="V252" s="132"/>
      <c r="W252" s="133"/>
      <c r="X252" s="132"/>
      <c r="Y252" s="132"/>
      <c r="Z252" s="132"/>
      <c r="AA252" s="132"/>
    </row>
    <row r="253" spans="1:27" ht="20.100000000000001" hidden="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423">
        <f t="shared" si="93"/>
        <v>0</v>
      </c>
      <c r="I253" s="129"/>
      <c r="J253" s="130"/>
      <c r="K253" s="131"/>
      <c r="L253" s="129">
        <v>4</v>
      </c>
      <c r="M253" s="109"/>
      <c r="N253" s="130"/>
      <c r="O253" s="415"/>
      <c r="P253" s="415"/>
      <c r="Q253" s="415"/>
      <c r="R253" s="415"/>
      <c r="S253" s="415"/>
      <c r="T253" s="415"/>
      <c r="U253" s="415"/>
      <c r="V253" s="132"/>
      <c r="W253" s="133"/>
      <c r="X253" s="132"/>
      <c r="Y253" s="132"/>
      <c r="Z253" s="132"/>
      <c r="AA253" s="132"/>
    </row>
    <row r="254" spans="1:27" ht="20.100000000000001" hidden="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423">
        <f t="shared" si="93"/>
        <v>0</v>
      </c>
      <c r="I254" s="129"/>
      <c r="J254" s="130"/>
      <c r="K254" s="131"/>
      <c r="L254" s="129">
        <v>4</v>
      </c>
      <c r="M254" s="109"/>
      <c r="N254" s="130"/>
      <c r="O254" s="415"/>
      <c r="P254" s="415"/>
      <c r="Q254" s="415"/>
      <c r="R254" s="415"/>
      <c r="S254" s="415"/>
      <c r="T254" s="415"/>
      <c r="U254" s="415"/>
      <c r="V254" s="132"/>
      <c r="W254" s="133"/>
      <c r="X254" s="132"/>
      <c r="Y254" s="132"/>
      <c r="Z254" s="132"/>
      <c r="AA254" s="132"/>
    </row>
    <row r="255" spans="1:27" ht="20.100000000000001" hidden="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423">
        <f t="shared" si="93"/>
        <v>0</v>
      </c>
      <c r="I255" s="129"/>
      <c r="J255" s="130"/>
      <c r="K255" s="131"/>
      <c r="L255" s="129">
        <v>4</v>
      </c>
      <c r="M255" s="109"/>
      <c r="N255" s="130"/>
      <c r="O255" s="415"/>
      <c r="P255" s="415"/>
      <c r="Q255" s="415"/>
      <c r="R255" s="415"/>
      <c r="S255" s="415"/>
      <c r="T255" s="415"/>
      <c r="U255" s="415"/>
      <c r="V255" s="132"/>
      <c r="W255" s="133"/>
      <c r="X255" s="132"/>
      <c r="Y255" s="132"/>
      <c r="Z255" s="132"/>
      <c r="AA255" s="132"/>
    </row>
    <row r="256" spans="1:27" ht="20.100000000000001" customHeight="1">
      <c r="A256" s="470" t="s">
        <v>216</v>
      </c>
      <c r="B256" s="470"/>
      <c r="C256" s="421" t="s">
        <v>202</v>
      </c>
      <c r="D256" s="143"/>
      <c r="E256" s="143"/>
      <c r="F256" s="144"/>
      <c r="G256" s="145">
        <f>SUM(G199:G255)</f>
        <v>2322</v>
      </c>
      <c r="H256" s="146">
        <f>SUM(H199:H255)</f>
        <v>11714.610000000002</v>
      </c>
      <c r="I256" s="146">
        <f>SUM(I199:I255)</f>
        <v>68.679999999999993</v>
      </c>
      <c r="J256" s="130">
        <f t="array" ref="J256">IF(ISERROR(G256/I256),"",G256/I256)</f>
        <v>33.808969132207345</v>
      </c>
      <c r="K256" s="146">
        <f>SUM(K199:K255)</f>
        <v>64.380240130240139</v>
      </c>
      <c r="L256" s="147"/>
      <c r="M256" s="150">
        <f t="shared" ref="M256:V256" si="114">SUM(M199:M255)</f>
        <v>4.2997598697598702</v>
      </c>
      <c r="N256" s="146">
        <f t="shared" si="114"/>
        <v>0</v>
      </c>
      <c r="O256" s="148">
        <f t="shared" si="114"/>
        <v>0</v>
      </c>
      <c r="P256" s="148">
        <f t="shared" si="114"/>
        <v>0</v>
      </c>
      <c r="Q256" s="148">
        <f t="shared" si="114"/>
        <v>0</v>
      </c>
      <c r="R256" s="148">
        <f t="shared" si="114"/>
        <v>0</v>
      </c>
      <c r="S256" s="148">
        <f t="shared" si="114"/>
        <v>0</v>
      </c>
      <c r="T256" s="148">
        <f t="shared" si="114"/>
        <v>0</v>
      </c>
      <c r="U256" s="148">
        <f t="shared" si="114"/>
        <v>0</v>
      </c>
      <c r="V256" s="149">
        <f t="shared" si="114"/>
        <v>0</v>
      </c>
      <c r="W256" s="133">
        <f t="shared" ref="W256:W263" si="115">IF(ISERROR(V256/G256),"",V256/G256)</f>
        <v>0</v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hidden="1" customHeight="1">
      <c r="A257" s="299">
        <v>30400012</v>
      </c>
      <c r="B257" s="414" t="s">
        <v>217</v>
      </c>
      <c r="C257" s="126" t="s">
        <v>179</v>
      </c>
      <c r="D257" s="108">
        <v>5.03</v>
      </c>
      <c r="E257" s="108"/>
      <c r="F257" s="127"/>
      <c r="G257" s="128"/>
      <c r="H257" s="423">
        <f t="shared" ref="H257:H290" si="116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7">IF(ISERROR(I257-K257),"",I257-K257)</f>
        <v>0</v>
      </c>
      <c r="N257" s="130">
        <f t="shared" ref="N257:N264" si="118">SUM(O257:U257)</f>
        <v>0</v>
      </c>
      <c r="O257" s="415"/>
      <c r="P257" s="415"/>
      <c r="Q257" s="415"/>
      <c r="R257" s="415"/>
      <c r="S257" s="415"/>
      <c r="T257" s="415"/>
      <c r="U257" s="415"/>
      <c r="V257" s="132">
        <f t="shared" ref="V257:V263" si="119">SUM(X257:AA257)</f>
        <v>0</v>
      </c>
      <c r="W257" s="133" t="str">
        <f t="shared" si="115"/>
        <v/>
      </c>
      <c r="X257" s="132"/>
      <c r="Y257" s="132"/>
      <c r="Z257" s="132"/>
      <c r="AA257" s="132"/>
    </row>
    <row r="258" spans="1:27" ht="20.100000000000001" hidden="1" customHeight="1">
      <c r="A258" s="299">
        <v>30400010</v>
      </c>
      <c r="B258" s="414" t="s">
        <v>217</v>
      </c>
      <c r="C258" s="126" t="s">
        <v>186</v>
      </c>
      <c r="D258" s="108">
        <v>5.03</v>
      </c>
      <c r="E258" s="108"/>
      <c r="F258" s="127"/>
      <c r="G258" s="128"/>
      <c r="H258" s="423">
        <f t="shared" si="116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7"/>
        <v>0</v>
      </c>
      <c r="N258" s="130">
        <f t="shared" si="118"/>
        <v>0</v>
      </c>
      <c r="O258" s="415"/>
      <c r="P258" s="415"/>
      <c r="Q258" s="415"/>
      <c r="R258" s="415"/>
      <c r="S258" s="415"/>
      <c r="T258" s="415"/>
      <c r="U258" s="415"/>
      <c r="V258" s="132">
        <f t="shared" si="119"/>
        <v>0</v>
      </c>
      <c r="W258" s="133" t="str">
        <f t="shared" si="115"/>
        <v/>
      </c>
      <c r="X258" s="132"/>
      <c r="Y258" s="132"/>
      <c r="Z258" s="132"/>
      <c r="AA258" s="132"/>
    </row>
    <row r="259" spans="1:27" ht="20.100000000000001" hidden="1" customHeight="1">
      <c r="A259" s="299">
        <v>30400011</v>
      </c>
      <c r="B259" s="414" t="s">
        <v>217</v>
      </c>
      <c r="C259" s="126" t="s">
        <v>204</v>
      </c>
      <c r="D259" s="108">
        <v>5.03</v>
      </c>
      <c r="E259" s="108"/>
      <c r="F259" s="127"/>
      <c r="G259" s="128"/>
      <c r="H259" s="423">
        <f t="shared" si="116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7"/>
        <v>0</v>
      </c>
      <c r="N259" s="130">
        <f t="shared" si="118"/>
        <v>0</v>
      </c>
      <c r="O259" s="415"/>
      <c r="P259" s="415"/>
      <c r="Q259" s="415"/>
      <c r="R259" s="415"/>
      <c r="S259" s="415"/>
      <c r="T259" s="415"/>
      <c r="U259" s="415"/>
      <c r="V259" s="132">
        <f t="shared" si="119"/>
        <v>0</v>
      </c>
      <c r="W259" s="133" t="str">
        <f t="shared" si="115"/>
        <v/>
      </c>
      <c r="X259" s="132"/>
      <c r="Y259" s="132"/>
      <c r="Z259" s="132"/>
      <c r="AA259" s="132"/>
    </row>
    <row r="260" spans="1:27" ht="20.100000000000001" hidden="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423">
        <f t="shared" si="116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7"/>
        <v>0</v>
      </c>
      <c r="N260" s="130">
        <f t="shared" si="118"/>
        <v>0</v>
      </c>
      <c r="O260" s="415"/>
      <c r="P260" s="415"/>
      <c r="Q260" s="415"/>
      <c r="R260" s="415"/>
      <c r="S260" s="415"/>
      <c r="T260" s="415"/>
      <c r="U260" s="415"/>
      <c r="V260" s="132">
        <f t="shared" si="119"/>
        <v>0</v>
      </c>
      <c r="W260" s="133" t="str">
        <f t="shared" si="115"/>
        <v/>
      </c>
      <c r="X260" s="132"/>
      <c r="Y260" s="132"/>
      <c r="Z260" s="132"/>
      <c r="AA260" s="132"/>
    </row>
    <row r="261" spans="1:27" ht="20.100000000000001" hidden="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423">
        <f t="shared" si="116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7"/>
        <v>0</v>
      </c>
      <c r="N261" s="130">
        <f t="shared" si="118"/>
        <v>0</v>
      </c>
      <c r="O261" s="415"/>
      <c r="P261" s="415"/>
      <c r="Q261" s="415"/>
      <c r="R261" s="415"/>
      <c r="S261" s="415"/>
      <c r="T261" s="415"/>
      <c r="U261" s="415"/>
      <c r="V261" s="132">
        <f t="shared" si="119"/>
        <v>0</v>
      </c>
      <c r="W261" s="133" t="str">
        <f t="shared" si="115"/>
        <v/>
      </c>
      <c r="X261" s="132"/>
      <c r="Y261" s="132"/>
      <c r="Z261" s="132"/>
      <c r="AA261" s="132"/>
    </row>
    <row r="262" spans="1:27" ht="20.100000000000001" hidden="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423">
        <f t="shared" si="116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7"/>
        <v>0</v>
      </c>
      <c r="N262" s="130">
        <f t="shared" si="118"/>
        <v>0</v>
      </c>
      <c r="O262" s="415"/>
      <c r="P262" s="415"/>
      <c r="Q262" s="415"/>
      <c r="R262" s="415"/>
      <c r="S262" s="415"/>
      <c r="T262" s="415"/>
      <c r="U262" s="415"/>
      <c r="V262" s="132">
        <f t="shared" si="119"/>
        <v>0</v>
      </c>
      <c r="W262" s="133" t="str">
        <f t="shared" si="115"/>
        <v/>
      </c>
      <c r="X262" s="132"/>
      <c r="Y262" s="132"/>
      <c r="Z262" s="132"/>
      <c r="AA262" s="132"/>
    </row>
    <row r="263" spans="1:27" ht="20.100000000000001" hidden="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423">
        <f t="shared" si="116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7"/>
        <v>0</v>
      </c>
      <c r="N263" s="130">
        <f t="shared" si="118"/>
        <v>0</v>
      </c>
      <c r="O263" s="415"/>
      <c r="P263" s="415"/>
      <c r="Q263" s="415"/>
      <c r="R263" s="415"/>
      <c r="S263" s="415"/>
      <c r="T263" s="415"/>
      <c r="U263" s="415"/>
      <c r="V263" s="132">
        <f t="shared" si="119"/>
        <v>0</v>
      </c>
      <c r="W263" s="133" t="str">
        <f t="shared" si="115"/>
        <v/>
      </c>
      <c r="X263" s="132"/>
      <c r="Y263" s="132"/>
      <c r="Z263" s="132"/>
      <c r="AA263" s="132"/>
    </row>
    <row r="264" spans="1:27" ht="20.100000000000001" hidden="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423">
        <f t="shared" si="116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7"/>
        <v>0</v>
      </c>
      <c r="N264" s="130">
        <f t="shared" si="118"/>
        <v>0</v>
      </c>
      <c r="O264" s="415"/>
      <c r="P264" s="415"/>
      <c r="Q264" s="415"/>
      <c r="R264" s="415"/>
      <c r="S264" s="415"/>
      <c r="T264" s="415"/>
      <c r="U264" s="415"/>
      <c r="V264" s="132"/>
      <c r="W264" s="133"/>
      <c r="X264" s="132"/>
      <c r="Y264" s="132"/>
      <c r="Z264" s="132"/>
      <c r="AA264" s="132"/>
    </row>
    <row r="265" spans="1:27" ht="20.100000000000001" hidden="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28"/>
      <c r="H265" s="423">
        <f t="shared" si="116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415"/>
      <c r="P265" s="415"/>
      <c r="Q265" s="415"/>
      <c r="R265" s="415"/>
      <c r="S265" s="415"/>
      <c r="T265" s="415"/>
      <c r="U265" s="415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hidden="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423">
        <f t="shared" si="116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415"/>
      <c r="P266" s="415"/>
      <c r="Q266" s="415"/>
      <c r="R266" s="415"/>
      <c r="S266" s="415"/>
      <c r="T266" s="415"/>
      <c r="U266" s="415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hidden="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423">
        <f t="shared" si="116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415"/>
      <c r="P267" s="415"/>
      <c r="Q267" s="415"/>
      <c r="R267" s="415"/>
      <c r="S267" s="415"/>
      <c r="T267" s="415"/>
      <c r="U267" s="415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hidden="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423">
        <f t="shared" si="116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415"/>
      <c r="P268" s="415"/>
      <c r="Q268" s="415"/>
      <c r="R268" s="415"/>
      <c r="S268" s="415"/>
      <c r="T268" s="415"/>
      <c r="U268" s="415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hidden="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423">
        <f t="shared" si="116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5" si="120">IF(ISERROR(I269-K269),"",I269-K269)</f>
        <v>0</v>
      </c>
      <c r="N269" s="130">
        <f t="shared" ref="N269:N284" si="121">SUM(O269:U269)</f>
        <v>0</v>
      </c>
      <c r="O269" s="415"/>
      <c r="P269" s="415"/>
      <c r="Q269" s="415"/>
      <c r="R269" s="415"/>
      <c r="S269" s="415"/>
      <c r="T269" s="415"/>
      <c r="U269" s="415"/>
      <c r="V269" s="132">
        <f t="shared" ref="V269:V272" si="122">SUM(X269:AA269)</f>
        <v>0</v>
      </c>
      <c r="W269" s="133" t="str">
        <f t="shared" ref="W269:W276" si="123">IF(ISERROR(V269/G269),"",V269/G269)</f>
        <v/>
      </c>
      <c r="X269" s="132"/>
      <c r="Y269" s="132"/>
      <c r="Z269" s="132"/>
      <c r="AA269" s="132"/>
    </row>
    <row r="270" spans="1:27" ht="20.100000000000001" hidden="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423">
        <f t="shared" si="116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20"/>
        <v/>
      </c>
      <c r="N270" s="130">
        <f t="shared" si="121"/>
        <v>0</v>
      </c>
      <c r="O270" s="415"/>
      <c r="P270" s="415"/>
      <c r="Q270" s="415"/>
      <c r="R270" s="415"/>
      <c r="S270" s="415"/>
      <c r="T270" s="415"/>
      <c r="U270" s="415"/>
      <c r="V270" s="132">
        <f t="shared" si="122"/>
        <v>0</v>
      </c>
      <c r="W270" s="133" t="str">
        <f t="shared" si="123"/>
        <v/>
      </c>
      <c r="X270" s="132"/>
      <c r="Y270" s="132"/>
      <c r="Z270" s="132"/>
      <c r="AA270" s="132"/>
    </row>
    <row r="271" spans="1:27" ht="20.100000000000001" hidden="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423">
        <f t="shared" si="116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20"/>
        <v/>
      </c>
      <c r="N271" s="130">
        <f t="shared" si="121"/>
        <v>0</v>
      </c>
      <c r="O271" s="415"/>
      <c r="P271" s="415"/>
      <c r="Q271" s="415"/>
      <c r="R271" s="415"/>
      <c r="S271" s="415"/>
      <c r="T271" s="415"/>
      <c r="U271" s="415"/>
      <c r="V271" s="132">
        <f t="shared" si="122"/>
        <v>0</v>
      </c>
      <c r="W271" s="133" t="str">
        <f t="shared" si="123"/>
        <v/>
      </c>
      <c r="X271" s="132"/>
      <c r="Y271" s="132"/>
      <c r="Z271" s="132"/>
      <c r="AA271" s="132"/>
    </row>
    <row r="272" spans="1:27" ht="20.100000000000001" hidden="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423">
        <f t="shared" si="116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20"/>
        <v/>
      </c>
      <c r="N272" s="130">
        <f t="shared" si="121"/>
        <v>0</v>
      </c>
      <c r="O272" s="415"/>
      <c r="P272" s="415"/>
      <c r="Q272" s="415"/>
      <c r="R272" s="415"/>
      <c r="S272" s="415"/>
      <c r="T272" s="415"/>
      <c r="U272" s="415"/>
      <c r="V272" s="132">
        <f t="shared" si="122"/>
        <v>0</v>
      </c>
      <c r="W272" s="133" t="str">
        <f t="shared" si="123"/>
        <v/>
      </c>
      <c r="X272" s="132"/>
      <c r="Y272" s="132"/>
      <c r="Z272" s="132"/>
      <c r="AA272" s="132"/>
    </row>
    <row r="273" spans="1:27" ht="20.100000000000001" hidden="1" customHeight="1">
      <c r="A273" s="304">
        <v>30600005</v>
      </c>
      <c r="B273" s="414" t="s">
        <v>222</v>
      </c>
      <c r="C273" s="126" t="s">
        <v>181</v>
      </c>
      <c r="D273" s="108">
        <v>9.36</v>
      </c>
      <c r="E273" s="108"/>
      <c r="F273" s="127"/>
      <c r="G273" s="128"/>
      <c r="H273" s="423">
        <f t="shared" si="116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20"/>
        <v>0</v>
      </c>
      <c r="N273" s="130">
        <f t="shared" si="121"/>
        <v>0</v>
      </c>
      <c r="O273" s="415"/>
      <c r="P273" s="415"/>
      <c r="Q273" s="415"/>
      <c r="R273" s="415"/>
      <c r="S273" s="415"/>
      <c r="T273" s="415"/>
      <c r="U273" s="415"/>
      <c r="V273" s="132">
        <f t="shared" ref="V273:V276" si="124">SUM(X273:AA273)</f>
        <v>0</v>
      </c>
      <c r="W273" s="133" t="str">
        <f t="shared" si="123"/>
        <v/>
      </c>
      <c r="X273" s="132"/>
      <c r="Y273" s="132"/>
      <c r="Z273" s="132"/>
      <c r="AA273" s="132"/>
    </row>
    <row r="274" spans="1:27" ht="20.100000000000001" hidden="1" customHeight="1">
      <c r="A274" s="304">
        <v>30600008</v>
      </c>
      <c r="B274" s="414" t="s">
        <v>222</v>
      </c>
      <c r="C274" s="126" t="s">
        <v>179</v>
      </c>
      <c r="D274" s="108">
        <v>9.36</v>
      </c>
      <c r="E274" s="108"/>
      <c r="F274" s="127"/>
      <c r="G274" s="128"/>
      <c r="H274" s="423">
        <f t="shared" si="116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20"/>
        <v>0</v>
      </c>
      <c r="N274" s="130">
        <f t="shared" si="121"/>
        <v>0</v>
      </c>
      <c r="O274" s="415"/>
      <c r="P274" s="415"/>
      <c r="Q274" s="415"/>
      <c r="R274" s="415"/>
      <c r="S274" s="415"/>
      <c r="T274" s="415"/>
      <c r="U274" s="415"/>
      <c r="V274" s="132">
        <f t="shared" si="124"/>
        <v>0</v>
      </c>
      <c r="W274" s="133" t="str">
        <f t="shared" si="123"/>
        <v/>
      </c>
      <c r="X274" s="132"/>
      <c r="Y274" s="132"/>
      <c r="Z274" s="132"/>
      <c r="AA274" s="132"/>
    </row>
    <row r="275" spans="1:27" ht="20.100000000000001" hidden="1" customHeight="1">
      <c r="A275" s="304">
        <v>30600007</v>
      </c>
      <c r="B275" s="414" t="s">
        <v>222</v>
      </c>
      <c r="C275" s="126" t="s">
        <v>221</v>
      </c>
      <c r="D275" s="108">
        <v>9.36</v>
      </c>
      <c r="E275" s="108"/>
      <c r="F275" s="127"/>
      <c r="G275" s="128"/>
      <c r="H275" s="423">
        <f t="shared" si="116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20"/>
        <v>0</v>
      </c>
      <c r="N275" s="130">
        <f t="shared" si="121"/>
        <v>0</v>
      </c>
      <c r="O275" s="415"/>
      <c r="P275" s="415"/>
      <c r="Q275" s="415"/>
      <c r="R275" s="415"/>
      <c r="S275" s="415"/>
      <c r="T275" s="415"/>
      <c r="U275" s="415"/>
      <c r="V275" s="132">
        <f t="shared" si="124"/>
        <v>0</v>
      </c>
      <c r="W275" s="133" t="str">
        <f t="shared" si="123"/>
        <v/>
      </c>
      <c r="X275" s="132"/>
      <c r="Y275" s="132"/>
      <c r="Z275" s="132"/>
      <c r="AA275" s="132"/>
    </row>
    <row r="276" spans="1:27" ht="20.100000000000001" hidden="1" customHeight="1">
      <c r="A276" s="304">
        <v>30600006</v>
      </c>
      <c r="B276" s="414" t="s">
        <v>222</v>
      </c>
      <c r="C276" s="126" t="s">
        <v>186</v>
      </c>
      <c r="D276" s="108">
        <v>9.36</v>
      </c>
      <c r="E276" s="108"/>
      <c r="F276" s="127"/>
      <c r="G276" s="128"/>
      <c r="H276" s="423">
        <f t="shared" si="116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20"/>
        <v>0</v>
      </c>
      <c r="N276" s="130">
        <f t="shared" si="121"/>
        <v>0</v>
      </c>
      <c r="O276" s="415"/>
      <c r="P276" s="415"/>
      <c r="Q276" s="415"/>
      <c r="R276" s="415"/>
      <c r="S276" s="415"/>
      <c r="T276" s="415"/>
      <c r="U276" s="415"/>
      <c r="V276" s="132">
        <f t="shared" si="124"/>
        <v>0</v>
      </c>
      <c r="W276" s="133" t="str">
        <f t="shared" si="123"/>
        <v/>
      </c>
      <c r="X276" s="132"/>
      <c r="Y276" s="132"/>
      <c r="Z276" s="132"/>
      <c r="AA276" s="132"/>
    </row>
    <row r="277" spans="1:27" ht="20.100000000000001" hidden="1" customHeight="1">
      <c r="A277" s="299">
        <v>30400026</v>
      </c>
      <c r="B277" s="414" t="s">
        <v>393</v>
      </c>
      <c r="C277" s="187" t="s">
        <v>395</v>
      </c>
      <c r="D277" s="108">
        <v>5</v>
      </c>
      <c r="E277" s="108"/>
      <c r="F277" s="127"/>
      <c r="G277" s="128"/>
      <c r="H277" s="423">
        <f t="shared" si="116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20"/>
        <v>0</v>
      </c>
      <c r="N277" s="130">
        <f t="shared" si="121"/>
        <v>0</v>
      </c>
      <c r="O277" s="415"/>
      <c r="P277" s="415"/>
      <c r="Q277" s="415"/>
      <c r="R277" s="415"/>
      <c r="S277" s="415"/>
      <c r="T277" s="415"/>
      <c r="U277" s="415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414" t="s">
        <v>393</v>
      </c>
      <c r="C278" s="187" t="s">
        <v>402</v>
      </c>
      <c r="D278" s="108">
        <v>5</v>
      </c>
      <c r="E278" s="108"/>
      <c r="F278" s="127">
        <v>42738</v>
      </c>
      <c r="G278" s="128">
        <f>90*5+81</f>
        <v>531</v>
      </c>
      <c r="H278" s="423">
        <f t="shared" si="116"/>
        <v>2655</v>
      </c>
      <c r="I278" s="129">
        <f>8*9</f>
        <v>72</v>
      </c>
      <c r="J278" s="130">
        <f t="array" ref="J278">IF(ISERROR(G278/I278),"",G278/I278)</f>
        <v>7.375</v>
      </c>
      <c r="K278" s="131">
        <f t="array" ref="K278">IF(ISERROR(G278/L278),"",G278/L278)</f>
        <v>106.2</v>
      </c>
      <c r="L278" s="129">
        <v>5</v>
      </c>
      <c r="M278" s="109">
        <f t="shared" si="120"/>
        <v>-34.200000000000003</v>
      </c>
      <c r="N278" s="130">
        <f t="shared" si="121"/>
        <v>0</v>
      </c>
      <c r="O278" s="415"/>
      <c r="P278" s="415"/>
      <c r="Q278" s="415"/>
      <c r="R278" s="415"/>
      <c r="S278" s="415"/>
      <c r="T278" s="415"/>
      <c r="U278" s="415"/>
      <c r="V278" s="132"/>
      <c r="W278" s="133"/>
      <c r="X278" s="132"/>
      <c r="Y278" s="132"/>
      <c r="Z278" s="132"/>
      <c r="AA278" s="132"/>
    </row>
    <row r="279" spans="1:27" ht="20.100000000000001" hidden="1" customHeight="1">
      <c r="A279" s="299">
        <v>30400027</v>
      </c>
      <c r="B279" s="414" t="s">
        <v>404</v>
      </c>
      <c r="C279" s="187" t="s">
        <v>405</v>
      </c>
      <c r="D279" s="108">
        <v>5</v>
      </c>
      <c r="E279" s="108"/>
      <c r="F279" s="127"/>
      <c r="G279" s="128"/>
      <c r="H279" s="423">
        <f t="shared" si="116"/>
        <v>0</v>
      </c>
      <c r="I279" s="129"/>
      <c r="J279" s="130" t="str">
        <f t="array" ref="J279">IF(ISERROR(G279/I279),"",G279/I279)</f>
        <v/>
      </c>
      <c r="K279" s="131">
        <f t="array" ref="K279">IF(ISERROR(G279/L279),"",G279/L279)</f>
        <v>0</v>
      </c>
      <c r="L279" s="129">
        <v>5</v>
      </c>
      <c r="M279" s="109">
        <f t="shared" si="120"/>
        <v>0</v>
      </c>
      <c r="N279" s="130">
        <f t="shared" si="121"/>
        <v>0</v>
      </c>
      <c r="O279" s="415"/>
      <c r="P279" s="415"/>
      <c r="Q279" s="415"/>
      <c r="R279" s="415"/>
      <c r="S279" s="415"/>
      <c r="T279" s="415"/>
      <c r="U279" s="415"/>
      <c r="V279" s="132"/>
      <c r="W279" s="133"/>
      <c r="X279" s="132"/>
      <c r="Y279" s="132"/>
      <c r="Z279" s="132"/>
      <c r="AA279" s="132"/>
    </row>
    <row r="280" spans="1:27" ht="20.100000000000001" hidden="1" customHeight="1">
      <c r="A280" s="299"/>
      <c r="B280" s="414" t="s">
        <v>342</v>
      </c>
      <c r="C280" s="187" t="s">
        <v>372</v>
      </c>
      <c r="D280" s="108">
        <v>5</v>
      </c>
      <c r="E280" s="108"/>
      <c r="F280" s="127"/>
      <c r="G280" s="128"/>
      <c r="H280" s="423">
        <f t="shared" si="116"/>
        <v>0</v>
      </c>
      <c r="I280" s="129"/>
      <c r="J280" s="130" t="str">
        <f t="array" ref="J280">IF(ISERROR(G280/I280),"",G280/I280)</f>
        <v/>
      </c>
      <c r="K280" s="131">
        <f t="array" ref="K280">IF(ISERROR(G280/L280),"",G280/L280)</f>
        <v>0</v>
      </c>
      <c r="L280" s="129">
        <v>5</v>
      </c>
      <c r="M280" s="109">
        <f t="shared" si="120"/>
        <v>0</v>
      </c>
      <c r="N280" s="130">
        <f t="shared" si="121"/>
        <v>0</v>
      </c>
      <c r="O280" s="415"/>
      <c r="P280" s="415"/>
      <c r="Q280" s="415"/>
      <c r="R280" s="415"/>
      <c r="S280" s="415"/>
      <c r="T280" s="415"/>
      <c r="U280" s="415"/>
      <c r="V280" s="132"/>
      <c r="W280" s="133"/>
      <c r="X280" s="132"/>
      <c r="Y280" s="132"/>
      <c r="Z280" s="132"/>
      <c r="AA280" s="132"/>
    </row>
    <row r="281" spans="1:27" ht="20.100000000000001" hidden="1" customHeight="1">
      <c r="A281" s="299">
        <v>30600009</v>
      </c>
      <c r="B281" s="414" t="s">
        <v>343</v>
      </c>
      <c r="C281" s="126" t="s">
        <v>345</v>
      </c>
      <c r="D281" s="108">
        <v>5</v>
      </c>
      <c r="E281" s="108"/>
      <c r="F281" s="127"/>
      <c r="G281" s="128"/>
      <c r="H281" s="423">
        <f t="shared" si="116"/>
        <v>0</v>
      </c>
      <c r="I281" s="129"/>
      <c r="J281" s="130" t="str">
        <f t="array" ref="J281">IF(ISERROR(G281/I281),"",G281/I281)</f>
        <v/>
      </c>
      <c r="K281" s="131">
        <f t="array" ref="K281">IF(ISERROR(G281/L281),"",G281/L281)</f>
        <v>0</v>
      </c>
      <c r="L281" s="129">
        <v>5</v>
      </c>
      <c r="M281" s="109">
        <f t="shared" si="120"/>
        <v>0</v>
      </c>
      <c r="N281" s="130">
        <f t="shared" si="121"/>
        <v>0</v>
      </c>
      <c r="O281" s="415"/>
      <c r="P281" s="415"/>
      <c r="Q281" s="415"/>
      <c r="R281" s="415"/>
      <c r="S281" s="415"/>
      <c r="T281" s="415"/>
      <c r="U281" s="415"/>
      <c r="V281" s="132"/>
      <c r="W281" s="133"/>
      <c r="X281" s="132"/>
      <c r="Y281" s="132"/>
      <c r="Z281" s="132"/>
      <c r="AA281" s="132"/>
    </row>
    <row r="282" spans="1:27" ht="20.100000000000001" hidden="1" customHeight="1">
      <c r="A282" s="299">
        <v>30600010</v>
      </c>
      <c r="B282" s="414" t="s">
        <v>343</v>
      </c>
      <c r="C282" s="126" t="s">
        <v>347</v>
      </c>
      <c r="D282" s="108">
        <v>5</v>
      </c>
      <c r="E282" s="108"/>
      <c r="F282" s="127"/>
      <c r="G282" s="128"/>
      <c r="H282" s="423">
        <f t="shared" si="116"/>
        <v>0</v>
      </c>
      <c r="I282" s="129"/>
      <c r="J282" s="130" t="str">
        <f t="array" ref="J282">IF(ISERROR(G282/I282),"",G282/I282)</f>
        <v/>
      </c>
      <c r="K282" s="131">
        <f t="array" ref="K282">IF(ISERROR(G282/L282),"",G282/L282)</f>
        <v>0</v>
      </c>
      <c r="L282" s="129">
        <v>5</v>
      </c>
      <c r="M282" s="109">
        <f t="shared" si="120"/>
        <v>0</v>
      </c>
      <c r="N282" s="130">
        <f t="shared" si="121"/>
        <v>0</v>
      </c>
      <c r="O282" s="415"/>
      <c r="P282" s="415"/>
      <c r="Q282" s="415"/>
      <c r="R282" s="415"/>
      <c r="S282" s="415"/>
      <c r="T282" s="415"/>
      <c r="U282" s="415"/>
      <c r="V282" s="132"/>
      <c r="W282" s="133"/>
      <c r="X282" s="132"/>
      <c r="Y282" s="132"/>
      <c r="Z282" s="132"/>
      <c r="AA282" s="132"/>
    </row>
    <row r="283" spans="1:27" ht="20.100000000000001" hidden="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423">
        <f t="shared" si="116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20"/>
        <v>0</v>
      </c>
      <c r="N283" s="130">
        <f t="shared" si="121"/>
        <v>0</v>
      </c>
      <c r="O283" s="415"/>
      <c r="P283" s="415"/>
      <c r="Q283" s="415"/>
      <c r="R283" s="415"/>
      <c r="S283" s="415"/>
      <c r="T283" s="415"/>
      <c r="U283" s="415"/>
      <c r="V283" s="132">
        <f t="shared" ref="V283:V284" si="125">SUM(X283:AA283)</f>
        <v>0</v>
      </c>
      <c r="W283" s="133" t="str">
        <f t="shared" ref="W283:W284" si="126">IF(ISERROR(V283/G283),"",V283/G283)</f>
        <v/>
      </c>
      <c r="X283" s="132"/>
      <c r="Y283" s="132"/>
      <c r="Z283" s="132"/>
      <c r="AA283" s="132"/>
    </row>
    <row r="284" spans="1:27" ht="20.100000000000001" hidden="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423">
        <f t="shared" si="116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20"/>
        <v>0</v>
      </c>
      <c r="N284" s="130">
        <f t="shared" si="121"/>
        <v>0</v>
      </c>
      <c r="O284" s="415"/>
      <c r="P284" s="415"/>
      <c r="Q284" s="415"/>
      <c r="R284" s="415"/>
      <c r="S284" s="415"/>
      <c r="T284" s="415"/>
      <c r="U284" s="415"/>
      <c r="V284" s="132">
        <f t="shared" si="125"/>
        <v>0</v>
      </c>
      <c r="W284" s="133" t="str">
        <f t="shared" si="126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73</v>
      </c>
      <c r="D285" s="108">
        <v>5.03</v>
      </c>
      <c r="E285" s="108"/>
      <c r="F285" s="127">
        <v>42736</v>
      </c>
      <c r="G285" s="128">
        <v>15</v>
      </c>
      <c r="H285" s="423">
        <f t="shared" si="116"/>
        <v>75.45</v>
      </c>
      <c r="I285" s="129">
        <f>3.5*9</f>
        <v>31.5</v>
      </c>
      <c r="J285" s="130">
        <f t="array" ref="J285">IF(ISERROR(G285/I285),"",G285/I285)</f>
        <v>0.47619047619047616</v>
      </c>
      <c r="K285" s="131">
        <f t="array" ref="K285">IF(ISERROR(G285/L285),"",G285/L285)</f>
        <v>0.625</v>
      </c>
      <c r="L285" s="129">
        <v>24</v>
      </c>
      <c r="M285" s="109">
        <f t="shared" si="120"/>
        <v>30.875</v>
      </c>
      <c r="N285" s="130"/>
      <c r="O285" s="415"/>
      <c r="P285" s="415"/>
      <c r="Q285" s="415"/>
      <c r="R285" s="415"/>
      <c r="S285" s="415"/>
      <c r="T285" s="415"/>
      <c r="U285" s="415"/>
      <c r="V285" s="132"/>
      <c r="W285" s="133"/>
      <c r="X285" s="132"/>
      <c r="Y285" s="132"/>
      <c r="Z285" s="132"/>
      <c r="AA285" s="132"/>
    </row>
    <row r="286" spans="1:27" ht="20.100000000000001" hidden="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423">
        <f t="shared" si="116"/>
        <v>0</v>
      </c>
      <c r="I286" s="129"/>
      <c r="J286" s="130"/>
      <c r="K286" s="131"/>
      <c r="L286" s="129">
        <v>24</v>
      </c>
      <c r="M286" s="109"/>
      <c r="N286" s="130"/>
      <c r="O286" s="415"/>
      <c r="P286" s="415"/>
      <c r="Q286" s="415"/>
      <c r="R286" s="415"/>
      <c r="S286" s="415"/>
      <c r="T286" s="415"/>
      <c r="U286" s="415"/>
      <c r="V286" s="132"/>
      <c r="W286" s="133"/>
      <c r="X286" s="132"/>
      <c r="Y286" s="132"/>
      <c r="Z286" s="132"/>
      <c r="AA286" s="132"/>
    </row>
    <row r="287" spans="1:27" ht="20.100000000000001" hidden="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423">
        <f t="shared" si="116"/>
        <v>0</v>
      </c>
      <c r="I287" s="129"/>
      <c r="J287" s="130"/>
      <c r="K287" s="131"/>
      <c r="L287" s="129">
        <v>24</v>
      </c>
      <c r="M287" s="109"/>
      <c r="N287" s="130"/>
      <c r="O287" s="415"/>
      <c r="P287" s="415"/>
      <c r="Q287" s="415"/>
      <c r="R287" s="415"/>
      <c r="S287" s="415"/>
      <c r="T287" s="415"/>
      <c r="U287" s="415"/>
      <c r="V287" s="132"/>
      <c r="W287" s="133"/>
      <c r="X287" s="132"/>
      <c r="Y287" s="132"/>
      <c r="Z287" s="132"/>
      <c r="AA287" s="132"/>
    </row>
    <row r="288" spans="1:27" ht="20.100000000000001" hidden="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423">
        <f t="shared" si="116"/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415"/>
      <c r="P288" s="415"/>
      <c r="Q288" s="415"/>
      <c r="R288" s="415"/>
      <c r="S288" s="415"/>
      <c r="T288" s="415"/>
      <c r="U288" s="415"/>
      <c r="V288" s="132">
        <f t="shared" ref="V288:V290" si="129">SUM(X288:AA288)</f>
        <v>0</v>
      </c>
      <c r="W288" s="133" t="str">
        <f t="shared" ref="W288:W312" si="130">IF(ISERROR(V288/G288),"",V288/G288)</f>
        <v/>
      </c>
      <c r="X288" s="132"/>
      <c r="Y288" s="132"/>
      <c r="Z288" s="132"/>
      <c r="AA288" s="132"/>
    </row>
    <row r="289" spans="1:27" ht="20.100000000000001" hidden="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423">
        <f t="shared" si="11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415"/>
      <c r="P289" s="415"/>
      <c r="Q289" s="415"/>
      <c r="R289" s="415"/>
      <c r="S289" s="415"/>
      <c r="T289" s="415"/>
      <c r="U289" s="415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hidden="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423">
        <f t="shared" si="116"/>
        <v>0</v>
      </c>
      <c r="I290" s="129"/>
      <c r="J290" s="130" t="str">
        <f t="array" ref="J290">IF(ISERROR(G290/I290),"",G290/I290)</f>
        <v/>
      </c>
      <c r="K290" s="423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415"/>
      <c r="P290" s="415"/>
      <c r="Q290" s="415"/>
      <c r="R290" s="415"/>
      <c r="S290" s="415"/>
      <c r="T290" s="415"/>
      <c r="U290" s="415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462" t="s">
        <v>224</v>
      </c>
      <c r="B291" s="463"/>
      <c r="C291" s="421" t="s">
        <v>202</v>
      </c>
      <c r="D291" s="143"/>
      <c r="E291" s="143"/>
      <c r="F291" s="144"/>
      <c r="G291" s="145">
        <f>SUM(G257:G290)</f>
        <v>546</v>
      </c>
      <c r="H291" s="146">
        <f>SUM(H257:H290)</f>
        <v>2730.45</v>
      </c>
      <c r="I291" s="146">
        <f>SUM(I257:I290)</f>
        <v>103.5</v>
      </c>
      <c r="J291" s="130">
        <f t="array" ref="J291">IF(ISERROR(G291/I291),"",G291/I291)</f>
        <v>5.27536231884058</v>
      </c>
      <c r="K291" s="146">
        <f>SUM(K257:K290)</f>
        <v>106.825</v>
      </c>
      <c r="L291" s="147"/>
      <c r="M291" s="150">
        <f t="shared" ref="M291:V291" si="131">SUM(M257:M290)</f>
        <v>-3.3250000000000028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>
        <f t="shared" si="130"/>
        <v>0</v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hidden="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28"/>
      <c r="H292" s="423">
        <f t="shared" ref="H292:H306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6" si="133">IF(ISERROR(I292-K292),"",I292-K292)</f>
        <v>0</v>
      </c>
      <c r="N292" s="130">
        <f t="shared" ref="N292:N306" si="134">SUM(O292:U292)</f>
        <v>0</v>
      </c>
      <c r="O292" s="415"/>
      <c r="P292" s="415"/>
      <c r="Q292" s="415"/>
      <c r="R292" s="415"/>
      <c r="S292" s="415"/>
      <c r="T292" s="415"/>
      <c r="U292" s="415"/>
      <c r="V292" s="132">
        <f t="shared" ref="V292:V306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hidden="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423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415"/>
      <c r="P293" s="415"/>
      <c r="Q293" s="415"/>
      <c r="R293" s="415"/>
      <c r="S293" s="415"/>
      <c r="T293" s="415"/>
      <c r="U293" s="415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>
        <v>42738</v>
      </c>
      <c r="G294" s="128">
        <f>75+100+100+100</f>
        <v>375</v>
      </c>
      <c r="H294" s="423">
        <f t="shared" si="132"/>
        <v>1890</v>
      </c>
      <c r="I294" s="129">
        <f>6.5*4</f>
        <v>26</v>
      </c>
      <c r="J294" s="130">
        <f t="array" ref="J294">IF(ISERROR(G294/I294),"",G294/I294)</f>
        <v>14.423076923076923</v>
      </c>
      <c r="K294" s="131">
        <f t="array" ref="K294">IF(ISERROR(G294/L294),"",G294/L294)</f>
        <v>18.75</v>
      </c>
      <c r="L294" s="129">
        <v>20</v>
      </c>
      <c r="M294" s="109">
        <f t="shared" si="133"/>
        <v>7.25</v>
      </c>
      <c r="N294" s="130">
        <f t="shared" si="134"/>
        <v>0</v>
      </c>
      <c r="O294" s="415"/>
      <c r="P294" s="415"/>
      <c r="Q294" s="415"/>
      <c r="R294" s="415"/>
      <c r="S294" s="415"/>
      <c r="T294" s="415"/>
      <c r="U294" s="415"/>
      <c r="V294" s="132">
        <f t="shared" si="135"/>
        <v>0</v>
      </c>
      <c r="W294" s="133">
        <f t="shared" si="130"/>
        <v>0</v>
      </c>
      <c r="X294" s="132"/>
      <c r="Y294" s="132"/>
      <c r="Z294" s="132"/>
      <c r="AA294" s="132"/>
    </row>
    <row r="295" spans="1:27" ht="20.100000000000001" hidden="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423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415"/>
      <c r="P295" s="415"/>
      <c r="Q295" s="415"/>
      <c r="R295" s="415"/>
      <c r="S295" s="415"/>
      <c r="T295" s="415"/>
      <c r="U295" s="415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hidden="1" customHeight="1">
      <c r="A296" s="299">
        <v>30100054</v>
      </c>
      <c r="B296" s="140" t="s">
        <v>227</v>
      </c>
      <c r="C296" s="419" t="s">
        <v>203</v>
      </c>
      <c r="D296" s="108">
        <v>5.03</v>
      </c>
      <c r="E296" s="108"/>
      <c r="F296" s="127"/>
      <c r="G296" s="128"/>
      <c r="H296" s="423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415"/>
      <c r="P296" s="415"/>
      <c r="Q296" s="415"/>
      <c r="R296" s="415"/>
      <c r="S296" s="415"/>
      <c r="T296" s="415"/>
      <c r="U296" s="415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hidden="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423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415"/>
      <c r="P297" s="415"/>
      <c r="Q297" s="415"/>
      <c r="R297" s="415"/>
      <c r="S297" s="415"/>
      <c r="T297" s="415"/>
      <c r="U297" s="415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hidden="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423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415"/>
      <c r="P298" s="415"/>
      <c r="Q298" s="415"/>
      <c r="R298" s="415"/>
      <c r="S298" s="415"/>
      <c r="T298" s="415"/>
      <c r="U298" s="415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hidden="1" customHeight="1">
      <c r="A299" s="299"/>
      <c r="B299" s="140" t="s">
        <v>227</v>
      </c>
      <c r="C299" s="419" t="s">
        <v>228</v>
      </c>
      <c r="D299" s="108">
        <v>5.03</v>
      </c>
      <c r="E299" s="108"/>
      <c r="F299" s="127"/>
      <c r="G299" s="128"/>
      <c r="H299" s="423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415"/>
      <c r="P299" s="415"/>
      <c r="Q299" s="415"/>
      <c r="R299" s="415"/>
      <c r="S299" s="415"/>
      <c r="T299" s="415"/>
      <c r="U299" s="415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hidden="1" customHeight="1">
      <c r="A300" s="299">
        <v>30101067</v>
      </c>
      <c r="B300" s="140" t="s">
        <v>229</v>
      </c>
      <c r="C300" s="419" t="s">
        <v>212</v>
      </c>
      <c r="D300" s="108">
        <v>5.03</v>
      </c>
      <c r="E300" s="108"/>
      <c r="F300" s="127"/>
      <c r="G300" s="128"/>
      <c r="H300" s="423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415"/>
      <c r="P300" s="415"/>
      <c r="Q300" s="415"/>
      <c r="R300" s="415"/>
      <c r="S300" s="415"/>
      <c r="T300" s="415"/>
      <c r="U300" s="415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hidden="1" customHeight="1">
      <c r="A301" s="299">
        <v>30101068</v>
      </c>
      <c r="B301" s="140" t="s">
        <v>229</v>
      </c>
      <c r="C301" s="419" t="s">
        <v>203</v>
      </c>
      <c r="D301" s="108">
        <v>5.03</v>
      </c>
      <c r="E301" s="108"/>
      <c r="F301" s="127"/>
      <c r="G301" s="128"/>
      <c r="H301" s="423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415"/>
      <c r="P301" s="415"/>
      <c r="Q301" s="415"/>
      <c r="R301" s="415"/>
      <c r="S301" s="415"/>
      <c r="T301" s="415"/>
      <c r="U301" s="415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hidden="1" customHeight="1">
      <c r="A302" s="299">
        <v>30101069</v>
      </c>
      <c r="B302" s="140" t="s">
        <v>229</v>
      </c>
      <c r="C302" s="419" t="s">
        <v>186</v>
      </c>
      <c r="D302" s="108">
        <v>5.03</v>
      </c>
      <c r="E302" s="108"/>
      <c r="F302" s="127"/>
      <c r="G302" s="128"/>
      <c r="H302" s="423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415"/>
      <c r="P302" s="415"/>
      <c r="Q302" s="415"/>
      <c r="R302" s="415"/>
      <c r="S302" s="415"/>
      <c r="T302" s="415"/>
      <c r="U302" s="415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hidden="1" customHeight="1">
      <c r="A303" s="299">
        <v>30101070</v>
      </c>
      <c r="B303" s="140" t="s">
        <v>229</v>
      </c>
      <c r="C303" s="419" t="s">
        <v>228</v>
      </c>
      <c r="D303" s="108">
        <v>5.03</v>
      </c>
      <c r="E303" s="108"/>
      <c r="F303" s="127"/>
      <c r="G303" s="128"/>
      <c r="H303" s="423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415"/>
      <c r="P303" s="415"/>
      <c r="Q303" s="415"/>
      <c r="R303" s="415"/>
      <c r="S303" s="415"/>
      <c r="T303" s="415"/>
      <c r="U303" s="415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hidden="1" customHeight="1">
      <c r="A304" s="299">
        <v>30101071</v>
      </c>
      <c r="B304" s="140" t="s">
        <v>229</v>
      </c>
      <c r="C304" s="419" t="s">
        <v>199</v>
      </c>
      <c r="D304" s="108">
        <v>5.03</v>
      </c>
      <c r="E304" s="108"/>
      <c r="F304" s="127"/>
      <c r="G304" s="128"/>
      <c r="H304" s="423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415"/>
      <c r="P304" s="415"/>
      <c r="Q304" s="415"/>
      <c r="R304" s="415"/>
      <c r="S304" s="415"/>
      <c r="T304" s="415"/>
      <c r="U304" s="415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hidden="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423">
        <f t="shared" si="132"/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si="133"/>
        <v>0</v>
      </c>
      <c r="N305" s="130">
        <f t="shared" si="134"/>
        <v>0</v>
      </c>
      <c r="O305" s="415"/>
      <c r="P305" s="415"/>
      <c r="Q305" s="415"/>
      <c r="R305" s="415"/>
      <c r="S305" s="415"/>
      <c r="T305" s="415"/>
      <c r="U305" s="415"/>
      <c r="V305" s="132">
        <f t="shared" si="135"/>
        <v>0</v>
      </c>
      <c r="W305" s="133" t="str">
        <f t="shared" si="130"/>
        <v/>
      </c>
      <c r="X305" s="132"/>
      <c r="Y305" s="132"/>
      <c r="Z305" s="132"/>
      <c r="AA305" s="132"/>
    </row>
    <row r="306" spans="1:27" ht="20.100000000000001" hidden="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423">
        <f t="shared" si="132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3"/>
        <v>0</v>
      </c>
      <c r="N306" s="130">
        <f t="shared" si="134"/>
        <v>0</v>
      </c>
      <c r="O306" s="415"/>
      <c r="P306" s="415"/>
      <c r="Q306" s="415"/>
      <c r="R306" s="415"/>
      <c r="S306" s="415"/>
      <c r="T306" s="415"/>
      <c r="U306" s="415"/>
      <c r="V306" s="132">
        <f t="shared" si="135"/>
        <v>0</v>
      </c>
      <c r="W306" s="133" t="str">
        <f t="shared" si="130"/>
        <v/>
      </c>
      <c r="X306" s="132"/>
      <c r="Y306" s="132"/>
      <c r="Z306" s="132"/>
      <c r="AA306" s="132"/>
    </row>
    <row r="307" spans="1:27" ht="20.100000000000001" customHeight="1">
      <c r="A307" s="462" t="s">
        <v>231</v>
      </c>
      <c r="B307" s="463"/>
      <c r="C307" s="421" t="s">
        <v>202</v>
      </c>
      <c r="D307" s="143"/>
      <c r="E307" s="143"/>
      <c r="F307" s="144"/>
      <c r="G307" s="145">
        <f>SUM(G292:G306)</f>
        <v>375</v>
      </c>
      <c r="H307" s="146">
        <f>SUM(H292:H306)</f>
        <v>1890</v>
      </c>
      <c r="I307" s="146">
        <f>SUM(I292:I306)</f>
        <v>26</v>
      </c>
      <c r="J307" s="130">
        <f t="array" ref="J307">IF(ISERROR(G307/I307),"",G307/I307)</f>
        <v>14.423076923076923</v>
      </c>
      <c r="K307" s="146">
        <f>SUM(K292:K306)</f>
        <v>18.75</v>
      </c>
      <c r="L307" s="146"/>
      <c r="M307" s="150">
        <f>SUM(M292:M306)</f>
        <v>7.25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>
        <f t="shared" si="130"/>
        <v>0</v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hidden="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423">
        <f t="shared" ref="H308:H316" si="136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2" si="137">IF(ISERROR(I308-K308),"",I308-K308)</f>
        <v>0</v>
      </c>
      <c r="N308" s="130">
        <f t="shared" ref="N308:N312" si="138">SUM(O308:U308)</f>
        <v>0</v>
      </c>
      <c r="O308" s="415"/>
      <c r="P308" s="415"/>
      <c r="Q308" s="415"/>
      <c r="R308" s="415"/>
      <c r="S308" s="415"/>
      <c r="T308" s="415"/>
      <c r="U308" s="415"/>
      <c r="V308" s="132">
        <f t="shared" ref="V308:V312" si="139">SUM(X308:AA308)</f>
        <v>0</v>
      </c>
      <c r="W308" s="133" t="str">
        <f t="shared" si="130"/>
        <v/>
      </c>
      <c r="X308" s="132"/>
      <c r="Y308" s="132"/>
      <c r="Z308" s="132"/>
      <c r="AA308" s="132"/>
    </row>
    <row r="309" spans="1:27" ht="20.100000000000001" hidden="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423">
        <f t="shared" si="136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37"/>
        <v>0</v>
      </c>
      <c r="N309" s="130">
        <f t="shared" si="138"/>
        <v>0</v>
      </c>
      <c r="O309" s="415"/>
      <c r="P309" s="415"/>
      <c r="Q309" s="415"/>
      <c r="R309" s="415"/>
      <c r="S309" s="415"/>
      <c r="T309" s="415"/>
      <c r="U309" s="415"/>
      <c r="V309" s="132">
        <f t="shared" si="139"/>
        <v>0</v>
      </c>
      <c r="W309" s="133" t="str">
        <f t="shared" si="130"/>
        <v/>
      </c>
      <c r="X309" s="132"/>
      <c r="Y309" s="132"/>
      <c r="Z309" s="132"/>
      <c r="AA309" s="132"/>
    </row>
    <row r="310" spans="1:27" ht="20.100000000000001" hidden="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423">
        <f t="shared" si="136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37"/>
        <v>0</v>
      </c>
      <c r="N310" s="130">
        <f t="shared" si="138"/>
        <v>0</v>
      </c>
      <c r="O310" s="415"/>
      <c r="P310" s="415"/>
      <c r="Q310" s="415"/>
      <c r="R310" s="415"/>
      <c r="S310" s="415"/>
      <c r="T310" s="415"/>
      <c r="U310" s="415"/>
      <c r="V310" s="132">
        <f t="shared" si="139"/>
        <v>0</v>
      </c>
      <c r="W310" s="133" t="str">
        <f t="shared" si="130"/>
        <v/>
      </c>
      <c r="X310" s="132"/>
      <c r="Y310" s="132"/>
      <c r="Z310" s="132"/>
      <c r="AA310" s="132"/>
    </row>
    <row r="311" spans="1:27" ht="20.100000000000001" hidden="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423">
        <f t="shared" si="136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37"/>
        <v>0</v>
      </c>
      <c r="N311" s="130">
        <f t="shared" si="138"/>
        <v>0</v>
      </c>
      <c r="O311" s="415"/>
      <c r="P311" s="415"/>
      <c r="Q311" s="415"/>
      <c r="R311" s="415"/>
      <c r="S311" s="415"/>
      <c r="T311" s="415"/>
      <c r="U311" s="415"/>
      <c r="V311" s="132">
        <f t="shared" si="139"/>
        <v>0</v>
      </c>
      <c r="W311" s="133" t="str">
        <f t="shared" si="130"/>
        <v/>
      </c>
      <c r="X311" s="132"/>
      <c r="Y311" s="132"/>
      <c r="Z311" s="132"/>
      <c r="AA311" s="132"/>
    </row>
    <row r="312" spans="1:27" ht="20.100000000000001" hidden="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423">
        <f t="shared" si="136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37"/>
        <v>0</v>
      </c>
      <c r="N312" s="130">
        <f t="shared" si="138"/>
        <v>0</v>
      </c>
      <c r="O312" s="415"/>
      <c r="P312" s="415"/>
      <c r="Q312" s="415"/>
      <c r="R312" s="415"/>
      <c r="S312" s="415"/>
      <c r="T312" s="415"/>
      <c r="U312" s="415"/>
      <c r="V312" s="132">
        <f t="shared" si="139"/>
        <v>0</v>
      </c>
      <c r="W312" s="133" t="str">
        <f t="shared" si="130"/>
        <v/>
      </c>
      <c r="X312" s="132"/>
      <c r="Y312" s="132"/>
      <c r="Z312" s="132"/>
      <c r="AA312" s="132"/>
    </row>
    <row r="313" spans="1:27" ht="20.100000000000001" hidden="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423">
        <f t="shared" si="136"/>
        <v>0</v>
      </c>
      <c r="I313" s="129"/>
      <c r="J313" s="130"/>
      <c r="K313" s="131"/>
      <c r="L313" s="129">
        <v>13.5</v>
      </c>
      <c r="M313" s="109"/>
      <c r="N313" s="130"/>
      <c r="O313" s="415"/>
      <c r="P313" s="415"/>
      <c r="Q313" s="415"/>
      <c r="R313" s="415"/>
      <c r="S313" s="415"/>
      <c r="T313" s="415"/>
      <c r="U313" s="415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74</v>
      </c>
      <c r="D314" s="108">
        <v>5.03</v>
      </c>
      <c r="E314" s="108"/>
      <c r="F314" s="127">
        <v>42737</v>
      </c>
      <c r="G314" s="128">
        <v>46</v>
      </c>
      <c r="H314" s="423">
        <f t="shared" si="136"/>
        <v>231.38000000000002</v>
      </c>
      <c r="I314" s="129">
        <f>1*4</f>
        <v>4</v>
      </c>
      <c r="J314" s="130">
        <f t="array" ref="J314">IF(ISERROR(G314/I314),"",G314/I314)</f>
        <v>11.5</v>
      </c>
      <c r="K314" s="131">
        <f t="array" ref="K314">IF(ISERROR(G314/L314),"",G314/L314)</f>
        <v>3.4074074074074074</v>
      </c>
      <c r="L314" s="129">
        <v>13.5</v>
      </c>
      <c r="M314" s="109">
        <f t="shared" ref="M314:M315" si="140">IF(ISERROR(I314-K314),"",I314-K314)</f>
        <v>0.59259259259259256</v>
      </c>
      <c r="N314" s="130"/>
      <c r="O314" s="415"/>
      <c r="P314" s="415"/>
      <c r="Q314" s="415"/>
      <c r="R314" s="415"/>
      <c r="S314" s="415"/>
      <c r="T314" s="415"/>
      <c r="U314" s="415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53</v>
      </c>
      <c r="D315" s="108">
        <v>5.03</v>
      </c>
      <c r="E315" s="108"/>
      <c r="F315" s="127">
        <v>42737</v>
      </c>
      <c r="G315" s="128">
        <f>90*5+50</f>
        <v>500</v>
      </c>
      <c r="H315" s="423">
        <f t="shared" si="136"/>
        <v>2515</v>
      </c>
      <c r="I315" s="129">
        <f>10.5*4</f>
        <v>42</v>
      </c>
      <c r="J315" s="130">
        <f t="array" ref="J315">IF(ISERROR(G315/I315),"",G315/I315)</f>
        <v>11.904761904761905</v>
      </c>
      <c r="K315" s="131">
        <f t="array" ref="K315">IF(ISERROR(G315/L315),"",G315/L315)</f>
        <v>37.037037037037038</v>
      </c>
      <c r="L315" s="129">
        <v>13.5</v>
      </c>
      <c r="M315" s="109">
        <f t="shared" si="140"/>
        <v>4.9629629629629619</v>
      </c>
      <c r="N315" s="130"/>
      <c r="O315" s="415"/>
      <c r="P315" s="415"/>
      <c r="Q315" s="415"/>
      <c r="R315" s="415"/>
      <c r="S315" s="415"/>
      <c r="T315" s="415"/>
      <c r="U315" s="415"/>
      <c r="V315" s="132"/>
      <c r="W315" s="133"/>
      <c r="X315" s="132"/>
      <c r="Y315" s="132"/>
      <c r="Z315" s="132"/>
      <c r="AA315" s="132"/>
    </row>
    <row r="316" spans="1:27" ht="20.100000000000001" hidden="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423">
        <f t="shared" si="136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ref="M316" si="141">IF(ISERROR(I316-K316),"",I316-K316)</f>
        <v>0</v>
      </c>
      <c r="N316" s="130">
        <f t="shared" ref="N316" si="142">SUM(O316:U316)</f>
        <v>0</v>
      </c>
      <c r="O316" s="415"/>
      <c r="P316" s="415"/>
      <c r="Q316" s="415"/>
      <c r="R316" s="415"/>
      <c r="S316" s="415"/>
      <c r="T316" s="415"/>
      <c r="U316" s="415"/>
      <c r="V316" s="132">
        <f t="shared" ref="V316" si="143">SUM(X316:AA316)</f>
        <v>0</v>
      </c>
      <c r="W316" s="133" t="str">
        <f t="shared" ref="W316:W321" si="144">IF(ISERROR(V316/G316),"",V316/G316)</f>
        <v/>
      </c>
      <c r="X316" s="132"/>
      <c r="Y316" s="132"/>
      <c r="Z316" s="132"/>
      <c r="AA316" s="132"/>
    </row>
    <row r="317" spans="1:27" ht="20.100000000000001" customHeight="1">
      <c r="A317" s="462" t="s">
        <v>234</v>
      </c>
      <c r="B317" s="463"/>
      <c r="C317" s="421" t="s">
        <v>202</v>
      </c>
      <c r="D317" s="143"/>
      <c r="E317" s="143"/>
      <c r="F317" s="144"/>
      <c r="G317" s="145">
        <f>SUM(G308:G316)</f>
        <v>546</v>
      </c>
      <c r="H317" s="146">
        <f>SUM(H308:H316)</f>
        <v>2746.38</v>
      </c>
      <c r="I317" s="146">
        <f>SUM(I308:I316)</f>
        <v>46</v>
      </c>
      <c r="J317" s="130">
        <f t="array" ref="J317">IF(ISERROR(G317/I317),"",G317/I317)</f>
        <v>11.869565217391305</v>
      </c>
      <c r="K317" s="146">
        <f>SUM(K308:K316)</f>
        <v>40.444444444444443</v>
      </c>
      <c r="L317" s="147"/>
      <c r="M317" s="150">
        <f>SUM(M308:M316)</f>
        <v>5.5555555555555545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>
        <f t="shared" si="144"/>
        <v>0</v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hidden="1" customHeight="1">
      <c r="A318" s="299">
        <v>30700013</v>
      </c>
      <c r="B318" s="141" t="s">
        <v>235</v>
      </c>
      <c r="C318" s="413"/>
      <c r="D318" s="108">
        <v>3.65</v>
      </c>
      <c r="E318" s="108"/>
      <c r="F318" s="153"/>
      <c r="G318" s="128"/>
      <c r="H318" s="423">
        <f t="shared" ref="H318:H331" si="145">D318*G318</f>
        <v>0</v>
      </c>
      <c r="I318" s="129"/>
      <c r="J318" s="130" t="str">
        <f t="array" ref="J318">IF(ISERROR(G318/I318),"",G318/I318)</f>
        <v/>
      </c>
      <c r="K318" s="423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415"/>
      <c r="P318" s="415"/>
      <c r="Q318" s="415"/>
      <c r="R318" s="415"/>
      <c r="S318" s="415"/>
      <c r="T318" s="415"/>
      <c r="U318" s="415"/>
      <c r="V318" s="132">
        <f t="shared" ref="V318:V321" si="148">SUM(X318:AA318)</f>
        <v>0</v>
      </c>
      <c r="W318" s="133" t="str">
        <f t="shared" si="144"/>
        <v/>
      </c>
      <c r="X318" s="132"/>
      <c r="Y318" s="132"/>
      <c r="Z318" s="132"/>
      <c r="AA318" s="132"/>
    </row>
    <row r="319" spans="1:27" ht="20.100000000000001" hidden="1" customHeight="1">
      <c r="A319" s="299">
        <v>30700014</v>
      </c>
      <c r="B319" s="141" t="s">
        <v>236</v>
      </c>
      <c r="C319" s="413"/>
      <c r="D319" s="108">
        <v>6.58</v>
      </c>
      <c r="E319" s="108"/>
      <c r="F319" s="127"/>
      <c r="G319" s="128"/>
      <c r="H319" s="423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415"/>
      <c r="P319" s="415"/>
      <c r="Q319" s="415"/>
      <c r="R319" s="415"/>
      <c r="S319" s="415"/>
      <c r="T319" s="415"/>
      <c r="U319" s="415"/>
      <c r="V319" s="132">
        <f t="shared" si="148"/>
        <v>0</v>
      </c>
      <c r="W319" s="133" t="str">
        <f t="shared" si="144"/>
        <v/>
      </c>
      <c r="X319" s="132"/>
      <c r="Y319" s="132"/>
      <c r="Z319" s="132"/>
      <c r="AA319" s="132"/>
    </row>
    <row r="320" spans="1:27" ht="20.100000000000001" hidden="1" customHeight="1">
      <c r="A320" s="299">
        <v>30700016</v>
      </c>
      <c r="B320" s="141" t="s">
        <v>237</v>
      </c>
      <c r="C320" s="413"/>
      <c r="D320" s="108">
        <v>7.8</v>
      </c>
      <c r="E320" s="108"/>
      <c r="F320" s="127"/>
      <c r="G320" s="128"/>
      <c r="H320" s="423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415"/>
      <c r="P320" s="415"/>
      <c r="Q320" s="415"/>
      <c r="R320" s="415"/>
      <c r="S320" s="415"/>
      <c r="T320" s="415"/>
      <c r="U320" s="415"/>
      <c r="V320" s="132">
        <f t="shared" si="148"/>
        <v>0</v>
      </c>
      <c r="W320" s="133" t="str">
        <f t="shared" si="144"/>
        <v/>
      </c>
      <c r="X320" s="132"/>
      <c r="Y320" s="132"/>
      <c r="Z320" s="132"/>
      <c r="AA320" s="132"/>
    </row>
    <row r="321" spans="1:27" ht="20.100000000000001" hidden="1" customHeight="1">
      <c r="A321" s="299">
        <v>30700017</v>
      </c>
      <c r="B321" s="141" t="s">
        <v>238</v>
      </c>
      <c r="C321" s="413"/>
      <c r="D321" s="108">
        <v>4.4000000000000004</v>
      </c>
      <c r="E321" s="108"/>
      <c r="F321" s="127"/>
      <c r="G321" s="128"/>
      <c r="H321" s="423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415"/>
      <c r="P321" s="415"/>
      <c r="Q321" s="415"/>
      <c r="R321" s="415"/>
      <c r="S321" s="415"/>
      <c r="T321" s="415"/>
      <c r="U321" s="415"/>
      <c r="V321" s="132">
        <f t="shared" si="148"/>
        <v>0</v>
      </c>
      <c r="W321" s="133" t="str">
        <f t="shared" si="144"/>
        <v/>
      </c>
      <c r="X321" s="132"/>
      <c r="Y321" s="132"/>
      <c r="Z321" s="132"/>
      <c r="AA321" s="132"/>
    </row>
    <row r="322" spans="1:27" ht="20.100000000000001" hidden="1" customHeight="1">
      <c r="A322" s="299">
        <v>30700001</v>
      </c>
      <c r="B322" s="127" t="s">
        <v>359</v>
      </c>
      <c r="C322" s="413"/>
      <c r="D322" s="108"/>
      <c r="E322" s="108"/>
      <c r="F322" s="127"/>
      <c r="G322" s="128"/>
      <c r="H322" s="423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415"/>
      <c r="P322" s="415"/>
      <c r="Q322" s="415"/>
      <c r="R322" s="415"/>
      <c r="S322" s="415"/>
      <c r="T322" s="415"/>
      <c r="U322" s="415"/>
      <c r="V322" s="132"/>
      <c r="W322" s="133"/>
      <c r="X322" s="132"/>
      <c r="Y322" s="132"/>
      <c r="Z322" s="132"/>
      <c r="AA322" s="132"/>
    </row>
    <row r="323" spans="1:27" ht="20.100000000000001" hidden="1" customHeight="1">
      <c r="A323" s="305"/>
      <c r="B323" s="413" t="s">
        <v>239</v>
      </c>
      <c r="C323" s="413" t="s">
        <v>179</v>
      </c>
      <c r="D323" s="108">
        <v>6.04</v>
      </c>
      <c r="E323" s="108"/>
      <c r="F323" s="127"/>
      <c r="G323" s="128"/>
      <c r="H323" s="423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415"/>
      <c r="P323" s="415"/>
      <c r="Q323" s="415"/>
      <c r="R323" s="415"/>
      <c r="S323" s="415"/>
      <c r="T323" s="415"/>
      <c r="U323" s="415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hidden="1" customHeight="1">
      <c r="A324" s="305">
        <v>30700019</v>
      </c>
      <c r="B324" s="413" t="s">
        <v>239</v>
      </c>
      <c r="C324" s="413" t="s">
        <v>186</v>
      </c>
      <c r="D324" s="108">
        <v>6.04</v>
      </c>
      <c r="E324" s="108"/>
      <c r="F324" s="127"/>
      <c r="G324" s="128"/>
      <c r="H324" s="423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415"/>
      <c r="P324" s="415"/>
      <c r="Q324" s="415"/>
      <c r="R324" s="415"/>
      <c r="S324" s="415"/>
      <c r="T324" s="415"/>
      <c r="U324" s="415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hidden="1" customHeight="1">
      <c r="A325" s="305">
        <v>30601015</v>
      </c>
      <c r="B325" s="413" t="s">
        <v>443</v>
      </c>
      <c r="C325" s="413" t="s">
        <v>179</v>
      </c>
      <c r="D325" s="108">
        <v>6</v>
      </c>
      <c r="E325" s="108"/>
      <c r="F325" s="127"/>
      <c r="G325" s="128"/>
      <c r="H325" s="423">
        <f t="shared" si="145"/>
        <v>0</v>
      </c>
      <c r="I325" s="129"/>
      <c r="J325" s="130"/>
      <c r="K325" s="131"/>
      <c r="L325" s="129"/>
      <c r="M325" s="109"/>
      <c r="N325" s="130"/>
      <c r="O325" s="415"/>
      <c r="P325" s="415"/>
      <c r="Q325" s="415"/>
      <c r="R325" s="415"/>
      <c r="S325" s="415"/>
      <c r="T325" s="415"/>
      <c r="U325" s="415"/>
      <c r="V325" s="132"/>
      <c r="W325" s="133"/>
      <c r="X325" s="132"/>
      <c r="Y325" s="132"/>
      <c r="Z325" s="132"/>
      <c r="AA325" s="132"/>
    </row>
    <row r="326" spans="1:27" ht="20.100000000000001" hidden="1" customHeight="1">
      <c r="A326" s="305">
        <v>30101016</v>
      </c>
      <c r="B326" s="413" t="s">
        <v>443</v>
      </c>
      <c r="C326" s="413" t="s">
        <v>60</v>
      </c>
      <c r="D326" s="108">
        <v>6</v>
      </c>
      <c r="E326" s="108"/>
      <c r="F326" s="127"/>
      <c r="G326" s="128"/>
      <c r="H326" s="423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415"/>
      <c r="P326" s="415"/>
      <c r="Q326" s="415"/>
      <c r="R326" s="415"/>
      <c r="S326" s="415"/>
      <c r="T326" s="415"/>
      <c r="U326" s="415"/>
      <c r="V326" s="132"/>
      <c r="W326" s="133"/>
      <c r="X326" s="132"/>
      <c r="Y326" s="132"/>
      <c r="Z326" s="132"/>
      <c r="AA326" s="132"/>
    </row>
    <row r="327" spans="1:27" ht="20.100000000000001" hidden="1" customHeight="1">
      <c r="A327" s="299">
        <v>30700018</v>
      </c>
      <c r="B327" s="414" t="s">
        <v>240</v>
      </c>
      <c r="C327" s="126"/>
      <c r="D327" s="108">
        <v>7.3</v>
      </c>
      <c r="E327" s="108"/>
      <c r="F327" s="127"/>
      <c r="G327" s="128"/>
      <c r="H327" s="423">
        <f t="shared" si="145"/>
        <v>0</v>
      </c>
      <c r="I327" s="129"/>
      <c r="J327" s="130"/>
      <c r="K327" s="131"/>
      <c r="L327" s="129"/>
      <c r="M327" s="109"/>
      <c r="N327" s="130"/>
      <c r="O327" s="415"/>
      <c r="P327" s="415"/>
      <c r="Q327" s="415"/>
      <c r="R327" s="415"/>
      <c r="S327" s="415"/>
      <c r="T327" s="415"/>
      <c r="U327" s="415"/>
      <c r="V327" s="132"/>
      <c r="W327" s="133"/>
      <c r="X327" s="132"/>
      <c r="Y327" s="132"/>
      <c r="Z327" s="132"/>
      <c r="AA327" s="132"/>
    </row>
    <row r="328" spans="1:27" ht="20.100000000000001" hidden="1" customHeight="1">
      <c r="A328" s="299">
        <v>30700010</v>
      </c>
      <c r="B328" s="414" t="s">
        <v>241</v>
      </c>
      <c r="C328" s="126"/>
      <c r="D328" s="108">
        <f>78*120/1000</f>
        <v>9.36</v>
      </c>
      <c r="E328" s="108"/>
      <c r="F328" s="127"/>
      <c r="G328" s="128"/>
      <c r="H328" s="423">
        <f t="shared" si="145"/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3">SUM(O328:U328)</f>
        <v>0</v>
      </c>
      <c r="O328" s="415"/>
      <c r="P328" s="415"/>
      <c r="Q328" s="415"/>
      <c r="R328" s="415"/>
      <c r="S328" s="415"/>
      <c r="T328" s="415"/>
      <c r="U328" s="415"/>
      <c r="V328" s="132">
        <f t="shared" ref="V328" si="154">SUM(X328:AA328)</f>
        <v>0</v>
      </c>
      <c r="W328" s="133" t="str">
        <f t="shared" ref="W328" si="155">IF(ISERROR(V328/G328),"",V328/G328)</f>
        <v/>
      </c>
      <c r="X328" s="132"/>
      <c r="Y328" s="132"/>
      <c r="Z328" s="132"/>
      <c r="AA328" s="132"/>
    </row>
    <row r="329" spans="1:27" ht="20.100000000000001" hidden="1" customHeight="1">
      <c r="A329" s="299">
        <v>30700015</v>
      </c>
      <c r="B329" s="414" t="s">
        <v>242</v>
      </c>
      <c r="C329" s="126"/>
      <c r="D329" s="108">
        <v>4.5</v>
      </c>
      <c r="E329" s="108"/>
      <c r="F329" s="127"/>
      <c r="G329" s="128"/>
      <c r="H329" s="423">
        <f t="shared" si="145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415"/>
      <c r="P329" s="415"/>
      <c r="Q329" s="415"/>
      <c r="R329" s="415"/>
      <c r="S329" s="415"/>
      <c r="T329" s="415"/>
      <c r="U329" s="415"/>
      <c r="V329" s="132"/>
      <c r="W329" s="133"/>
      <c r="X329" s="132"/>
      <c r="Y329" s="132"/>
      <c r="Z329" s="132"/>
      <c r="AA329" s="132"/>
    </row>
    <row r="330" spans="1:27" ht="20.100000000000001" hidden="1" customHeight="1">
      <c r="A330" s="299">
        <v>30700012</v>
      </c>
      <c r="B330" s="414" t="s">
        <v>243</v>
      </c>
      <c r="C330" s="126"/>
      <c r="D330" s="108">
        <v>4.5</v>
      </c>
      <c r="E330" s="108"/>
      <c r="F330" s="127"/>
      <c r="G330" s="128"/>
      <c r="H330" s="423">
        <f t="shared" si="145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415"/>
      <c r="P330" s="415"/>
      <c r="Q330" s="415"/>
      <c r="R330" s="415"/>
      <c r="S330" s="415"/>
      <c r="T330" s="415"/>
      <c r="U330" s="415"/>
      <c r="V330" s="132"/>
      <c r="W330" s="133"/>
      <c r="X330" s="132"/>
      <c r="Y330" s="132"/>
      <c r="Z330" s="132"/>
      <c r="AA330" s="132"/>
    </row>
    <row r="331" spans="1:27" ht="20.100000000000001" hidden="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423">
        <f t="shared" si="145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415"/>
      <c r="P331" s="415"/>
      <c r="Q331" s="415"/>
      <c r="R331" s="415"/>
      <c r="S331" s="415"/>
      <c r="T331" s="415"/>
      <c r="U331" s="415"/>
      <c r="V331" s="132"/>
      <c r="W331" s="133"/>
      <c r="X331" s="132"/>
      <c r="Y331" s="132"/>
      <c r="Z331" s="132"/>
      <c r="AA331" s="132"/>
    </row>
    <row r="332" spans="1:27" ht="20.100000000000001" hidden="1" customHeight="1">
      <c r="A332" s="462" t="s">
        <v>244</v>
      </c>
      <c r="B332" s="463"/>
      <c r="C332" s="421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6">SUM(M318:M328)</f>
        <v>0</v>
      </c>
      <c r="N332" s="146">
        <f t="shared" si="156"/>
        <v>0</v>
      </c>
      <c r="O332" s="148">
        <f t="shared" si="156"/>
        <v>0</v>
      </c>
      <c r="P332" s="148">
        <f t="shared" si="156"/>
        <v>0</v>
      </c>
      <c r="Q332" s="148">
        <f t="shared" si="156"/>
        <v>0</v>
      </c>
      <c r="R332" s="148">
        <f t="shared" si="156"/>
        <v>0</v>
      </c>
      <c r="S332" s="148">
        <f t="shared" si="156"/>
        <v>0</v>
      </c>
      <c r="T332" s="148">
        <f t="shared" si="156"/>
        <v>0</v>
      </c>
      <c r="U332" s="148">
        <f t="shared" si="156"/>
        <v>0</v>
      </c>
      <c r="V332" s="149">
        <f t="shared" si="156"/>
        <v>0</v>
      </c>
      <c r="W332" s="133">
        <f t="shared" si="156"/>
        <v>0</v>
      </c>
      <c r="X332" s="149">
        <f t="shared" si="156"/>
        <v>0</v>
      </c>
      <c r="Y332" s="149">
        <f t="shared" si="156"/>
        <v>0</v>
      </c>
      <c r="Z332" s="149">
        <f t="shared" si="156"/>
        <v>0</v>
      </c>
      <c r="AA332" s="149">
        <f t="shared" si="156"/>
        <v>0</v>
      </c>
    </row>
    <row r="333" spans="1:27" ht="20.100000000000001" customHeight="1">
      <c r="A333" s="464" t="s">
        <v>246</v>
      </c>
      <c r="B333" s="465"/>
      <c r="C333" s="465"/>
      <c r="D333" s="465"/>
      <c r="E333" s="465"/>
      <c r="F333" s="466"/>
      <c r="G333" s="154">
        <f>SUM(G198,G256,G291,G307,G317,G332)</f>
        <v>5587</v>
      </c>
      <c r="H333" s="154">
        <f>SUM(H198,H256,H291,H307,H317,H332)</f>
        <v>28114.740000000005</v>
      </c>
      <c r="I333" s="154">
        <f>SUM(I198,I256,I291,I307,I317,I332)</f>
        <v>355.68</v>
      </c>
      <c r="J333" s="155">
        <f t="array" ref="J333">IF(ISERROR(G333/I333),"",G333/I333)</f>
        <v>15.707939721097615</v>
      </c>
      <c r="K333" s="154">
        <f>SUM(K198,K256,K291,K307,K317,K332)</f>
        <v>313.94366918932019</v>
      </c>
      <c r="L333" s="155">
        <f>IF(ISERROR(G333/K333),"",G333/K333)</f>
        <v>17.796186221646096</v>
      </c>
      <c r="M333" s="154">
        <f t="shared" ref="M333:AA333" si="157">SUM(M198,M256,M291,M307,M317,M332)</f>
        <v>41.736330810679853</v>
      </c>
      <c r="N333" s="154">
        <f t="shared" si="157"/>
        <v>0</v>
      </c>
      <c r="O333" s="154">
        <f t="shared" si="157"/>
        <v>0</v>
      </c>
      <c r="P333" s="154">
        <f t="shared" si="157"/>
        <v>0</v>
      </c>
      <c r="Q333" s="154">
        <f t="shared" si="157"/>
        <v>0</v>
      </c>
      <c r="R333" s="154">
        <f t="shared" si="157"/>
        <v>0</v>
      </c>
      <c r="S333" s="154">
        <f t="shared" si="157"/>
        <v>0</v>
      </c>
      <c r="T333" s="154">
        <f t="shared" si="157"/>
        <v>0</v>
      </c>
      <c r="U333" s="154">
        <f t="shared" si="157"/>
        <v>0</v>
      </c>
      <c r="V333" s="154">
        <f t="shared" si="157"/>
        <v>0</v>
      </c>
      <c r="W333" s="154">
        <f t="shared" si="157"/>
        <v>0</v>
      </c>
      <c r="X333" s="154">
        <f t="shared" si="157"/>
        <v>0</v>
      </c>
      <c r="Y333" s="154">
        <f t="shared" si="157"/>
        <v>0</v>
      </c>
      <c r="Z333" s="154">
        <f t="shared" si="157"/>
        <v>0</v>
      </c>
      <c r="AA333" s="154">
        <f t="shared" si="157"/>
        <v>0</v>
      </c>
    </row>
    <row r="334" spans="1:27" ht="20.100000000000001" customHeight="1">
      <c r="A334" s="467" t="s">
        <v>476</v>
      </c>
      <c r="B334" s="420" t="s">
        <v>247</v>
      </c>
      <c r="C334" s="450" t="s">
        <v>248</v>
      </c>
      <c r="D334" s="451"/>
      <c r="E334" s="458" t="s">
        <v>249</v>
      </c>
      <c r="F334" s="458"/>
      <c r="G334" s="428" t="s">
        <v>250</v>
      </c>
      <c r="H334" s="428"/>
      <c r="I334" s="458" t="s">
        <v>251</v>
      </c>
      <c r="J334" s="458"/>
      <c r="K334" s="458" t="s">
        <v>252</v>
      </c>
      <c r="L334" s="458"/>
      <c r="M334" s="458" t="s">
        <v>253</v>
      </c>
      <c r="N334" s="458"/>
      <c r="O334" s="458" t="s">
        <v>254</v>
      </c>
      <c r="P334" s="428" t="s">
        <v>255</v>
      </c>
      <c r="Q334" s="428"/>
      <c r="R334" s="428" t="s">
        <v>252</v>
      </c>
      <c r="S334" s="428"/>
      <c r="T334" s="428" t="s">
        <v>256</v>
      </c>
      <c r="U334" s="428"/>
      <c r="V334" s="428" t="s">
        <v>257</v>
      </c>
      <c r="W334" s="428"/>
      <c r="X334" s="428" t="s">
        <v>252</v>
      </c>
      <c r="Y334" s="428"/>
      <c r="Z334" s="428" t="s">
        <v>256</v>
      </c>
      <c r="AA334" s="428"/>
    </row>
    <row r="335" spans="1:27" ht="20.100000000000001" customHeight="1">
      <c r="A335" s="468"/>
      <c r="B335" s="420" t="s">
        <v>258</v>
      </c>
      <c r="C335" s="493">
        <v>1</v>
      </c>
      <c r="D335" s="494"/>
      <c r="E335" s="461">
        <f>C335*11</f>
        <v>11</v>
      </c>
      <c r="F335" s="461"/>
      <c r="G335" s="428">
        <v>1</v>
      </c>
      <c r="H335" s="428"/>
      <c r="I335" s="461">
        <f>G335*11</f>
        <v>11</v>
      </c>
      <c r="J335" s="461"/>
      <c r="K335" s="461">
        <f>E335-I335</f>
        <v>0</v>
      </c>
      <c r="L335" s="461"/>
      <c r="M335" s="459">
        <f>IF(ISERROR(K335/E335),"",K335/E335)</f>
        <v>0</v>
      </c>
      <c r="N335" s="459"/>
      <c r="O335" s="458"/>
      <c r="P335" s="428" t="s">
        <v>201</v>
      </c>
      <c r="Q335" s="428"/>
      <c r="R335" s="457">
        <f>SUM(O198:U198)</f>
        <v>0</v>
      </c>
      <c r="S335" s="457"/>
      <c r="T335" s="452" t="str">
        <f t="array" ref="T335">IF(ISERROR(R335/R342),"",R335/R342)</f>
        <v/>
      </c>
      <c r="U335" s="452"/>
      <c r="V335" s="428" t="s">
        <v>259</v>
      </c>
      <c r="W335" s="428"/>
      <c r="X335" s="429">
        <f>SUM(P197,P255,P290,P306,P316,P331)</f>
        <v>0</v>
      </c>
      <c r="Y335" s="430"/>
      <c r="Z335" s="452" t="str">
        <f t="array" ref="Z335">IF(ISERROR(X335/X342),"",X335/X342)</f>
        <v/>
      </c>
      <c r="AA335" s="452"/>
    </row>
    <row r="336" spans="1:27" ht="20.100000000000001" customHeight="1">
      <c r="A336" s="468"/>
      <c r="B336" s="420" t="s">
        <v>260</v>
      </c>
      <c r="C336" s="450">
        <v>0</v>
      </c>
      <c r="D336" s="451"/>
      <c r="E336" s="461">
        <f>C336*11</f>
        <v>0</v>
      </c>
      <c r="F336" s="461"/>
      <c r="G336" s="428">
        <v>0</v>
      </c>
      <c r="H336" s="428"/>
      <c r="I336" s="461">
        <f>G336*11</f>
        <v>0</v>
      </c>
      <c r="J336" s="461"/>
      <c r="K336" s="461">
        <f>E336-I336</f>
        <v>0</v>
      </c>
      <c r="L336" s="461"/>
      <c r="M336" s="459" t="str">
        <f>IF(ISERROR(K336/E336),"",K336/E336)</f>
        <v/>
      </c>
      <c r="N336" s="459"/>
      <c r="O336" s="458"/>
      <c r="P336" s="428" t="s">
        <v>216</v>
      </c>
      <c r="Q336" s="428"/>
      <c r="R336" s="457">
        <f>SUM(O256:U256)</f>
        <v>0</v>
      </c>
      <c r="S336" s="457"/>
      <c r="T336" s="452" t="str">
        <f>IF(ISERROR(R336/R342),"",R336/R342)</f>
        <v/>
      </c>
      <c r="U336" s="452"/>
      <c r="V336" s="428" t="s">
        <v>261</v>
      </c>
      <c r="W336" s="428"/>
      <c r="X336" s="429">
        <f>SUM(P198,P256,P291,P307,P317,P332)</f>
        <v>0</v>
      </c>
      <c r="Y336" s="430"/>
      <c r="Z336" s="452" t="str">
        <f>IF(ISERROR(X336/X342),"",X336/X342)</f>
        <v/>
      </c>
      <c r="AA336" s="452"/>
    </row>
    <row r="337" spans="1:27" ht="20.100000000000001" customHeight="1">
      <c r="A337" s="468"/>
      <c r="B337" s="420" t="s">
        <v>262</v>
      </c>
      <c r="C337" s="450">
        <v>0</v>
      </c>
      <c r="D337" s="451"/>
      <c r="E337" s="461">
        <f>C337*8</f>
        <v>0</v>
      </c>
      <c r="F337" s="461"/>
      <c r="G337" s="428">
        <v>1</v>
      </c>
      <c r="H337" s="428"/>
      <c r="I337" s="461">
        <f>G337*8</f>
        <v>8</v>
      </c>
      <c r="J337" s="461"/>
      <c r="K337" s="461">
        <f>E337-I337</f>
        <v>-8</v>
      </c>
      <c r="L337" s="461"/>
      <c r="M337" s="459" t="str">
        <f>IF(ISERROR(K337/E337),"",K337/E337)</f>
        <v/>
      </c>
      <c r="N337" s="459"/>
      <c r="O337" s="458"/>
      <c r="P337" s="428" t="s">
        <v>224</v>
      </c>
      <c r="Q337" s="428"/>
      <c r="R337" s="457">
        <f>SUM(O291:U291)</f>
        <v>0</v>
      </c>
      <c r="S337" s="457"/>
      <c r="T337" s="452" t="str">
        <f>IF(ISERROR(R337/R342),"",R337/R342)</f>
        <v/>
      </c>
      <c r="U337" s="452"/>
      <c r="V337" s="428" t="s">
        <v>263</v>
      </c>
      <c r="W337" s="428"/>
      <c r="X337" s="429">
        <f>SUM(P199,P257,P292,P308,P318,P333)</f>
        <v>0</v>
      </c>
      <c r="Y337" s="430"/>
      <c r="Z337" s="452" t="str">
        <f>IF(ISERROR(X337/X342),"",X337/X342)</f>
        <v/>
      </c>
      <c r="AA337" s="452"/>
    </row>
    <row r="338" spans="1:27" ht="20.100000000000001" customHeight="1">
      <c r="A338" s="468"/>
      <c r="B338" s="420" t="s">
        <v>264</v>
      </c>
      <c r="C338" s="450">
        <v>1</v>
      </c>
      <c r="D338" s="451"/>
      <c r="E338" s="461">
        <f>C338*11</f>
        <v>11</v>
      </c>
      <c r="F338" s="461"/>
      <c r="G338" s="428">
        <v>1</v>
      </c>
      <c r="H338" s="428"/>
      <c r="I338" s="461">
        <f>G338*11</f>
        <v>11</v>
      </c>
      <c r="J338" s="461"/>
      <c r="K338" s="461">
        <f>E338-I338</f>
        <v>0</v>
      </c>
      <c r="L338" s="461"/>
      <c r="M338" s="459">
        <f>IF(ISERROR(K338/E338),"",K338/E338)</f>
        <v>0</v>
      </c>
      <c r="N338" s="459"/>
      <c r="O338" s="458"/>
      <c r="P338" s="428" t="s">
        <v>231</v>
      </c>
      <c r="Q338" s="428"/>
      <c r="R338" s="457">
        <f>SUM(O307:U307)</f>
        <v>0</v>
      </c>
      <c r="S338" s="457"/>
      <c r="T338" s="452" t="str">
        <f>IF(ISERROR(R338/R342),"",R338/R342)</f>
        <v/>
      </c>
      <c r="U338" s="452"/>
      <c r="V338" s="428" t="s">
        <v>265</v>
      </c>
      <c r="W338" s="428"/>
      <c r="X338" s="429">
        <f>SUM(P201,P258,P293,P309,P319,P334)</f>
        <v>0</v>
      </c>
      <c r="Y338" s="430"/>
      <c r="Z338" s="452" t="str">
        <f>IF(ISERROR(X338/X342),"",X338/X342)</f>
        <v/>
      </c>
      <c r="AA338" s="452"/>
    </row>
    <row r="339" spans="1:27" ht="20.100000000000001" customHeight="1">
      <c r="A339" s="469"/>
      <c r="B339" s="420" t="s">
        <v>266</v>
      </c>
      <c r="C339" s="460">
        <f>SUM(C335:D338)</f>
        <v>2</v>
      </c>
      <c r="D339" s="434"/>
      <c r="E339" s="461">
        <f>SUM(E335:F338)</f>
        <v>22</v>
      </c>
      <c r="F339" s="461"/>
      <c r="G339" s="428">
        <f>SUM(G335:H338)</f>
        <v>3</v>
      </c>
      <c r="H339" s="428"/>
      <c r="I339" s="461">
        <f>SUM(I335:J338)</f>
        <v>30</v>
      </c>
      <c r="J339" s="461"/>
      <c r="K339" s="461">
        <f>SUM(K335:L338)</f>
        <v>-8</v>
      </c>
      <c r="L339" s="461"/>
      <c r="M339" s="459">
        <f>IF(ISERROR(K339/E339),"",K339/E339)</f>
        <v>-0.36363636363636365</v>
      </c>
      <c r="N339" s="459"/>
      <c r="O339" s="458"/>
      <c r="P339" s="428" t="s">
        <v>234</v>
      </c>
      <c r="Q339" s="428"/>
      <c r="R339" s="457">
        <f>SUM(O317:U317)</f>
        <v>0</v>
      </c>
      <c r="S339" s="457"/>
      <c r="T339" s="452" t="str">
        <f>IF(ISERROR(R339/R342),"",R339/R342)</f>
        <v/>
      </c>
      <c r="U339" s="452"/>
      <c r="V339" s="428" t="s">
        <v>267</v>
      </c>
      <c r="W339" s="428"/>
      <c r="X339" s="429">
        <f>SUM(P202,P259,P294,P310,P320,P335)</f>
        <v>0</v>
      </c>
      <c r="Y339" s="430"/>
      <c r="Z339" s="452" t="str">
        <f>IF(ISERROR(X339/X342),"",X339/X342)</f>
        <v/>
      </c>
      <c r="AA339" s="452"/>
    </row>
    <row r="340" spans="1:27" ht="20.100000000000001" customHeight="1">
      <c r="A340" s="309" t="s">
        <v>477</v>
      </c>
      <c r="B340" s="420">
        <f>G333</f>
        <v>5587</v>
      </c>
      <c r="C340" s="438" t="s">
        <v>269</v>
      </c>
      <c r="D340" s="437"/>
      <c r="E340" s="428">
        <f>H333</f>
        <v>28114.740000000005</v>
      </c>
      <c r="F340" s="428"/>
      <c r="G340" s="428" t="s">
        <v>270</v>
      </c>
      <c r="H340" s="428"/>
      <c r="I340" s="456">
        <f>L333</f>
        <v>17.796186221646096</v>
      </c>
      <c r="J340" s="456"/>
      <c r="K340" s="458" t="s">
        <v>271</v>
      </c>
      <c r="L340" s="458"/>
      <c r="M340" s="456">
        <f>J333</f>
        <v>15.707939721097615</v>
      </c>
      <c r="N340" s="456"/>
      <c r="O340" s="458"/>
      <c r="P340" s="428" t="s">
        <v>244</v>
      </c>
      <c r="Q340" s="428"/>
      <c r="R340" s="457">
        <f>SUM(O332:U332)</f>
        <v>0</v>
      </c>
      <c r="S340" s="457"/>
      <c r="T340" s="452" t="str">
        <f>IF(ISERROR(R340/R342),"",R340/R342)</f>
        <v/>
      </c>
      <c r="U340" s="452"/>
      <c r="V340" s="428" t="s">
        <v>272</v>
      </c>
      <c r="W340" s="428"/>
      <c r="X340" s="429">
        <f>SUM(P203,P260,P295,P311,P321,P336)</f>
        <v>0</v>
      </c>
      <c r="Y340" s="430"/>
      <c r="Z340" s="452" t="str">
        <f>IF(ISERROR(X340/X342),"",X340/X342)</f>
        <v/>
      </c>
      <c r="AA340" s="452"/>
    </row>
    <row r="341" spans="1:27" ht="20.100000000000001" customHeight="1">
      <c r="A341" s="310" t="s">
        <v>478</v>
      </c>
      <c r="B341" s="420">
        <f>I333+C339</f>
        <v>357.68</v>
      </c>
      <c r="C341" s="435" t="s">
        <v>251</v>
      </c>
      <c r="D341" s="436"/>
      <c r="E341" s="453">
        <f>K333+I339</f>
        <v>343.94366918932019</v>
      </c>
      <c r="F341" s="453"/>
      <c r="G341" s="428" t="s">
        <v>274</v>
      </c>
      <c r="H341" s="428"/>
      <c r="I341" s="456">
        <f>B341-E341</f>
        <v>13.736330810679817</v>
      </c>
      <c r="J341" s="456"/>
      <c r="K341" s="458" t="s">
        <v>275</v>
      </c>
      <c r="L341" s="458"/>
      <c r="M341" s="459">
        <f>IF(ISERROR(I341/E341),"",I341/E341)</f>
        <v>3.9937734115172208E-2</v>
      </c>
      <c r="N341" s="459"/>
      <c r="O341" s="458"/>
      <c r="P341" s="428" t="s">
        <v>245</v>
      </c>
      <c r="Q341" s="428"/>
      <c r="R341" s="457"/>
      <c r="S341" s="457"/>
      <c r="T341" s="452" t="str">
        <f>IF(ISERROR(R341/R342),"",R341/R342)</f>
        <v/>
      </c>
      <c r="U341" s="452"/>
      <c r="V341" s="428" t="s">
        <v>264</v>
      </c>
      <c r="W341" s="428"/>
      <c r="X341" s="429">
        <f>SUM(P204,P261,P296,P312,P322,P337)</f>
        <v>0</v>
      </c>
      <c r="Y341" s="430"/>
      <c r="Z341" s="452" t="str">
        <f>IF(ISERROR(X341/X342),"",X341/X342)</f>
        <v/>
      </c>
      <c r="AA341" s="452"/>
    </row>
    <row r="342" spans="1:27" ht="20.100000000000001" customHeight="1">
      <c r="A342" s="310" t="s">
        <v>479</v>
      </c>
      <c r="B342" s="420">
        <f>N333</f>
        <v>0</v>
      </c>
      <c r="C342" s="435" t="s">
        <v>277</v>
      </c>
      <c r="D342" s="436"/>
      <c r="E342" s="452">
        <f>IF(ISERROR(B342/B341),"",B342/B341)</f>
        <v>0</v>
      </c>
      <c r="F342" s="452"/>
      <c r="G342" s="428" t="s">
        <v>278</v>
      </c>
      <c r="H342" s="428"/>
      <c r="I342" s="458">
        <f>V333</f>
        <v>0</v>
      </c>
      <c r="J342" s="458"/>
      <c r="K342" s="458" t="s">
        <v>279</v>
      </c>
      <c r="L342" s="458"/>
      <c r="M342" s="459">
        <f t="array" ref="M342">IF(ISERROR(I342/B340),"",I342/B340)</f>
        <v>0</v>
      </c>
      <c r="N342" s="459"/>
      <c r="O342" s="458"/>
      <c r="P342" s="428" t="s">
        <v>266</v>
      </c>
      <c r="Q342" s="428"/>
      <c r="R342" s="457">
        <f>SUM(R335:S341)</f>
        <v>0</v>
      </c>
      <c r="S342" s="457"/>
      <c r="T342" s="452"/>
      <c r="U342" s="452"/>
      <c r="V342" s="428" t="s">
        <v>266</v>
      </c>
      <c r="W342" s="428"/>
      <c r="X342" s="455">
        <f>SUM(X335:Y341)</f>
        <v>0</v>
      </c>
      <c r="Y342" s="455"/>
      <c r="Z342" s="452"/>
      <c r="AA342" s="45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478" t="s">
        <v>480</v>
      </c>
      <c r="B344" s="481" t="s">
        <v>280</v>
      </c>
      <c r="C344" s="481" t="s">
        <v>281</v>
      </c>
      <c r="D344" s="481" t="s">
        <v>282</v>
      </c>
      <c r="E344" s="484" t="s">
        <v>283</v>
      </c>
      <c r="F344" s="475" t="s">
        <v>284</v>
      </c>
      <c r="G344" s="458" t="s">
        <v>285</v>
      </c>
      <c r="H344" s="458"/>
      <c r="I344" s="481" t="s">
        <v>286</v>
      </c>
      <c r="J344" s="487" t="s">
        <v>271</v>
      </c>
      <c r="K344" s="490" t="s">
        <v>287</v>
      </c>
      <c r="L344" s="481" t="s">
        <v>270</v>
      </c>
      <c r="M344" s="471" t="s">
        <v>288</v>
      </c>
      <c r="N344" s="473" t="s">
        <v>252</v>
      </c>
      <c r="O344" s="458" t="s">
        <v>289</v>
      </c>
      <c r="P344" s="458"/>
      <c r="Q344" s="458"/>
      <c r="R344" s="458"/>
      <c r="S344" s="458"/>
      <c r="T344" s="458"/>
      <c r="U344" s="458"/>
      <c r="V344" s="458" t="s">
        <v>290</v>
      </c>
      <c r="W344" s="473" t="s">
        <v>291</v>
      </c>
      <c r="X344" s="458" t="s">
        <v>292</v>
      </c>
      <c r="Y344" s="458"/>
      <c r="Z344" s="458"/>
      <c r="AA344" s="458"/>
    </row>
    <row r="345" spans="1:27" ht="21.95" customHeight="1">
      <c r="A345" s="479"/>
      <c r="B345" s="482"/>
      <c r="C345" s="482"/>
      <c r="D345" s="482"/>
      <c r="E345" s="485"/>
      <c r="F345" s="476"/>
      <c r="G345" s="458"/>
      <c r="H345" s="458"/>
      <c r="I345" s="482"/>
      <c r="J345" s="488"/>
      <c r="K345" s="491"/>
      <c r="L345" s="482"/>
      <c r="M345" s="472"/>
      <c r="N345" s="473"/>
      <c r="O345" s="458" t="s">
        <v>259</v>
      </c>
      <c r="P345" s="458" t="s">
        <v>261</v>
      </c>
      <c r="Q345" s="458" t="s">
        <v>263</v>
      </c>
      <c r="R345" s="474" t="s">
        <v>265</v>
      </c>
      <c r="S345" s="428" t="s">
        <v>267</v>
      </c>
      <c r="T345" s="458" t="s">
        <v>272</v>
      </c>
      <c r="U345" s="458" t="s">
        <v>264</v>
      </c>
      <c r="V345" s="458"/>
      <c r="W345" s="473"/>
      <c r="X345" s="458" t="s">
        <v>293</v>
      </c>
      <c r="Y345" s="458" t="s">
        <v>294</v>
      </c>
      <c r="Z345" s="458" t="s">
        <v>295</v>
      </c>
      <c r="AA345" s="458" t="s">
        <v>264</v>
      </c>
    </row>
    <row r="346" spans="1:27" ht="21.95" customHeight="1">
      <c r="A346" s="480"/>
      <c r="B346" s="483"/>
      <c r="C346" s="483"/>
      <c r="D346" s="483"/>
      <c r="E346" s="486"/>
      <c r="F346" s="477"/>
      <c r="G346" s="348" t="s">
        <v>540</v>
      </c>
      <c r="H346" s="413" t="s">
        <v>297</v>
      </c>
      <c r="I346" s="483"/>
      <c r="J346" s="489"/>
      <c r="K346" s="492"/>
      <c r="L346" s="483"/>
      <c r="M346" s="472"/>
      <c r="N346" s="473"/>
      <c r="O346" s="458"/>
      <c r="P346" s="458"/>
      <c r="Q346" s="458"/>
      <c r="R346" s="474"/>
      <c r="S346" s="428"/>
      <c r="T346" s="458"/>
      <c r="U346" s="458"/>
      <c r="V346" s="458"/>
      <c r="W346" s="473"/>
      <c r="X346" s="458"/>
      <c r="Y346" s="458"/>
      <c r="Z346" s="458"/>
      <c r="AA346" s="458"/>
    </row>
    <row r="347" spans="1:27" ht="20.100000000000001" hidden="1" customHeight="1">
      <c r="A347" s="299">
        <v>30100030</v>
      </c>
      <c r="B347" s="414" t="s">
        <v>178</v>
      </c>
      <c r="C347" s="126" t="s">
        <v>179</v>
      </c>
      <c r="D347" s="108">
        <v>5.03</v>
      </c>
      <c r="E347" s="108"/>
      <c r="F347" s="127"/>
      <c r="G347" s="128"/>
      <c r="H347" s="423">
        <f t="shared" ref="H347:H367" si="158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56" si="159">IF(ISERROR(I347-K347),"",I347-K347)</f>
        <v>0</v>
      </c>
      <c r="N347" s="130">
        <f t="shared" ref="N347:N352" si="160">SUM(O347:U347)</f>
        <v>0</v>
      </c>
      <c r="O347" s="415"/>
      <c r="P347" s="415"/>
      <c r="Q347" s="415"/>
      <c r="R347" s="415"/>
      <c r="S347" s="415"/>
      <c r="T347" s="415"/>
      <c r="U347" s="415"/>
      <c r="V347" s="132">
        <f t="shared" ref="V347:V352" si="161">SUM(X347:AA347)</f>
        <v>0</v>
      </c>
      <c r="W347" s="133" t="str">
        <f t="shared" ref="W347:W352" si="162">IF(ISERROR(V347/G347),"",V347/G347)</f>
        <v/>
      </c>
      <c r="X347" s="132"/>
      <c r="Y347" s="132"/>
      <c r="Z347" s="132"/>
      <c r="AA347" s="132"/>
    </row>
    <row r="348" spans="1:27" ht="20.100000000000001" hidden="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423">
        <f t="shared" si="158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59"/>
        <v>0</v>
      </c>
      <c r="N348" s="130">
        <f t="shared" si="160"/>
        <v>0</v>
      </c>
      <c r="O348" s="415"/>
      <c r="P348" s="415"/>
      <c r="Q348" s="415"/>
      <c r="R348" s="415"/>
      <c r="S348" s="415"/>
      <c r="T348" s="415"/>
      <c r="U348" s="415"/>
      <c r="V348" s="132">
        <f t="shared" si="161"/>
        <v>0</v>
      </c>
      <c r="W348" s="133" t="str">
        <f t="shared" si="162"/>
        <v/>
      </c>
      <c r="X348" s="132"/>
      <c r="Y348" s="132"/>
      <c r="Z348" s="132"/>
      <c r="AA348" s="132"/>
    </row>
    <row r="349" spans="1:27" ht="20.100000000000001" hidden="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423">
        <f t="shared" si="158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59"/>
        <v>0</v>
      </c>
      <c r="N349" s="130">
        <f t="shared" si="160"/>
        <v>0</v>
      </c>
      <c r="O349" s="415"/>
      <c r="P349" s="415"/>
      <c r="Q349" s="415"/>
      <c r="R349" s="415"/>
      <c r="S349" s="415"/>
      <c r="T349" s="415"/>
      <c r="U349" s="415"/>
      <c r="V349" s="132">
        <f t="shared" si="161"/>
        <v>0</v>
      </c>
      <c r="W349" s="133" t="str">
        <f t="shared" si="162"/>
        <v/>
      </c>
      <c r="X349" s="132"/>
      <c r="Y349" s="132"/>
      <c r="Z349" s="132"/>
      <c r="AA349" s="132"/>
    </row>
    <row r="350" spans="1:27" ht="20.100000000000001" hidden="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423">
        <f t="shared" si="158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59"/>
        <v>0</v>
      </c>
      <c r="N350" s="130">
        <f t="shared" si="160"/>
        <v>0</v>
      </c>
      <c r="O350" s="415"/>
      <c r="P350" s="415"/>
      <c r="Q350" s="415"/>
      <c r="R350" s="415"/>
      <c r="S350" s="415"/>
      <c r="T350" s="415"/>
      <c r="U350" s="415"/>
      <c r="V350" s="132">
        <f t="shared" si="161"/>
        <v>0</v>
      </c>
      <c r="W350" s="133" t="str">
        <f t="shared" si="162"/>
        <v/>
      </c>
      <c r="X350" s="132"/>
      <c r="Y350" s="132"/>
      <c r="Z350" s="132"/>
      <c r="AA350" s="132"/>
    </row>
    <row r="351" spans="1:27" ht="20.100000000000001" hidden="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423">
        <f t="shared" si="158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59"/>
        <v>0</v>
      </c>
      <c r="N351" s="130">
        <f t="shared" si="160"/>
        <v>0</v>
      </c>
      <c r="O351" s="415"/>
      <c r="P351" s="415"/>
      <c r="Q351" s="415"/>
      <c r="R351" s="415"/>
      <c r="S351" s="415"/>
      <c r="T351" s="415"/>
      <c r="U351" s="415"/>
      <c r="V351" s="132">
        <f t="shared" si="161"/>
        <v>0</v>
      </c>
      <c r="W351" s="133" t="str">
        <f t="shared" si="162"/>
        <v/>
      </c>
      <c r="X351" s="132"/>
      <c r="Y351" s="132"/>
      <c r="Z351" s="132"/>
      <c r="AA351" s="132"/>
    </row>
    <row r="352" spans="1:27" ht="20.100000000000001" hidden="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423">
        <f t="shared" si="158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59"/>
        <v>0</v>
      </c>
      <c r="N352" s="130">
        <f t="shared" si="160"/>
        <v>0</v>
      </c>
      <c r="O352" s="415"/>
      <c r="P352" s="415"/>
      <c r="Q352" s="415"/>
      <c r="R352" s="415"/>
      <c r="S352" s="415"/>
      <c r="T352" s="415"/>
      <c r="U352" s="415"/>
      <c r="V352" s="132">
        <f t="shared" si="161"/>
        <v>0</v>
      </c>
      <c r="W352" s="133" t="str">
        <f t="shared" si="162"/>
        <v/>
      </c>
      <c r="X352" s="132"/>
      <c r="Y352" s="132"/>
      <c r="Z352" s="132"/>
      <c r="AA352" s="132"/>
    </row>
    <row r="353" spans="1:27" ht="20.100000000000001" hidden="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423">
        <f t="shared" si="158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59"/>
        <v>0</v>
      </c>
      <c r="N353" s="130"/>
      <c r="O353" s="415"/>
      <c r="P353" s="415"/>
      <c r="Q353" s="415"/>
      <c r="R353" s="415"/>
      <c r="S353" s="415"/>
      <c r="T353" s="415"/>
      <c r="U353" s="415"/>
      <c r="V353" s="132"/>
      <c r="W353" s="133"/>
      <c r="X353" s="132"/>
      <c r="Y353" s="132"/>
      <c r="Z353" s="132"/>
      <c r="AA353" s="132"/>
    </row>
    <row r="354" spans="1:27" ht="20.100000000000001" hidden="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423">
        <f t="shared" si="158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59"/>
        <v>0</v>
      </c>
      <c r="N354" s="130"/>
      <c r="O354" s="415"/>
      <c r="P354" s="415"/>
      <c r="Q354" s="415"/>
      <c r="R354" s="415"/>
      <c r="S354" s="415"/>
      <c r="T354" s="415"/>
      <c r="U354" s="415"/>
      <c r="V354" s="132"/>
      <c r="W354" s="133"/>
      <c r="X354" s="132"/>
      <c r="Y354" s="132"/>
      <c r="Z354" s="132"/>
      <c r="AA354" s="132"/>
    </row>
    <row r="355" spans="1:27" ht="20.100000000000001" hidden="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423">
        <f t="shared" si="158"/>
        <v>0</v>
      </c>
      <c r="I355" s="423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59"/>
        <v>0</v>
      </c>
      <c r="N355" s="130">
        <f>SUM(O355:U355)</f>
        <v>0</v>
      </c>
      <c r="O355" s="415"/>
      <c r="P355" s="415"/>
      <c r="Q355" s="415"/>
      <c r="R355" s="415"/>
      <c r="S355" s="415"/>
      <c r="T355" s="415"/>
      <c r="U355" s="415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hidden="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423">
        <f t="shared" si="158"/>
        <v>0</v>
      </c>
      <c r="I356" s="423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59"/>
        <v>0</v>
      </c>
      <c r="N356" s="130">
        <f>SUM(O356:U356)</f>
        <v>0</v>
      </c>
      <c r="O356" s="415"/>
      <c r="P356" s="415"/>
      <c r="Q356" s="415"/>
      <c r="R356" s="415"/>
      <c r="S356" s="415"/>
      <c r="T356" s="415"/>
      <c r="U356" s="415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hidden="1" customHeight="1">
      <c r="A357" s="302">
        <v>30100063</v>
      </c>
      <c r="B357" s="134" t="s">
        <v>191</v>
      </c>
      <c r="C357" s="126" t="s">
        <v>192</v>
      </c>
      <c r="D357" s="108">
        <v>5.03</v>
      </c>
      <c r="E357" s="108"/>
      <c r="F357" s="126"/>
      <c r="G357" s="128"/>
      <c r="H357" s="423">
        <f t="shared" si="158"/>
        <v>0</v>
      </c>
      <c r="I357" s="423"/>
      <c r="J357" s="130"/>
      <c r="K357" s="131"/>
      <c r="L357" s="129"/>
      <c r="M357" s="109"/>
      <c r="N357" s="130"/>
      <c r="O357" s="415"/>
      <c r="P357" s="415"/>
      <c r="Q357" s="415"/>
      <c r="R357" s="415"/>
      <c r="S357" s="415"/>
      <c r="T357" s="415"/>
      <c r="U357" s="415"/>
      <c r="V357" s="132"/>
      <c r="W357" s="133"/>
      <c r="X357" s="132"/>
      <c r="Y357" s="132"/>
      <c r="Z357" s="132"/>
      <c r="AA357" s="132"/>
    </row>
    <row r="358" spans="1:27" ht="20.100000000000001" hidden="1" customHeight="1">
      <c r="A358" s="302">
        <v>30100061</v>
      </c>
      <c r="B358" s="134" t="s">
        <v>191</v>
      </c>
      <c r="C358" s="126" t="s">
        <v>193</v>
      </c>
      <c r="D358" s="108">
        <v>5.03</v>
      </c>
      <c r="E358" s="108"/>
      <c r="F358" s="126"/>
      <c r="G358" s="128"/>
      <c r="H358" s="423">
        <f t="shared" si="158"/>
        <v>0</v>
      </c>
      <c r="I358" s="423"/>
      <c r="J358" s="130"/>
      <c r="K358" s="131"/>
      <c r="L358" s="129"/>
      <c r="M358" s="109"/>
      <c r="N358" s="130"/>
      <c r="O358" s="415"/>
      <c r="P358" s="415"/>
      <c r="Q358" s="415"/>
      <c r="R358" s="415"/>
      <c r="S358" s="415"/>
      <c r="T358" s="415"/>
      <c r="U358" s="415"/>
      <c r="V358" s="132"/>
      <c r="W358" s="133"/>
      <c r="X358" s="132"/>
      <c r="Y358" s="132"/>
      <c r="Z358" s="132"/>
      <c r="AA358" s="132"/>
    </row>
    <row r="359" spans="1:27" ht="20.100000000000001" hidden="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423">
        <f t="shared" si="158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ref="M359:M367" si="163">IF(ISERROR(I359-K359),"",I359-K359)</f>
        <v>0</v>
      </c>
      <c r="N359" s="130">
        <f t="shared" ref="N359:N361" si="164">SUM(O359:U359)</f>
        <v>0</v>
      </c>
      <c r="O359" s="415"/>
      <c r="P359" s="415"/>
      <c r="Q359" s="415"/>
      <c r="R359" s="415"/>
      <c r="S359" s="415"/>
      <c r="T359" s="415"/>
      <c r="U359" s="415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hidden="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423">
        <f t="shared" si="158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3"/>
        <v>0</v>
      </c>
      <c r="N360" s="130">
        <f t="shared" si="164"/>
        <v>0</v>
      </c>
      <c r="O360" s="415"/>
      <c r="P360" s="415"/>
      <c r="Q360" s="415"/>
      <c r="R360" s="415"/>
      <c r="S360" s="415"/>
      <c r="T360" s="415"/>
      <c r="U360" s="415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hidden="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423">
        <f t="shared" si="158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3"/>
        <v>0</v>
      </c>
      <c r="N361" s="130">
        <f t="shared" si="164"/>
        <v>0</v>
      </c>
      <c r="O361" s="415"/>
      <c r="P361" s="415"/>
      <c r="Q361" s="415"/>
      <c r="R361" s="415"/>
      <c r="S361" s="415"/>
      <c r="T361" s="415"/>
      <c r="U361" s="415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hidden="1" customHeight="1">
      <c r="A362" s="300">
        <v>30100003</v>
      </c>
      <c r="B362" s="141" t="s">
        <v>198</v>
      </c>
      <c r="C362" s="413" t="s">
        <v>190</v>
      </c>
      <c r="D362" s="108">
        <v>4.8</v>
      </c>
      <c r="E362" s="108"/>
      <c r="F362" s="127"/>
      <c r="G362" s="128"/>
      <c r="H362" s="423">
        <f t="shared" si="158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3"/>
        <v>0</v>
      </c>
      <c r="N362" s="130"/>
      <c r="O362" s="415"/>
      <c r="P362" s="415"/>
      <c r="Q362" s="415"/>
      <c r="R362" s="415"/>
      <c r="S362" s="415"/>
      <c r="T362" s="415"/>
      <c r="U362" s="415"/>
      <c r="V362" s="132"/>
      <c r="W362" s="133"/>
      <c r="X362" s="132"/>
      <c r="Y362" s="132"/>
      <c r="Z362" s="132"/>
      <c r="AA362" s="132"/>
    </row>
    <row r="363" spans="1:27" ht="20.100000000000001" hidden="1" customHeight="1">
      <c r="A363" s="300">
        <v>30100004</v>
      </c>
      <c r="B363" s="141" t="s">
        <v>198</v>
      </c>
      <c r="C363" s="413" t="s">
        <v>187</v>
      </c>
      <c r="D363" s="108">
        <v>4.8</v>
      </c>
      <c r="E363" s="108"/>
      <c r="F363" s="127"/>
      <c r="G363" s="128"/>
      <c r="H363" s="423">
        <f t="shared" si="158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3"/>
        <v>0</v>
      </c>
      <c r="N363" s="130"/>
      <c r="O363" s="415"/>
      <c r="P363" s="415"/>
      <c r="Q363" s="415"/>
      <c r="R363" s="415"/>
      <c r="S363" s="415"/>
      <c r="T363" s="415"/>
      <c r="U363" s="415"/>
      <c r="V363" s="132"/>
      <c r="W363" s="133"/>
      <c r="X363" s="132"/>
      <c r="Y363" s="132"/>
      <c r="Z363" s="132"/>
      <c r="AA363" s="132"/>
    </row>
    <row r="364" spans="1:27" ht="20.100000000000001" hidden="1" customHeight="1">
      <c r="A364" s="300">
        <v>30100006</v>
      </c>
      <c r="B364" s="141" t="s">
        <v>198</v>
      </c>
      <c r="C364" s="413" t="s">
        <v>179</v>
      </c>
      <c r="D364" s="108">
        <v>4.8</v>
      </c>
      <c r="E364" s="108"/>
      <c r="F364" s="127"/>
      <c r="G364" s="128"/>
      <c r="H364" s="423">
        <f t="shared" si="158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3"/>
        <v>0</v>
      </c>
      <c r="N364" s="130"/>
      <c r="O364" s="415"/>
      <c r="P364" s="415"/>
      <c r="Q364" s="415"/>
      <c r="R364" s="415"/>
      <c r="S364" s="415"/>
      <c r="T364" s="415"/>
      <c r="U364" s="415"/>
      <c r="V364" s="132"/>
      <c r="W364" s="133"/>
      <c r="X364" s="132"/>
      <c r="Y364" s="132"/>
      <c r="Z364" s="132"/>
      <c r="AA364" s="132"/>
    </row>
    <row r="365" spans="1:27" ht="20.100000000000001" hidden="1" customHeight="1">
      <c r="A365" s="300">
        <v>30100005</v>
      </c>
      <c r="B365" s="141" t="s">
        <v>198</v>
      </c>
      <c r="C365" s="413" t="s">
        <v>199</v>
      </c>
      <c r="D365" s="108">
        <v>4.8</v>
      </c>
      <c r="E365" s="108"/>
      <c r="F365" s="127"/>
      <c r="G365" s="128"/>
      <c r="H365" s="423">
        <f t="shared" si="158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3"/>
        <v>0</v>
      </c>
      <c r="N365" s="130"/>
      <c r="O365" s="415"/>
      <c r="P365" s="415"/>
      <c r="Q365" s="415"/>
      <c r="R365" s="415"/>
      <c r="S365" s="415"/>
      <c r="T365" s="415"/>
      <c r="U365" s="415"/>
      <c r="V365" s="132"/>
      <c r="W365" s="133"/>
      <c r="X365" s="132"/>
      <c r="Y365" s="132"/>
      <c r="Z365" s="132"/>
      <c r="AA365" s="132"/>
    </row>
    <row r="366" spans="1:27" ht="20.100000000000001" hidden="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423">
        <f t="shared" si="158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3"/>
        <v>0</v>
      </c>
      <c r="N366" s="130">
        <f t="shared" ref="N366:N367" si="167">SUM(O366:U366)</f>
        <v>0</v>
      </c>
      <c r="O366" s="415"/>
      <c r="P366" s="415"/>
      <c r="Q366" s="415"/>
      <c r="R366" s="415"/>
      <c r="S366" s="415"/>
      <c r="T366" s="415"/>
      <c r="U366" s="415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hidden="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423">
        <f t="shared" si="158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3"/>
        <v>0</v>
      </c>
      <c r="N367" s="130">
        <f t="shared" si="167"/>
        <v>0</v>
      </c>
      <c r="O367" s="415"/>
      <c r="P367" s="415"/>
      <c r="Q367" s="415"/>
      <c r="R367" s="415"/>
      <c r="S367" s="415"/>
      <c r="T367" s="415"/>
      <c r="U367" s="415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hidden="1" customHeight="1">
      <c r="A368" s="462" t="s">
        <v>201</v>
      </c>
      <c r="B368" s="463"/>
      <c r="C368" s="421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hidden="1" customHeight="1">
      <c r="A369" s="300">
        <v>30100012</v>
      </c>
      <c r="B369" s="414" t="s">
        <v>206</v>
      </c>
      <c r="C369" s="126" t="s">
        <v>199</v>
      </c>
      <c r="D369" s="108">
        <v>5.03</v>
      </c>
      <c r="E369" s="108"/>
      <c r="F369" s="127"/>
      <c r="G369" s="128"/>
      <c r="H369" s="423">
        <f t="shared" ref="H369:H425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" si="172">IF(ISERROR(I369-K369),"",I369-K369)</f>
        <v>0</v>
      </c>
      <c r="N369" s="130">
        <f t="shared" ref="N369" si="173">SUM(O369:U369)</f>
        <v>0</v>
      </c>
      <c r="O369" s="418"/>
      <c r="P369" s="418"/>
      <c r="Q369" s="418"/>
      <c r="R369" s="418"/>
      <c r="S369" s="418"/>
      <c r="T369" s="418"/>
      <c r="U369" s="418"/>
      <c r="V369" s="132">
        <f t="shared" ref="V369" si="174">SUM(X369:AA369)</f>
        <v>0</v>
      </c>
      <c r="W369" s="133" t="str">
        <f t="shared" ref="W369" si="175">IF(ISERROR(V369/G369),"",V369/G369)</f>
        <v/>
      </c>
      <c r="X369" s="132"/>
      <c r="Y369" s="132"/>
      <c r="Z369" s="132"/>
      <c r="AA369" s="132"/>
    </row>
    <row r="370" spans="1:27" ht="20.100000000000001" hidden="1" customHeight="1">
      <c r="A370" s="300">
        <v>30100011</v>
      </c>
      <c r="B370" s="414" t="s">
        <v>425</v>
      </c>
      <c r="C370" s="187" t="s">
        <v>427</v>
      </c>
      <c r="D370" s="108">
        <v>5.03</v>
      </c>
      <c r="E370" s="108"/>
      <c r="F370" s="127"/>
      <c r="G370" s="128"/>
      <c r="H370" s="423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418"/>
      <c r="P370" s="418"/>
      <c r="Q370" s="418"/>
      <c r="R370" s="418"/>
      <c r="S370" s="418"/>
      <c r="T370" s="418"/>
      <c r="U370" s="418"/>
      <c r="V370" s="132"/>
      <c r="W370" s="133"/>
      <c r="X370" s="132"/>
      <c r="Y370" s="132"/>
      <c r="Z370" s="132"/>
      <c r="AA370" s="132"/>
    </row>
    <row r="371" spans="1:27" ht="20.100000000000001" hidden="1" customHeight="1">
      <c r="A371" s="300">
        <v>30100010</v>
      </c>
      <c r="B371" s="414" t="s">
        <v>206</v>
      </c>
      <c r="C371" s="126" t="s">
        <v>186</v>
      </c>
      <c r="D371" s="108">
        <v>5.03</v>
      </c>
      <c r="E371" s="108"/>
      <c r="F371" s="127"/>
      <c r="G371" s="128"/>
      <c r="H371" s="423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ref="M371:M406" si="176">IF(ISERROR(I371-K371),"",I371-K371)</f>
        <v>0</v>
      </c>
      <c r="N371" s="130">
        <f t="shared" ref="N371:N373" si="177">SUM(O371:U371)</f>
        <v>0</v>
      </c>
      <c r="O371" s="418"/>
      <c r="P371" s="418"/>
      <c r="Q371" s="418"/>
      <c r="R371" s="418"/>
      <c r="S371" s="418"/>
      <c r="T371" s="418"/>
      <c r="U371" s="418"/>
      <c r="V371" s="132">
        <f t="shared" ref="V371:V373" si="178">SUM(X371:AA371)</f>
        <v>0</v>
      </c>
      <c r="W371" s="133" t="str">
        <f t="shared" ref="W371:W373" si="179">IF(ISERROR(V371/G371),"",V371/G371)</f>
        <v/>
      </c>
      <c r="X371" s="132"/>
      <c r="Y371" s="132"/>
      <c r="Z371" s="132"/>
      <c r="AA371" s="132"/>
    </row>
    <row r="372" spans="1:27" ht="20.100000000000001" hidden="1" customHeight="1">
      <c r="A372" s="300">
        <v>30100014</v>
      </c>
      <c r="B372" s="414" t="s">
        <v>206</v>
      </c>
      <c r="C372" s="126" t="s">
        <v>203</v>
      </c>
      <c r="D372" s="108">
        <v>5.03</v>
      </c>
      <c r="E372" s="108"/>
      <c r="F372" s="127"/>
      <c r="G372" s="128"/>
      <c r="H372" s="423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6"/>
        <v>0</v>
      </c>
      <c r="N372" s="130">
        <f t="shared" si="177"/>
        <v>0</v>
      </c>
      <c r="O372" s="418"/>
      <c r="P372" s="418"/>
      <c r="Q372" s="418"/>
      <c r="R372" s="418"/>
      <c r="S372" s="418"/>
      <c r="T372" s="418"/>
      <c r="U372" s="418"/>
      <c r="V372" s="132">
        <f t="shared" si="178"/>
        <v>0</v>
      </c>
      <c r="W372" s="133" t="str">
        <f t="shared" si="179"/>
        <v/>
      </c>
      <c r="X372" s="132"/>
      <c r="Y372" s="132"/>
      <c r="Z372" s="132"/>
      <c r="AA372" s="132"/>
    </row>
    <row r="373" spans="1:27" ht="20.100000000000001" hidden="1" customHeight="1">
      <c r="A373" s="300">
        <v>30100013</v>
      </c>
      <c r="B373" s="414" t="s">
        <v>206</v>
      </c>
      <c r="C373" s="126" t="s">
        <v>207</v>
      </c>
      <c r="D373" s="108">
        <v>5.03</v>
      </c>
      <c r="E373" s="108"/>
      <c r="F373" s="127"/>
      <c r="G373" s="128"/>
      <c r="H373" s="423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6"/>
        <v>0</v>
      </c>
      <c r="N373" s="130">
        <f t="shared" si="177"/>
        <v>0</v>
      </c>
      <c r="O373" s="418"/>
      <c r="P373" s="418"/>
      <c r="Q373" s="418"/>
      <c r="R373" s="418"/>
      <c r="S373" s="418"/>
      <c r="T373" s="418"/>
      <c r="U373" s="418"/>
      <c r="V373" s="132">
        <f t="shared" si="178"/>
        <v>0</v>
      </c>
      <c r="W373" s="133" t="str">
        <f t="shared" si="179"/>
        <v/>
      </c>
      <c r="X373" s="132"/>
      <c r="Y373" s="132"/>
      <c r="Z373" s="132"/>
      <c r="AA373" s="132"/>
    </row>
    <row r="374" spans="1:27" ht="20.100000000000001" hidden="1" customHeight="1">
      <c r="A374" s="300">
        <v>30100016</v>
      </c>
      <c r="B374" s="414" t="s">
        <v>414</v>
      </c>
      <c r="C374" s="187" t="s">
        <v>415</v>
      </c>
      <c r="D374" s="108"/>
      <c r="E374" s="108"/>
      <c r="F374" s="127"/>
      <c r="G374" s="128"/>
      <c r="H374" s="423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6"/>
        <v>0</v>
      </c>
      <c r="N374" s="130"/>
      <c r="O374" s="418"/>
      <c r="P374" s="418"/>
      <c r="Q374" s="418"/>
      <c r="R374" s="418"/>
      <c r="S374" s="418"/>
      <c r="T374" s="418"/>
      <c r="U374" s="418"/>
      <c r="V374" s="132"/>
      <c r="W374" s="133"/>
      <c r="X374" s="132"/>
      <c r="Y374" s="132"/>
      <c r="Z374" s="132"/>
      <c r="AA374" s="132"/>
    </row>
    <row r="375" spans="1:27" ht="20.100000000000001" hidden="1" customHeight="1">
      <c r="A375" s="300">
        <v>30100017</v>
      </c>
      <c r="B375" s="414" t="s">
        <v>414</v>
      </c>
      <c r="C375" s="187" t="s">
        <v>416</v>
      </c>
      <c r="D375" s="108"/>
      <c r="E375" s="108"/>
      <c r="F375" s="127"/>
      <c r="G375" s="128"/>
      <c r="H375" s="423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6"/>
        <v>0</v>
      </c>
      <c r="N375" s="130"/>
      <c r="O375" s="418"/>
      <c r="P375" s="418"/>
      <c r="Q375" s="418"/>
      <c r="R375" s="418"/>
      <c r="S375" s="418"/>
      <c r="T375" s="418"/>
      <c r="U375" s="418"/>
      <c r="V375" s="132"/>
      <c r="W375" s="133"/>
      <c r="X375" s="132"/>
      <c r="Y375" s="132"/>
      <c r="Z375" s="132"/>
      <c r="AA375" s="132"/>
    </row>
    <row r="376" spans="1:27" ht="20.100000000000001" hidden="1" customHeight="1">
      <c r="A376" s="300">
        <v>30100015</v>
      </c>
      <c r="B376" s="414" t="s">
        <v>414</v>
      </c>
      <c r="C376" s="187" t="s">
        <v>61</v>
      </c>
      <c r="D376" s="108"/>
      <c r="E376" s="108"/>
      <c r="F376" s="127"/>
      <c r="G376" s="128"/>
      <c r="H376" s="423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6"/>
        <v>0</v>
      </c>
      <c r="N376" s="130"/>
      <c r="O376" s="418"/>
      <c r="P376" s="418"/>
      <c r="Q376" s="418"/>
      <c r="R376" s="418"/>
      <c r="S376" s="418"/>
      <c r="T376" s="418"/>
      <c r="U376" s="418"/>
      <c r="V376" s="132"/>
      <c r="W376" s="133"/>
      <c r="X376" s="132"/>
      <c r="Y376" s="132"/>
      <c r="Z376" s="132"/>
      <c r="AA376" s="132"/>
    </row>
    <row r="377" spans="1:27" ht="20.100000000000001" hidden="1" customHeight="1">
      <c r="A377" s="300">
        <v>30100027</v>
      </c>
      <c r="B377" s="414" t="s">
        <v>208</v>
      </c>
      <c r="C377" s="126" t="s">
        <v>179</v>
      </c>
      <c r="D377" s="108">
        <v>5.08</v>
      </c>
      <c r="E377" s="108"/>
      <c r="F377" s="127"/>
      <c r="G377" s="128"/>
      <c r="H377" s="423">
        <f t="shared" si="171"/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si="176"/>
        <v>0</v>
      </c>
      <c r="N377" s="130">
        <f t="shared" ref="N377:N392" si="180">SUM(O377:U377)</f>
        <v>0</v>
      </c>
      <c r="O377" s="418"/>
      <c r="P377" s="418"/>
      <c r="Q377" s="418"/>
      <c r="R377" s="418"/>
      <c r="S377" s="418"/>
      <c r="T377" s="418"/>
      <c r="U377" s="418"/>
      <c r="V377" s="132">
        <f t="shared" ref="V377:V388" si="181">SUM(X377:AA377)</f>
        <v>0</v>
      </c>
      <c r="W377" s="133" t="str">
        <f t="shared" ref="W377:W388" si="182">IF(ISERROR(V377/G377),"",V377/G377)</f>
        <v/>
      </c>
      <c r="X377" s="132"/>
      <c r="Y377" s="132"/>
      <c r="Z377" s="132"/>
      <c r="AA377" s="132"/>
    </row>
    <row r="378" spans="1:27" ht="20.100000000000001" hidden="1" customHeight="1">
      <c r="A378" s="300">
        <v>30100023</v>
      </c>
      <c r="B378" s="414" t="s">
        <v>208</v>
      </c>
      <c r="C378" s="126" t="s">
        <v>204</v>
      </c>
      <c r="D378" s="108">
        <v>5.08</v>
      </c>
      <c r="E378" s="108"/>
      <c r="F378" s="127"/>
      <c r="G378" s="128"/>
      <c r="H378" s="423">
        <f t="shared" si="171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6"/>
        <v>0</v>
      </c>
      <c r="N378" s="130">
        <f t="shared" si="180"/>
        <v>0</v>
      </c>
      <c r="O378" s="418"/>
      <c r="P378" s="418"/>
      <c r="Q378" s="418"/>
      <c r="R378" s="418"/>
      <c r="S378" s="418"/>
      <c r="T378" s="418"/>
      <c r="U378" s="418"/>
      <c r="V378" s="132">
        <f t="shared" si="181"/>
        <v>0</v>
      </c>
      <c r="W378" s="133" t="str">
        <f t="shared" si="182"/>
        <v/>
      </c>
      <c r="X378" s="132"/>
      <c r="Y378" s="132"/>
      <c r="Z378" s="132"/>
      <c r="AA378" s="132"/>
    </row>
    <row r="379" spans="1:27" ht="20.100000000000001" hidden="1" customHeight="1">
      <c r="A379" s="300">
        <v>30100024</v>
      </c>
      <c r="B379" s="414" t="s">
        <v>208</v>
      </c>
      <c r="C379" s="126" t="s">
        <v>205</v>
      </c>
      <c r="D379" s="108">
        <v>5.08</v>
      </c>
      <c r="E379" s="108"/>
      <c r="F379" s="127"/>
      <c r="G379" s="128"/>
      <c r="H379" s="423">
        <f t="shared" si="171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6"/>
        <v>0</v>
      </c>
      <c r="N379" s="130">
        <f t="shared" si="180"/>
        <v>0</v>
      </c>
      <c r="O379" s="418"/>
      <c r="P379" s="418"/>
      <c r="Q379" s="418"/>
      <c r="R379" s="418"/>
      <c r="S379" s="418"/>
      <c r="T379" s="418"/>
      <c r="U379" s="418"/>
      <c r="V379" s="132">
        <f t="shared" si="181"/>
        <v>0</v>
      </c>
      <c r="W379" s="133" t="str">
        <f t="shared" si="182"/>
        <v/>
      </c>
      <c r="X379" s="132"/>
      <c r="Y379" s="132"/>
      <c r="Z379" s="132"/>
      <c r="AA379" s="132"/>
    </row>
    <row r="380" spans="1:27" ht="20.100000000000001" hidden="1" customHeight="1">
      <c r="A380" s="300">
        <v>30100022</v>
      </c>
      <c r="B380" s="414" t="s">
        <v>208</v>
      </c>
      <c r="C380" s="126" t="s">
        <v>186</v>
      </c>
      <c r="D380" s="108">
        <v>5.08</v>
      </c>
      <c r="E380" s="108"/>
      <c r="F380" s="127"/>
      <c r="G380" s="128"/>
      <c r="H380" s="423">
        <f t="shared" si="171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6"/>
        <v>0</v>
      </c>
      <c r="N380" s="130">
        <f t="shared" si="180"/>
        <v>0</v>
      </c>
      <c r="O380" s="418"/>
      <c r="P380" s="418"/>
      <c r="Q380" s="418"/>
      <c r="R380" s="418"/>
      <c r="S380" s="418"/>
      <c r="T380" s="418"/>
      <c r="U380" s="418"/>
      <c r="V380" s="132">
        <f t="shared" si="181"/>
        <v>0</v>
      </c>
      <c r="W380" s="133" t="str">
        <f t="shared" si="182"/>
        <v/>
      </c>
      <c r="X380" s="132"/>
      <c r="Y380" s="132"/>
      <c r="Z380" s="132"/>
      <c r="AA380" s="132"/>
    </row>
    <row r="381" spans="1:27" ht="20.100000000000001" hidden="1" customHeight="1">
      <c r="A381" s="300">
        <v>30100029</v>
      </c>
      <c r="B381" s="414" t="s">
        <v>208</v>
      </c>
      <c r="C381" s="126" t="s">
        <v>203</v>
      </c>
      <c r="D381" s="108">
        <v>5.08</v>
      </c>
      <c r="E381" s="108"/>
      <c r="F381" s="127"/>
      <c r="G381" s="128"/>
      <c r="H381" s="423">
        <f t="shared" si="171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6"/>
        <v>0</v>
      </c>
      <c r="N381" s="130">
        <f t="shared" si="180"/>
        <v>0</v>
      </c>
      <c r="O381" s="418"/>
      <c r="P381" s="418"/>
      <c r="Q381" s="418"/>
      <c r="R381" s="418"/>
      <c r="S381" s="418"/>
      <c r="T381" s="418"/>
      <c r="U381" s="418"/>
      <c r="V381" s="132">
        <f t="shared" si="181"/>
        <v>0</v>
      </c>
      <c r="W381" s="133" t="str">
        <f t="shared" si="182"/>
        <v/>
      </c>
      <c r="X381" s="132"/>
      <c r="Y381" s="132"/>
      <c r="Z381" s="132"/>
      <c r="AA381" s="132"/>
    </row>
    <row r="382" spans="1:27" ht="20.100000000000001" hidden="1" customHeight="1">
      <c r="A382" s="300">
        <v>30100026</v>
      </c>
      <c r="B382" s="414" t="s">
        <v>208</v>
      </c>
      <c r="C382" s="126" t="s">
        <v>199</v>
      </c>
      <c r="D382" s="108">
        <v>5.08</v>
      </c>
      <c r="E382" s="108"/>
      <c r="F382" s="127"/>
      <c r="G382" s="128"/>
      <c r="H382" s="423">
        <f t="shared" si="171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6"/>
        <v>0</v>
      </c>
      <c r="N382" s="130">
        <f t="shared" si="180"/>
        <v>0</v>
      </c>
      <c r="O382" s="415"/>
      <c r="P382" s="415"/>
      <c r="Q382" s="415"/>
      <c r="R382" s="415"/>
      <c r="S382" s="415"/>
      <c r="T382" s="415"/>
      <c r="U382" s="415"/>
      <c r="V382" s="132">
        <f t="shared" si="181"/>
        <v>0</v>
      </c>
      <c r="W382" s="133" t="str">
        <f t="shared" si="182"/>
        <v/>
      </c>
      <c r="X382" s="132"/>
      <c r="Y382" s="132"/>
      <c r="Z382" s="132"/>
      <c r="AA382" s="132"/>
    </row>
    <row r="383" spans="1:27" ht="20.100000000000001" hidden="1" customHeight="1">
      <c r="A383" s="300">
        <v>30100025</v>
      </c>
      <c r="B383" s="414" t="s">
        <v>208</v>
      </c>
      <c r="C383" s="126" t="s">
        <v>187</v>
      </c>
      <c r="D383" s="108">
        <v>5.08</v>
      </c>
      <c r="E383" s="108"/>
      <c r="F383" s="127"/>
      <c r="G383" s="128"/>
      <c r="H383" s="423">
        <f t="shared" si="171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6"/>
        <v>0</v>
      </c>
      <c r="N383" s="130">
        <f t="shared" si="180"/>
        <v>0</v>
      </c>
      <c r="O383" s="418"/>
      <c r="P383" s="418"/>
      <c r="Q383" s="418"/>
      <c r="R383" s="418"/>
      <c r="S383" s="418"/>
      <c r="T383" s="418"/>
      <c r="U383" s="418"/>
      <c r="V383" s="132">
        <f t="shared" si="181"/>
        <v>0</v>
      </c>
      <c r="W383" s="133" t="str">
        <f t="shared" si="182"/>
        <v/>
      </c>
      <c r="X383" s="132"/>
      <c r="Y383" s="132"/>
      <c r="Z383" s="132"/>
      <c r="AA383" s="132"/>
    </row>
    <row r="384" spans="1:27" ht="20.100000000000001" hidden="1" customHeight="1">
      <c r="A384" s="300">
        <v>30100028</v>
      </c>
      <c r="B384" s="414" t="s">
        <v>208</v>
      </c>
      <c r="C384" s="126" t="s">
        <v>207</v>
      </c>
      <c r="D384" s="108">
        <v>5.08</v>
      </c>
      <c r="E384" s="108"/>
      <c r="F384" s="127"/>
      <c r="G384" s="128"/>
      <c r="H384" s="423">
        <f t="shared" si="171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6"/>
        <v>0</v>
      </c>
      <c r="N384" s="130">
        <f t="shared" si="180"/>
        <v>0</v>
      </c>
      <c r="O384" s="415"/>
      <c r="P384" s="415"/>
      <c r="Q384" s="415"/>
      <c r="R384" s="415"/>
      <c r="S384" s="415"/>
      <c r="T384" s="415"/>
      <c r="U384" s="415"/>
      <c r="V384" s="132">
        <f t="shared" si="181"/>
        <v>0</v>
      </c>
      <c r="W384" s="133" t="str">
        <f t="shared" si="182"/>
        <v/>
      </c>
      <c r="X384" s="132"/>
      <c r="Y384" s="132"/>
      <c r="Z384" s="132"/>
      <c r="AA384" s="132"/>
    </row>
    <row r="385" spans="1:27" ht="20.100000000000001" hidden="1" customHeight="1">
      <c r="A385" s="300">
        <v>30100032</v>
      </c>
      <c r="B385" s="414" t="s">
        <v>209</v>
      </c>
      <c r="C385" s="126" t="s">
        <v>194</v>
      </c>
      <c r="D385" s="108">
        <v>5.03</v>
      </c>
      <c r="E385" s="108"/>
      <c r="F385" s="127"/>
      <c r="G385" s="128"/>
      <c r="H385" s="423">
        <f t="shared" si="171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6"/>
        <v>0</v>
      </c>
      <c r="N385" s="130">
        <f t="shared" si="180"/>
        <v>0</v>
      </c>
      <c r="O385" s="418"/>
      <c r="P385" s="418"/>
      <c r="Q385" s="418"/>
      <c r="R385" s="418"/>
      <c r="S385" s="418"/>
      <c r="T385" s="418"/>
      <c r="U385" s="418"/>
      <c r="V385" s="132">
        <f t="shared" si="181"/>
        <v>0</v>
      </c>
      <c r="W385" s="133" t="str">
        <f t="shared" si="182"/>
        <v/>
      </c>
      <c r="X385" s="132"/>
      <c r="Y385" s="132"/>
      <c r="Z385" s="132"/>
      <c r="AA385" s="132"/>
    </row>
    <row r="386" spans="1:27" ht="20.100000000000001" hidden="1" customHeight="1">
      <c r="A386" s="300">
        <v>30100033</v>
      </c>
      <c r="B386" s="414" t="s">
        <v>209</v>
      </c>
      <c r="C386" s="126" t="s">
        <v>179</v>
      </c>
      <c r="D386" s="108">
        <v>5.03</v>
      </c>
      <c r="E386" s="108"/>
      <c r="F386" s="127"/>
      <c r="G386" s="128"/>
      <c r="H386" s="423">
        <f t="shared" si="171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6"/>
        <v>0</v>
      </c>
      <c r="N386" s="130">
        <f t="shared" si="180"/>
        <v>0</v>
      </c>
      <c r="O386" s="418"/>
      <c r="P386" s="418"/>
      <c r="Q386" s="418"/>
      <c r="R386" s="418"/>
      <c r="S386" s="418"/>
      <c r="T386" s="418"/>
      <c r="U386" s="418"/>
      <c r="V386" s="132">
        <f t="shared" si="181"/>
        <v>0</v>
      </c>
      <c r="W386" s="133" t="str">
        <f t="shared" si="182"/>
        <v/>
      </c>
      <c r="X386" s="132"/>
      <c r="Y386" s="132"/>
      <c r="Z386" s="132"/>
      <c r="AA386" s="132"/>
    </row>
    <row r="387" spans="1:27" ht="20.100000000000001" hidden="1" customHeight="1">
      <c r="A387" s="300">
        <v>30100062</v>
      </c>
      <c r="B387" s="414" t="s">
        <v>209</v>
      </c>
      <c r="C387" s="126" t="s">
        <v>195</v>
      </c>
      <c r="D387" s="108">
        <v>5.03</v>
      </c>
      <c r="E387" s="108"/>
      <c r="F387" s="127"/>
      <c r="G387" s="128"/>
      <c r="H387" s="423">
        <f t="shared" si="171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6"/>
        <v>0</v>
      </c>
      <c r="N387" s="130">
        <f t="shared" si="180"/>
        <v>0</v>
      </c>
      <c r="O387" s="418"/>
      <c r="P387" s="418"/>
      <c r="Q387" s="418"/>
      <c r="R387" s="418"/>
      <c r="S387" s="418"/>
      <c r="T387" s="418"/>
      <c r="U387" s="418"/>
      <c r="V387" s="132">
        <f t="shared" si="181"/>
        <v>0</v>
      </c>
      <c r="W387" s="133" t="str">
        <f t="shared" si="182"/>
        <v/>
      </c>
      <c r="X387" s="132"/>
      <c r="Y387" s="132"/>
      <c r="Z387" s="132"/>
      <c r="AA387" s="132"/>
    </row>
    <row r="388" spans="1:27" ht="20.100000000000001" hidden="1" customHeight="1">
      <c r="A388" s="300">
        <v>30100031</v>
      </c>
      <c r="B388" s="414" t="s">
        <v>209</v>
      </c>
      <c r="C388" s="126" t="s">
        <v>204</v>
      </c>
      <c r="D388" s="108">
        <v>5.03</v>
      </c>
      <c r="E388" s="108"/>
      <c r="F388" s="127"/>
      <c r="G388" s="128"/>
      <c r="H388" s="423">
        <f t="shared" si="171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6"/>
        <v>0</v>
      </c>
      <c r="N388" s="130">
        <f t="shared" si="180"/>
        <v>0</v>
      </c>
      <c r="O388" s="418"/>
      <c r="P388" s="418"/>
      <c r="Q388" s="418"/>
      <c r="R388" s="418"/>
      <c r="S388" s="418"/>
      <c r="T388" s="418"/>
      <c r="U388" s="418"/>
      <c r="V388" s="132">
        <f t="shared" si="181"/>
        <v>0</v>
      </c>
      <c r="W388" s="133" t="str">
        <f t="shared" si="182"/>
        <v/>
      </c>
      <c r="X388" s="132"/>
      <c r="Y388" s="132"/>
      <c r="Z388" s="132"/>
      <c r="AA388" s="132"/>
    </row>
    <row r="389" spans="1:27" ht="20.100000000000001" hidden="1" customHeight="1">
      <c r="A389" s="300">
        <v>30100019</v>
      </c>
      <c r="B389" s="414" t="s">
        <v>382</v>
      </c>
      <c r="C389" s="187" t="s">
        <v>383</v>
      </c>
      <c r="D389" s="108">
        <v>5.03</v>
      </c>
      <c r="E389" s="108"/>
      <c r="F389" s="127"/>
      <c r="G389" s="128"/>
      <c r="H389" s="423">
        <f t="shared" si="171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6"/>
        <v>0</v>
      </c>
      <c r="N389" s="130">
        <f t="shared" si="180"/>
        <v>0</v>
      </c>
      <c r="O389" s="418"/>
      <c r="P389" s="418"/>
      <c r="Q389" s="418"/>
      <c r="R389" s="418"/>
      <c r="S389" s="418"/>
      <c r="T389" s="418"/>
      <c r="U389" s="418"/>
      <c r="V389" s="132"/>
      <c r="W389" s="133"/>
      <c r="X389" s="132"/>
      <c r="Y389" s="132"/>
      <c r="Z389" s="132"/>
      <c r="AA389" s="132"/>
    </row>
    <row r="390" spans="1:27" ht="20.100000000000001" hidden="1" customHeight="1">
      <c r="A390" s="300">
        <v>30100020</v>
      </c>
      <c r="B390" s="414" t="s">
        <v>382</v>
      </c>
      <c r="C390" s="187" t="s">
        <v>384</v>
      </c>
      <c r="D390" s="108">
        <v>5.03</v>
      </c>
      <c r="E390" s="108"/>
      <c r="F390" s="127"/>
      <c r="G390" s="128"/>
      <c r="H390" s="423">
        <f t="shared" si="171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6"/>
        <v>0</v>
      </c>
      <c r="N390" s="130">
        <f t="shared" si="180"/>
        <v>0</v>
      </c>
      <c r="O390" s="418"/>
      <c r="P390" s="418"/>
      <c r="Q390" s="418"/>
      <c r="R390" s="418"/>
      <c r="S390" s="418"/>
      <c r="T390" s="418"/>
      <c r="U390" s="418"/>
      <c r="V390" s="132"/>
      <c r="W390" s="133"/>
      <c r="X390" s="132"/>
      <c r="Y390" s="132"/>
      <c r="Z390" s="132"/>
      <c r="AA390" s="132"/>
    </row>
    <row r="391" spans="1:27" ht="20.100000000000001" hidden="1" customHeight="1">
      <c r="A391" s="300">
        <v>30100021</v>
      </c>
      <c r="B391" s="414" t="s">
        <v>382</v>
      </c>
      <c r="C391" s="187" t="s">
        <v>389</v>
      </c>
      <c r="D391" s="108">
        <v>5.03</v>
      </c>
      <c r="E391" s="108"/>
      <c r="F391" s="127"/>
      <c r="G391" s="128"/>
      <c r="H391" s="423">
        <f t="shared" si="171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6"/>
        <v>0</v>
      </c>
      <c r="N391" s="130">
        <f t="shared" si="180"/>
        <v>0</v>
      </c>
      <c r="O391" s="418"/>
      <c r="P391" s="418"/>
      <c r="Q391" s="418"/>
      <c r="R391" s="418"/>
      <c r="S391" s="418"/>
      <c r="T391" s="418"/>
      <c r="U391" s="418"/>
      <c r="V391" s="132"/>
      <c r="W391" s="133"/>
      <c r="X391" s="132"/>
      <c r="Y391" s="132"/>
      <c r="Z391" s="132"/>
      <c r="AA391" s="132"/>
    </row>
    <row r="392" spans="1:27" ht="20.100000000000001" hidden="1" customHeight="1">
      <c r="A392" s="300">
        <v>30100018</v>
      </c>
      <c r="B392" s="414" t="s">
        <v>382</v>
      </c>
      <c r="C392" s="187" t="s">
        <v>391</v>
      </c>
      <c r="D392" s="108">
        <v>5.03</v>
      </c>
      <c r="E392" s="108"/>
      <c r="F392" s="127"/>
      <c r="G392" s="128"/>
      <c r="H392" s="423">
        <f t="shared" si="171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6"/>
        <v>0</v>
      </c>
      <c r="N392" s="130">
        <f t="shared" si="180"/>
        <v>0</v>
      </c>
      <c r="O392" s="418"/>
      <c r="P392" s="418"/>
      <c r="Q392" s="418"/>
      <c r="R392" s="418"/>
      <c r="S392" s="418"/>
      <c r="T392" s="418"/>
      <c r="U392" s="418"/>
      <c r="V392" s="132"/>
      <c r="W392" s="133"/>
      <c r="X392" s="132"/>
      <c r="Y392" s="132"/>
      <c r="Z392" s="132"/>
      <c r="AA392" s="132"/>
    </row>
    <row r="393" spans="1:27" ht="20.100000000000001" hidden="1" customHeight="1">
      <c r="A393" s="303">
        <v>30700007</v>
      </c>
      <c r="B393" s="414" t="s">
        <v>418</v>
      </c>
      <c r="C393" s="187" t="s">
        <v>364</v>
      </c>
      <c r="D393" s="108">
        <v>5.03</v>
      </c>
      <c r="E393" s="108"/>
      <c r="F393" s="127"/>
      <c r="G393" s="128"/>
      <c r="H393" s="423">
        <f t="shared" si="171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6"/>
        <v>0</v>
      </c>
      <c r="N393" s="130"/>
      <c r="O393" s="418"/>
      <c r="P393" s="418"/>
      <c r="Q393" s="418"/>
      <c r="R393" s="418"/>
      <c r="S393" s="418"/>
      <c r="T393" s="418"/>
      <c r="U393" s="418"/>
      <c r="V393" s="132"/>
      <c r="W393" s="133"/>
      <c r="X393" s="132"/>
      <c r="Y393" s="132"/>
      <c r="Z393" s="132"/>
      <c r="AA393" s="132"/>
    </row>
    <row r="394" spans="1:27" ht="20.100000000000001" hidden="1" customHeight="1">
      <c r="A394" s="303">
        <v>30700006</v>
      </c>
      <c r="B394" s="414" t="s">
        <v>418</v>
      </c>
      <c r="C394" s="187" t="s">
        <v>365</v>
      </c>
      <c r="D394" s="108">
        <v>5.03</v>
      </c>
      <c r="E394" s="108"/>
      <c r="F394" s="127"/>
      <c r="G394" s="128"/>
      <c r="H394" s="423">
        <f t="shared" si="171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6"/>
        <v>0</v>
      </c>
      <c r="N394" s="130"/>
      <c r="O394" s="418"/>
      <c r="P394" s="418"/>
      <c r="Q394" s="418"/>
      <c r="R394" s="418"/>
      <c r="S394" s="418"/>
      <c r="T394" s="418"/>
      <c r="U394" s="418"/>
      <c r="V394" s="132"/>
      <c r="W394" s="133"/>
      <c r="X394" s="132"/>
      <c r="Y394" s="132"/>
      <c r="Z394" s="132"/>
      <c r="AA394" s="132"/>
    </row>
    <row r="395" spans="1:27" ht="20.100000000000001" hidden="1" customHeight="1">
      <c r="A395" s="303">
        <v>30700008</v>
      </c>
      <c r="B395" s="414" t="s">
        <v>418</v>
      </c>
      <c r="C395" s="187" t="s">
        <v>366</v>
      </c>
      <c r="D395" s="108">
        <v>5.03</v>
      </c>
      <c r="E395" s="108"/>
      <c r="F395" s="127"/>
      <c r="G395" s="128"/>
      <c r="H395" s="423">
        <f t="shared" si="171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6"/>
        <v>0</v>
      </c>
      <c r="N395" s="130"/>
      <c r="O395" s="418"/>
      <c r="P395" s="418"/>
      <c r="Q395" s="418"/>
      <c r="R395" s="418"/>
      <c r="S395" s="418"/>
      <c r="T395" s="418"/>
      <c r="U395" s="418"/>
      <c r="V395" s="132"/>
      <c r="W395" s="133"/>
      <c r="X395" s="132"/>
      <c r="Y395" s="132"/>
      <c r="Z395" s="132"/>
      <c r="AA395" s="132"/>
    </row>
    <row r="396" spans="1:27" ht="20.100000000000001" hidden="1" customHeight="1">
      <c r="A396" s="303">
        <v>30700009</v>
      </c>
      <c r="B396" s="414" t="s">
        <v>418</v>
      </c>
      <c r="C396" s="187" t="s">
        <v>367</v>
      </c>
      <c r="D396" s="108">
        <v>5.03</v>
      </c>
      <c r="E396" s="108"/>
      <c r="F396" s="127"/>
      <c r="G396" s="128"/>
      <c r="H396" s="423">
        <f t="shared" si="171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6"/>
        <v>0</v>
      </c>
      <c r="N396" s="130"/>
      <c r="O396" s="418"/>
      <c r="P396" s="418"/>
      <c r="Q396" s="418"/>
      <c r="R396" s="418"/>
      <c r="S396" s="418"/>
      <c r="T396" s="418"/>
      <c r="U396" s="418"/>
      <c r="V396" s="132"/>
      <c r="W396" s="133"/>
      <c r="X396" s="132"/>
      <c r="Y396" s="132"/>
      <c r="Z396" s="132"/>
      <c r="AA396" s="132"/>
    </row>
    <row r="397" spans="1:27" ht="20.100000000000001" hidden="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423">
        <f t="shared" si="171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si="176"/>
        <v>0</v>
      </c>
      <c r="N397" s="130">
        <f t="shared" ref="N397:N406" si="183">SUM(O397:U397)</f>
        <v>0</v>
      </c>
      <c r="O397" s="415"/>
      <c r="P397" s="415"/>
      <c r="Q397" s="415"/>
      <c r="R397" s="415"/>
      <c r="S397" s="415"/>
      <c r="T397" s="415"/>
      <c r="U397" s="415"/>
      <c r="V397" s="132">
        <f t="shared" ref="V397:V406" si="184">SUM(X397:AA397)</f>
        <v>0</v>
      </c>
      <c r="W397" s="133" t="str">
        <f t="shared" ref="W397:W406" si="185">IF(ISERROR(V397/G397),"",V397/G397)</f>
        <v/>
      </c>
      <c r="X397" s="132"/>
      <c r="Y397" s="132"/>
      <c r="Z397" s="132"/>
      <c r="AA397" s="132"/>
    </row>
    <row r="398" spans="1:27" ht="20.100000000000001" hidden="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423">
        <f t="shared" si="171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76"/>
        <v>0</v>
      </c>
      <c r="N398" s="130">
        <f t="shared" si="183"/>
        <v>0</v>
      </c>
      <c r="O398" s="415"/>
      <c r="P398" s="415"/>
      <c r="Q398" s="415"/>
      <c r="R398" s="415"/>
      <c r="S398" s="415"/>
      <c r="T398" s="415"/>
      <c r="U398" s="415"/>
      <c r="V398" s="132">
        <f t="shared" si="184"/>
        <v>0</v>
      </c>
      <c r="W398" s="133" t="str">
        <f t="shared" si="185"/>
        <v/>
      </c>
      <c r="X398" s="132"/>
      <c r="Y398" s="132"/>
      <c r="Z398" s="132"/>
      <c r="AA398" s="132"/>
    </row>
    <row r="399" spans="1:27" ht="20.100000000000001" hidden="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423">
        <f t="shared" si="171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76"/>
        <v>0</v>
      </c>
      <c r="N399" s="130">
        <f t="shared" si="183"/>
        <v>0</v>
      </c>
      <c r="O399" s="415"/>
      <c r="P399" s="415"/>
      <c r="Q399" s="415"/>
      <c r="R399" s="415"/>
      <c r="S399" s="415"/>
      <c r="T399" s="415"/>
      <c r="U399" s="415"/>
      <c r="V399" s="132">
        <f t="shared" si="184"/>
        <v>0</v>
      </c>
      <c r="W399" s="133" t="str">
        <f t="shared" si="185"/>
        <v/>
      </c>
      <c r="X399" s="132"/>
      <c r="Y399" s="132"/>
      <c r="Z399" s="132"/>
      <c r="AA399" s="132"/>
    </row>
    <row r="400" spans="1:27" ht="20.100000000000001" hidden="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423">
        <f t="shared" si="171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76"/>
        <v>0</v>
      </c>
      <c r="N400" s="130">
        <f t="shared" si="183"/>
        <v>0</v>
      </c>
      <c r="O400" s="415"/>
      <c r="P400" s="415"/>
      <c r="Q400" s="415"/>
      <c r="R400" s="415"/>
      <c r="S400" s="415"/>
      <c r="T400" s="415"/>
      <c r="U400" s="415"/>
      <c r="V400" s="132">
        <f t="shared" si="184"/>
        <v>0</v>
      </c>
      <c r="W400" s="133" t="str">
        <f t="shared" si="185"/>
        <v/>
      </c>
      <c r="X400" s="132"/>
      <c r="Y400" s="132"/>
      <c r="Z400" s="132"/>
      <c r="AA400" s="132"/>
    </row>
    <row r="401" spans="1:27" ht="20.100000000000001" hidden="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423">
        <f t="shared" si="171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76"/>
        <v>0</v>
      </c>
      <c r="N401" s="130">
        <f t="shared" si="183"/>
        <v>0</v>
      </c>
      <c r="O401" s="415"/>
      <c r="P401" s="415"/>
      <c r="Q401" s="415"/>
      <c r="R401" s="415"/>
      <c r="S401" s="415"/>
      <c r="T401" s="415"/>
      <c r="U401" s="415"/>
      <c r="V401" s="132">
        <f t="shared" si="184"/>
        <v>0</v>
      </c>
      <c r="W401" s="133" t="str">
        <f t="shared" si="185"/>
        <v/>
      </c>
      <c r="X401" s="132"/>
      <c r="Y401" s="132"/>
      <c r="Z401" s="132"/>
      <c r="AA401" s="132"/>
    </row>
    <row r="402" spans="1:27" ht="20.100000000000001" hidden="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423">
        <f t="shared" si="171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76"/>
        <v>0</v>
      </c>
      <c r="N402" s="130">
        <f t="shared" si="183"/>
        <v>0</v>
      </c>
      <c r="O402" s="415"/>
      <c r="P402" s="415"/>
      <c r="Q402" s="415"/>
      <c r="R402" s="415"/>
      <c r="S402" s="415"/>
      <c r="T402" s="415"/>
      <c r="U402" s="415"/>
      <c r="V402" s="132">
        <f t="shared" si="184"/>
        <v>0</v>
      </c>
      <c r="W402" s="133" t="str">
        <f t="shared" si="185"/>
        <v/>
      </c>
      <c r="X402" s="132"/>
      <c r="Y402" s="132"/>
      <c r="Z402" s="132"/>
      <c r="AA402" s="132"/>
    </row>
    <row r="403" spans="1:27" ht="20.100000000000001" hidden="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423">
        <f t="shared" si="171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76"/>
        <v>0</v>
      </c>
      <c r="N403" s="130">
        <f t="shared" si="183"/>
        <v>0</v>
      </c>
      <c r="O403" s="415"/>
      <c r="P403" s="415"/>
      <c r="Q403" s="415"/>
      <c r="R403" s="415"/>
      <c r="S403" s="415"/>
      <c r="T403" s="415"/>
      <c r="U403" s="415"/>
      <c r="V403" s="132">
        <f t="shared" si="184"/>
        <v>0</v>
      </c>
      <c r="W403" s="133" t="str">
        <f t="shared" si="185"/>
        <v/>
      </c>
      <c r="X403" s="132"/>
      <c r="Y403" s="132"/>
      <c r="Z403" s="132"/>
      <c r="AA403" s="132"/>
    </row>
    <row r="404" spans="1:27" ht="20.100000000000001" hidden="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423">
        <f t="shared" si="171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76"/>
        <v>0</v>
      </c>
      <c r="N404" s="130">
        <f t="shared" si="183"/>
        <v>0</v>
      </c>
      <c r="O404" s="415"/>
      <c r="P404" s="415"/>
      <c r="Q404" s="415"/>
      <c r="R404" s="415"/>
      <c r="S404" s="415"/>
      <c r="T404" s="415"/>
      <c r="U404" s="415"/>
      <c r="V404" s="132">
        <f t="shared" si="184"/>
        <v>0</v>
      </c>
      <c r="W404" s="133" t="str">
        <f t="shared" si="185"/>
        <v/>
      </c>
      <c r="X404" s="132"/>
      <c r="Y404" s="132"/>
      <c r="Z404" s="132"/>
      <c r="AA404" s="132"/>
    </row>
    <row r="405" spans="1:27" ht="20.100000000000001" hidden="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423">
        <f t="shared" si="171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76"/>
        <v>0</v>
      </c>
      <c r="N405" s="130">
        <f t="shared" si="183"/>
        <v>0</v>
      </c>
      <c r="O405" s="415"/>
      <c r="P405" s="415"/>
      <c r="Q405" s="415"/>
      <c r="R405" s="415"/>
      <c r="S405" s="415"/>
      <c r="T405" s="415"/>
      <c r="U405" s="415"/>
      <c r="V405" s="132">
        <f t="shared" si="184"/>
        <v>0</v>
      </c>
      <c r="W405" s="133" t="str">
        <f t="shared" si="185"/>
        <v/>
      </c>
      <c r="X405" s="132"/>
      <c r="Y405" s="132"/>
      <c r="Z405" s="132"/>
      <c r="AA405" s="132"/>
    </row>
    <row r="406" spans="1:27" ht="20.100000000000001" hidden="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423">
        <f t="shared" si="171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76"/>
        <v>0</v>
      </c>
      <c r="N406" s="130">
        <f t="shared" si="183"/>
        <v>0</v>
      </c>
      <c r="O406" s="415"/>
      <c r="P406" s="415"/>
      <c r="Q406" s="415"/>
      <c r="R406" s="415"/>
      <c r="S406" s="415"/>
      <c r="T406" s="415"/>
      <c r="U406" s="415"/>
      <c r="V406" s="132">
        <f t="shared" si="184"/>
        <v>0</v>
      </c>
      <c r="W406" s="133" t="str">
        <f t="shared" si="185"/>
        <v/>
      </c>
      <c r="X406" s="132"/>
      <c r="Y406" s="132"/>
      <c r="Z406" s="132"/>
      <c r="AA406" s="132"/>
    </row>
    <row r="407" spans="1:27" ht="20.100000000000001" hidden="1" customHeight="1">
      <c r="A407" s="300">
        <v>30100043</v>
      </c>
      <c r="B407" s="134" t="s">
        <v>429</v>
      </c>
      <c r="C407" s="187" t="s">
        <v>427</v>
      </c>
      <c r="D407" s="108">
        <v>50.3</v>
      </c>
      <c r="E407" s="108"/>
      <c r="F407" s="127"/>
      <c r="G407" s="128"/>
      <c r="H407" s="423">
        <f t="shared" si="171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415"/>
      <c r="P407" s="415"/>
      <c r="Q407" s="415"/>
      <c r="R407" s="415"/>
      <c r="S407" s="415"/>
      <c r="T407" s="415"/>
      <c r="U407" s="415"/>
      <c r="V407" s="132"/>
      <c r="W407" s="133"/>
      <c r="X407" s="132"/>
      <c r="Y407" s="132"/>
      <c r="Z407" s="132"/>
      <c r="AA407" s="132"/>
    </row>
    <row r="408" spans="1:27" ht="20.100000000000001" hidden="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423">
        <f t="shared" si="171"/>
        <v>0</v>
      </c>
      <c r="I408" s="129"/>
      <c r="J408" s="130"/>
      <c r="K408" s="131"/>
      <c r="L408" s="129">
        <v>50</v>
      </c>
      <c r="M408" s="109"/>
      <c r="N408" s="130"/>
      <c r="O408" s="415"/>
      <c r="P408" s="415"/>
      <c r="Q408" s="415"/>
      <c r="R408" s="415"/>
      <c r="S408" s="415"/>
      <c r="T408" s="415"/>
      <c r="U408" s="415"/>
      <c r="V408" s="132"/>
      <c r="W408" s="133"/>
      <c r="X408" s="132"/>
      <c r="Y408" s="132"/>
      <c r="Z408" s="132"/>
      <c r="AA408" s="132"/>
    </row>
    <row r="409" spans="1:27" ht="20.100000000000001" hidden="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423">
        <f t="shared" si="171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6">IF(ISERROR(I409-K409),"",I409-K409)</f>
        <v>0</v>
      </c>
      <c r="N409" s="130">
        <f t="shared" ref="N409:N410" si="187">SUM(O409:U409)</f>
        <v>0</v>
      </c>
      <c r="O409" s="415"/>
      <c r="P409" s="415"/>
      <c r="Q409" s="415"/>
      <c r="R409" s="415"/>
      <c r="S409" s="415"/>
      <c r="T409" s="415"/>
      <c r="U409" s="415"/>
      <c r="V409" s="132">
        <f t="shared" ref="V409:V410" si="188">SUM(X409:AA409)</f>
        <v>0</v>
      </c>
      <c r="W409" s="133" t="str">
        <f t="shared" ref="W409:W410" si="189">IF(ISERROR(V409/G409),"",V409/G409)</f>
        <v/>
      </c>
      <c r="X409" s="132"/>
      <c r="Y409" s="132"/>
      <c r="Z409" s="132"/>
      <c r="AA409" s="132"/>
    </row>
    <row r="410" spans="1:27" ht="20.100000000000001" hidden="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423">
        <f t="shared" si="171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6"/>
        <v>0</v>
      </c>
      <c r="N410" s="130">
        <f t="shared" si="187"/>
        <v>0</v>
      </c>
      <c r="O410" s="415"/>
      <c r="P410" s="415"/>
      <c r="Q410" s="415"/>
      <c r="R410" s="415"/>
      <c r="S410" s="415"/>
      <c r="T410" s="415"/>
      <c r="U410" s="415"/>
      <c r="V410" s="132">
        <f t="shared" si="188"/>
        <v>0</v>
      </c>
      <c r="W410" s="133" t="str">
        <f t="shared" si="189"/>
        <v/>
      </c>
      <c r="X410" s="132"/>
      <c r="Y410" s="132"/>
      <c r="Z410" s="132"/>
      <c r="AA410" s="132"/>
    </row>
    <row r="411" spans="1:27" ht="20.100000000000001" hidden="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423">
        <f t="shared" si="171"/>
        <v>0</v>
      </c>
      <c r="I411" s="129"/>
      <c r="J411" s="130"/>
      <c r="K411" s="131"/>
      <c r="L411" s="129"/>
      <c r="M411" s="109"/>
      <c r="N411" s="130"/>
      <c r="O411" s="415"/>
      <c r="P411" s="415"/>
      <c r="Q411" s="415"/>
      <c r="R411" s="415"/>
      <c r="S411" s="415"/>
      <c r="T411" s="415"/>
      <c r="U411" s="415"/>
      <c r="V411" s="132"/>
      <c r="W411" s="133"/>
      <c r="X411" s="132"/>
      <c r="Y411" s="132"/>
      <c r="Z411" s="132"/>
      <c r="AA411" s="132"/>
    </row>
    <row r="412" spans="1:27" ht="20.100000000000001" hidden="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423">
        <f t="shared" si="171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90">IF(ISERROR(I412-K412),"",I412-K412)</f>
        <v/>
      </c>
      <c r="N412" s="130">
        <f t="shared" ref="N412:N415" si="191">SUM(O412:U412)</f>
        <v>0</v>
      </c>
      <c r="O412" s="415"/>
      <c r="P412" s="415"/>
      <c r="Q412" s="415"/>
      <c r="R412" s="415"/>
      <c r="S412" s="415"/>
      <c r="T412" s="415"/>
      <c r="U412" s="415"/>
      <c r="V412" s="132">
        <f t="shared" ref="V412:V415" si="192">SUM(X412:AA412)</f>
        <v>0</v>
      </c>
      <c r="W412" s="133" t="str">
        <f t="shared" ref="W412:W415" si="193">IF(ISERROR(V412/G412),"",V412/G412)</f>
        <v/>
      </c>
      <c r="X412" s="132"/>
      <c r="Y412" s="132"/>
      <c r="Z412" s="132"/>
      <c r="AA412" s="132"/>
    </row>
    <row r="413" spans="1:27" ht="20.100000000000001" hidden="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423">
        <f t="shared" si="171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90"/>
        <v/>
      </c>
      <c r="N413" s="130">
        <f t="shared" si="191"/>
        <v>0</v>
      </c>
      <c r="O413" s="415"/>
      <c r="P413" s="415"/>
      <c r="Q413" s="415"/>
      <c r="R413" s="415"/>
      <c r="S413" s="415"/>
      <c r="T413" s="415"/>
      <c r="U413" s="415"/>
      <c r="V413" s="132">
        <f t="shared" si="192"/>
        <v>0</v>
      </c>
      <c r="W413" s="133" t="str">
        <f t="shared" si="193"/>
        <v/>
      </c>
      <c r="X413" s="132"/>
      <c r="Y413" s="132"/>
      <c r="Z413" s="132"/>
      <c r="AA413" s="132"/>
    </row>
    <row r="414" spans="1:27" ht="20.100000000000001" hidden="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423">
        <f t="shared" si="171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90"/>
        <v/>
      </c>
      <c r="N414" s="130">
        <f t="shared" si="191"/>
        <v>0</v>
      </c>
      <c r="O414" s="415"/>
      <c r="P414" s="415"/>
      <c r="Q414" s="415"/>
      <c r="R414" s="415"/>
      <c r="S414" s="415"/>
      <c r="T414" s="415"/>
      <c r="U414" s="415"/>
      <c r="V414" s="132">
        <f t="shared" si="192"/>
        <v>0</v>
      </c>
      <c r="W414" s="133" t="str">
        <f t="shared" si="193"/>
        <v/>
      </c>
      <c r="X414" s="132"/>
      <c r="Y414" s="132"/>
      <c r="Z414" s="132"/>
      <c r="AA414" s="132"/>
    </row>
    <row r="415" spans="1:27" ht="20.100000000000001" hidden="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423">
        <f t="shared" si="171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90"/>
        <v/>
      </c>
      <c r="N415" s="130">
        <f t="shared" si="191"/>
        <v>0</v>
      </c>
      <c r="O415" s="415"/>
      <c r="P415" s="415"/>
      <c r="Q415" s="415"/>
      <c r="R415" s="415"/>
      <c r="S415" s="415"/>
      <c r="T415" s="415"/>
      <c r="U415" s="415"/>
      <c r="V415" s="132">
        <f t="shared" si="192"/>
        <v>0</v>
      </c>
      <c r="W415" s="133" t="str">
        <f t="shared" si="193"/>
        <v/>
      </c>
      <c r="X415" s="132"/>
      <c r="Y415" s="132"/>
      <c r="Z415" s="132"/>
      <c r="AA415" s="132"/>
    </row>
    <row r="416" spans="1:27" ht="20.100000000000001" hidden="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423">
        <f t="shared" si="171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90"/>
        <v>0</v>
      </c>
      <c r="N416" s="130"/>
      <c r="O416" s="415"/>
      <c r="P416" s="415"/>
      <c r="Q416" s="415"/>
      <c r="R416" s="415"/>
      <c r="S416" s="415"/>
      <c r="T416" s="415"/>
      <c r="U416" s="415"/>
      <c r="V416" s="132"/>
      <c r="W416" s="133"/>
      <c r="X416" s="132"/>
      <c r="Y416" s="132"/>
      <c r="Z416" s="132"/>
      <c r="AA416" s="132"/>
    </row>
    <row r="417" spans="1:27" ht="20.100000000000001" hidden="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423">
        <f t="shared" si="171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90"/>
        <v>0</v>
      </c>
      <c r="N417" s="130"/>
      <c r="O417" s="415"/>
      <c r="P417" s="415"/>
      <c r="Q417" s="415"/>
      <c r="R417" s="415"/>
      <c r="S417" s="415"/>
      <c r="T417" s="415"/>
      <c r="U417" s="415"/>
      <c r="V417" s="132"/>
      <c r="W417" s="133"/>
      <c r="X417" s="132"/>
      <c r="Y417" s="132"/>
      <c r="Z417" s="132"/>
      <c r="AA417" s="132"/>
    </row>
    <row r="418" spans="1:27" ht="20.100000000000001" hidden="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423">
        <f t="shared" si="171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90"/>
        <v>0</v>
      </c>
      <c r="N418" s="130"/>
      <c r="O418" s="415"/>
      <c r="P418" s="415"/>
      <c r="Q418" s="415"/>
      <c r="R418" s="415"/>
      <c r="S418" s="415"/>
      <c r="T418" s="415"/>
      <c r="U418" s="415"/>
      <c r="V418" s="132"/>
      <c r="W418" s="133"/>
      <c r="X418" s="132"/>
      <c r="Y418" s="132"/>
      <c r="Z418" s="132"/>
      <c r="AA418" s="132"/>
    </row>
    <row r="419" spans="1:27" ht="20.100000000000001" hidden="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423">
        <f t="shared" si="171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90"/>
        <v>0</v>
      </c>
      <c r="N419" s="130"/>
      <c r="O419" s="415"/>
      <c r="P419" s="415"/>
      <c r="Q419" s="415"/>
      <c r="R419" s="415"/>
      <c r="S419" s="415"/>
      <c r="T419" s="415"/>
      <c r="U419" s="415"/>
      <c r="V419" s="132"/>
      <c r="W419" s="133"/>
      <c r="X419" s="132"/>
      <c r="Y419" s="132"/>
      <c r="Z419" s="132"/>
      <c r="AA419" s="132"/>
    </row>
    <row r="420" spans="1:27" ht="20.100000000000001" hidden="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423">
        <f t="shared" si="171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90"/>
        <v>0</v>
      </c>
      <c r="N420" s="130"/>
      <c r="O420" s="415"/>
      <c r="P420" s="415"/>
      <c r="Q420" s="415"/>
      <c r="R420" s="415"/>
      <c r="S420" s="415"/>
      <c r="T420" s="415"/>
      <c r="U420" s="415"/>
      <c r="V420" s="132"/>
      <c r="W420" s="133"/>
      <c r="X420" s="132"/>
      <c r="Y420" s="132"/>
      <c r="Z420" s="132"/>
      <c r="AA420" s="132"/>
    </row>
    <row r="421" spans="1:27" ht="20.100000000000001" hidden="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423">
        <f t="shared" si="171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90"/>
        <v>0</v>
      </c>
      <c r="N421" s="130"/>
      <c r="O421" s="415"/>
      <c r="P421" s="415"/>
      <c r="Q421" s="415"/>
      <c r="R421" s="415"/>
      <c r="S421" s="415"/>
      <c r="T421" s="415"/>
      <c r="U421" s="415"/>
      <c r="V421" s="132"/>
      <c r="W421" s="133"/>
      <c r="X421" s="132"/>
      <c r="Y421" s="132"/>
      <c r="Z421" s="132"/>
      <c r="AA421" s="132"/>
    </row>
    <row r="422" spans="1:27" ht="20.100000000000001" hidden="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423">
        <f t="shared" si="171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90"/>
        <v>0</v>
      </c>
      <c r="N422" s="130"/>
      <c r="O422" s="415"/>
      <c r="P422" s="415"/>
      <c r="Q422" s="415"/>
      <c r="R422" s="415"/>
      <c r="S422" s="415"/>
      <c r="T422" s="415"/>
      <c r="U422" s="415"/>
      <c r="V422" s="132"/>
      <c r="W422" s="133"/>
      <c r="X422" s="132"/>
      <c r="Y422" s="132"/>
      <c r="Z422" s="132"/>
      <c r="AA422" s="132"/>
    </row>
    <row r="423" spans="1:27" ht="20.100000000000001" hidden="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423">
        <f t="shared" si="171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90"/>
        <v>0</v>
      </c>
      <c r="N423" s="130"/>
      <c r="O423" s="415"/>
      <c r="P423" s="415"/>
      <c r="Q423" s="415"/>
      <c r="R423" s="415"/>
      <c r="S423" s="415"/>
      <c r="T423" s="415"/>
      <c r="U423" s="415"/>
      <c r="V423" s="132"/>
      <c r="W423" s="133"/>
      <c r="X423" s="132"/>
      <c r="Y423" s="132"/>
      <c r="Z423" s="132"/>
      <c r="AA423" s="132"/>
    </row>
    <row r="424" spans="1:27" ht="20.100000000000001" hidden="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423">
        <f t="shared" si="171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90"/>
        <v>0</v>
      </c>
      <c r="N424" s="130"/>
      <c r="O424" s="415"/>
      <c r="P424" s="415"/>
      <c r="Q424" s="415"/>
      <c r="R424" s="415"/>
      <c r="S424" s="415"/>
      <c r="T424" s="415"/>
      <c r="U424" s="415"/>
      <c r="V424" s="132"/>
      <c r="W424" s="133"/>
      <c r="X424" s="132"/>
      <c r="Y424" s="132"/>
      <c r="Z424" s="132"/>
      <c r="AA424" s="132"/>
    </row>
    <row r="425" spans="1:27" ht="20.100000000000001" hidden="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423">
        <f t="shared" si="171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90"/>
        <v>0</v>
      </c>
      <c r="N425" s="130"/>
      <c r="O425" s="415"/>
      <c r="P425" s="415"/>
      <c r="Q425" s="415"/>
      <c r="R425" s="415"/>
      <c r="S425" s="415"/>
      <c r="T425" s="415"/>
      <c r="U425" s="415"/>
      <c r="V425" s="132"/>
      <c r="W425" s="133"/>
      <c r="X425" s="132"/>
      <c r="Y425" s="132"/>
      <c r="Z425" s="132"/>
      <c r="AA425" s="132"/>
    </row>
    <row r="426" spans="1:27" ht="20.100000000000001" hidden="1" customHeight="1">
      <c r="A426" s="470" t="s">
        <v>216</v>
      </c>
      <c r="B426" s="470"/>
      <c r="C426" s="421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4">SUM(M369:M425)</f>
        <v>0</v>
      </c>
      <c r="N426" s="146">
        <f t="shared" si="194"/>
        <v>0</v>
      </c>
      <c r="O426" s="148">
        <f t="shared" si="194"/>
        <v>0</v>
      </c>
      <c r="P426" s="148">
        <f t="shared" si="194"/>
        <v>0</v>
      </c>
      <c r="Q426" s="148">
        <f t="shared" si="194"/>
        <v>0</v>
      </c>
      <c r="R426" s="148">
        <f t="shared" si="194"/>
        <v>0</v>
      </c>
      <c r="S426" s="148">
        <f t="shared" si="194"/>
        <v>0</v>
      </c>
      <c r="T426" s="148">
        <f t="shared" si="194"/>
        <v>0</v>
      </c>
      <c r="U426" s="148">
        <f t="shared" si="194"/>
        <v>0</v>
      </c>
      <c r="V426" s="149">
        <f t="shared" si="194"/>
        <v>0</v>
      </c>
      <c r="W426" s="133" t="str">
        <f t="shared" ref="W426:W433" si="195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hidden="1" customHeight="1">
      <c r="A427" s="299">
        <v>30400012</v>
      </c>
      <c r="B427" s="414" t="s">
        <v>217</v>
      </c>
      <c r="C427" s="126" t="s">
        <v>179</v>
      </c>
      <c r="D427" s="108">
        <v>5.03</v>
      </c>
      <c r="E427" s="108"/>
      <c r="F427" s="127"/>
      <c r="G427" s="128"/>
      <c r="H427" s="423">
        <f t="shared" ref="H427:H460" si="196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7">IF(ISERROR(I427-K427),"",I427-K427)</f>
        <v>0</v>
      </c>
      <c r="N427" s="130">
        <f t="shared" ref="N427:N434" si="198">SUM(O427:U427)</f>
        <v>0</v>
      </c>
      <c r="O427" s="415"/>
      <c r="P427" s="415"/>
      <c r="Q427" s="415"/>
      <c r="R427" s="415"/>
      <c r="S427" s="415"/>
      <c r="T427" s="415"/>
      <c r="U427" s="415"/>
      <c r="V427" s="132">
        <f t="shared" ref="V427:V433" si="199">SUM(X427:AA427)</f>
        <v>0</v>
      </c>
      <c r="W427" s="133" t="str">
        <f t="shared" si="195"/>
        <v/>
      </c>
      <c r="X427" s="132"/>
      <c r="Y427" s="132"/>
      <c r="Z427" s="132"/>
      <c r="AA427" s="132"/>
    </row>
    <row r="428" spans="1:27" ht="20.100000000000001" hidden="1" customHeight="1">
      <c r="A428" s="299">
        <v>30400010</v>
      </c>
      <c r="B428" s="414" t="s">
        <v>217</v>
      </c>
      <c r="C428" s="126" t="s">
        <v>186</v>
      </c>
      <c r="D428" s="108">
        <v>5.03</v>
      </c>
      <c r="E428" s="108"/>
      <c r="F428" s="127"/>
      <c r="G428" s="128"/>
      <c r="H428" s="423">
        <f t="shared" si="196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7"/>
        <v>0</v>
      </c>
      <c r="N428" s="130">
        <f t="shared" si="198"/>
        <v>0</v>
      </c>
      <c r="O428" s="415"/>
      <c r="P428" s="415"/>
      <c r="Q428" s="415"/>
      <c r="R428" s="415"/>
      <c r="S428" s="415"/>
      <c r="T428" s="415"/>
      <c r="U428" s="415"/>
      <c r="V428" s="132">
        <f t="shared" si="199"/>
        <v>0</v>
      </c>
      <c r="W428" s="133" t="str">
        <f t="shared" si="195"/>
        <v/>
      </c>
      <c r="X428" s="132"/>
      <c r="Y428" s="132"/>
      <c r="Z428" s="132"/>
      <c r="AA428" s="132"/>
    </row>
    <row r="429" spans="1:27" ht="20.100000000000001" hidden="1" customHeight="1">
      <c r="A429" s="299">
        <v>30400011</v>
      </c>
      <c r="B429" s="414" t="s">
        <v>217</v>
      </c>
      <c r="C429" s="126" t="s">
        <v>204</v>
      </c>
      <c r="D429" s="108">
        <v>5.03</v>
      </c>
      <c r="E429" s="108"/>
      <c r="F429" s="127"/>
      <c r="G429" s="128"/>
      <c r="H429" s="423">
        <f t="shared" si="196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7"/>
        <v>0</v>
      </c>
      <c r="N429" s="130">
        <f t="shared" si="198"/>
        <v>0</v>
      </c>
      <c r="O429" s="415"/>
      <c r="P429" s="415"/>
      <c r="Q429" s="415"/>
      <c r="R429" s="415"/>
      <c r="S429" s="415"/>
      <c r="T429" s="415"/>
      <c r="U429" s="415"/>
      <c r="V429" s="132">
        <f t="shared" si="199"/>
        <v>0</v>
      </c>
      <c r="W429" s="133" t="str">
        <f t="shared" si="195"/>
        <v/>
      </c>
      <c r="X429" s="132"/>
      <c r="Y429" s="132"/>
      <c r="Z429" s="132"/>
      <c r="AA429" s="132"/>
    </row>
    <row r="430" spans="1:27" ht="20.100000000000001" hidden="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423">
        <f t="shared" si="196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7"/>
        <v>0</v>
      </c>
      <c r="N430" s="130">
        <f t="shared" si="198"/>
        <v>0</v>
      </c>
      <c r="O430" s="415"/>
      <c r="P430" s="415"/>
      <c r="Q430" s="415"/>
      <c r="R430" s="415"/>
      <c r="S430" s="415"/>
      <c r="T430" s="415"/>
      <c r="U430" s="415"/>
      <c r="V430" s="132">
        <f t="shared" si="199"/>
        <v>0</v>
      </c>
      <c r="W430" s="133" t="str">
        <f t="shared" si="195"/>
        <v/>
      </c>
      <c r="X430" s="132"/>
      <c r="Y430" s="132"/>
      <c r="Z430" s="132"/>
      <c r="AA430" s="132"/>
    </row>
    <row r="431" spans="1:27" ht="20.100000000000001" hidden="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423">
        <f t="shared" si="196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7"/>
        <v>0</v>
      </c>
      <c r="N431" s="130">
        <f t="shared" si="198"/>
        <v>0</v>
      </c>
      <c r="O431" s="415"/>
      <c r="P431" s="415"/>
      <c r="Q431" s="415"/>
      <c r="R431" s="415"/>
      <c r="S431" s="415"/>
      <c r="T431" s="415"/>
      <c r="U431" s="415"/>
      <c r="V431" s="132">
        <f t="shared" si="199"/>
        <v>0</v>
      </c>
      <c r="W431" s="133" t="str">
        <f t="shared" si="195"/>
        <v/>
      </c>
      <c r="X431" s="132"/>
      <c r="Y431" s="132"/>
      <c r="Z431" s="132"/>
      <c r="AA431" s="132"/>
    </row>
    <row r="432" spans="1:27" ht="20.100000000000001" hidden="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423">
        <f t="shared" si="196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7"/>
        <v>0</v>
      </c>
      <c r="N432" s="130">
        <f t="shared" si="198"/>
        <v>0</v>
      </c>
      <c r="O432" s="415"/>
      <c r="P432" s="415"/>
      <c r="Q432" s="415"/>
      <c r="R432" s="415"/>
      <c r="S432" s="415"/>
      <c r="T432" s="415"/>
      <c r="U432" s="415"/>
      <c r="V432" s="132">
        <f t="shared" si="199"/>
        <v>0</v>
      </c>
      <c r="W432" s="133" t="str">
        <f t="shared" si="195"/>
        <v/>
      </c>
      <c r="X432" s="132"/>
      <c r="Y432" s="132"/>
      <c r="Z432" s="132"/>
      <c r="AA432" s="132"/>
    </row>
    <row r="433" spans="1:27" ht="20.100000000000001" hidden="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423">
        <f t="shared" si="196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7"/>
        <v>0</v>
      </c>
      <c r="N433" s="130">
        <f t="shared" si="198"/>
        <v>0</v>
      </c>
      <c r="O433" s="415"/>
      <c r="P433" s="415"/>
      <c r="Q433" s="415"/>
      <c r="R433" s="415"/>
      <c r="S433" s="415"/>
      <c r="T433" s="415"/>
      <c r="U433" s="415"/>
      <c r="V433" s="132">
        <f t="shared" si="199"/>
        <v>0</v>
      </c>
      <c r="W433" s="133" t="str">
        <f t="shared" si="195"/>
        <v/>
      </c>
      <c r="X433" s="132"/>
      <c r="Y433" s="132"/>
      <c r="Z433" s="132"/>
      <c r="AA433" s="132"/>
    </row>
    <row r="434" spans="1:27" ht="20.100000000000001" hidden="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423">
        <f t="shared" si="196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7"/>
        <v>0</v>
      </c>
      <c r="N434" s="130">
        <f t="shared" si="198"/>
        <v>0</v>
      </c>
      <c r="O434" s="415"/>
      <c r="P434" s="415"/>
      <c r="Q434" s="415"/>
      <c r="R434" s="415"/>
      <c r="S434" s="415"/>
      <c r="T434" s="415"/>
      <c r="U434" s="415"/>
      <c r="V434" s="132"/>
      <c r="W434" s="133"/>
      <c r="X434" s="132"/>
      <c r="Y434" s="132"/>
      <c r="Z434" s="132"/>
      <c r="AA434" s="132"/>
    </row>
    <row r="435" spans="1:27" ht="20.100000000000001" hidden="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28"/>
      <c r="H435" s="423">
        <f t="shared" si="196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415"/>
      <c r="P435" s="415"/>
      <c r="Q435" s="415"/>
      <c r="R435" s="415"/>
      <c r="S435" s="415"/>
      <c r="T435" s="415"/>
      <c r="U435" s="415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hidden="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423">
        <f t="shared" si="196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415"/>
      <c r="P436" s="415"/>
      <c r="Q436" s="415"/>
      <c r="R436" s="415"/>
      <c r="S436" s="415"/>
      <c r="T436" s="415"/>
      <c r="U436" s="415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hidden="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423">
        <f t="shared" si="196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415"/>
      <c r="P437" s="415"/>
      <c r="Q437" s="415"/>
      <c r="R437" s="415"/>
      <c r="S437" s="415"/>
      <c r="T437" s="415"/>
      <c r="U437" s="415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hidden="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423">
        <f t="shared" si="196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415"/>
      <c r="P438" s="415"/>
      <c r="Q438" s="415"/>
      <c r="R438" s="415"/>
      <c r="S438" s="415"/>
      <c r="T438" s="415"/>
      <c r="U438" s="415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hidden="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423">
        <f t="shared" si="196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60" si="200">IF(ISERROR(I439-K439),"",I439-K439)</f>
        <v>0</v>
      </c>
      <c r="N439" s="130">
        <f t="shared" ref="N439:N454" si="201">SUM(O439:U439)</f>
        <v>0</v>
      </c>
      <c r="O439" s="415"/>
      <c r="P439" s="415"/>
      <c r="Q439" s="415"/>
      <c r="R439" s="415"/>
      <c r="S439" s="415"/>
      <c r="T439" s="415"/>
      <c r="U439" s="415"/>
      <c r="V439" s="132">
        <f t="shared" ref="V439:V442" si="202">SUM(X439:AA439)</f>
        <v>0</v>
      </c>
      <c r="W439" s="133" t="str">
        <f t="shared" ref="W439:W446" si="203">IF(ISERROR(V439/G439),"",V439/G439)</f>
        <v/>
      </c>
      <c r="X439" s="132"/>
      <c r="Y439" s="132"/>
      <c r="Z439" s="132"/>
      <c r="AA439" s="132"/>
    </row>
    <row r="440" spans="1:27" ht="20.100000000000001" hidden="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423">
        <f t="shared" si="196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200"/>
        <v/>
      </c>
      <c r="N440" s="130">
        <f t="shared" si="201"/>
        <v>0</v>
      </c>
      <c r="O440" s="415"/>
      <c r="P440" s="415"/>
      <c r="Q440" s="415"/>
      <c r="R440" s="415"/>
      <c r="S440" s="415"/>
      <c r="T440" s="415"/>
      <c r="U440" s="415"/>
      <c r="V440" s="132">
        <f t="shared" si="202"/>
        <v>0</v>
      </c>
      <c r="W440" s="133" t="str">
        <f t="shared" si="203"/>
        <v/>
      </c>
      <c r="X440" s="132"/>
      <c r="Y440" s="132"/>
      <c r="Z440" s="132"/>
      <c r="AA440" s="132"/>
    </row>
    <row r="441" spans="1:27" ht="20.100000000000001" hidden="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423">
        <f t="shared" si="196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200"/>
        <v/>
      </c>
      <c r="N441" s="130">
        <f t="shared" si="201"/>
        <v>0</v>
      </c>
      <c r="O441" s="415"/>
      <c r="P441" s="415"/>
      <c r="Q441" s="415"/>
      <c r="R441" s="415"/>
      <c r="S441" s="415"/>
      <c r="T441" s="415"/>
      <c r="U441" s="415"/>
      <c r="V441" s="132">
        <f t="shared" si="202"/>
        <v>0</v>
      </c>
      <c r="W441" s="133" t="str">
        <f t="shared" si="203"/>
        <v/>
      </c>
      <c r="X441" s="132"/>
      <c r="Y441" s="132"/>
      <c r="Z441" s="132"/>
      <c r="AA441" s="132"/>
    </row>
    <row r="442" spans="1:27" ht="20.100000000000001" hidden="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423">
        <f t="shared" si="196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200"/>
        <v/>
      </c>
      <c r="N442" s="130">
        <f t="shared" si="201"/>
        <v>0</v>
      </c>
      <c r="O442" s="415"/>
      <c r="P442" s="415"/>
      <c r="Q442" s="415"/>
      <c r="R442" s="415"/>
      <c r="S442" s="415"/>
      <c r="T442" s="415"/>
      <c r="U442" s="415"/>
      <c r="V442" s="132">
        <f t="shared" si="202"/>
        <v>0</v>
      </c>
      <c r="W442" s="133" t="str">
        <f t="shared" si="203"/>
        <v/>
      </c>
      <c r="X442" s="132"/>
      <c r="Y442" s="132"/>
      <c r="Z442" s="132"/>
      <c r="AA442" s="132"/>
    </row>
    <row r="443" spans="1:27" ht="20.100000000000001" hidden="1" customHeight="1">
      <c r="A443" s="304">
        <v>30600005</v>
      </c>
      <c r="B443" s="414" t="s">
        <v>222</v>
      </c>
      <c r="C443" s="126" t="s">
        <v>181</v>
      </c>
      <c r="D443" s="108">
        <v>9.36</v>
      </c>
      <c r="E443" s="108"/>
      <c r="F443" s="127"/>
      <c r="G443" s="128"/>
      <c r="H443" s="423">
        <f t="shared" si="196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200"/>
        <v>0</v>
      </c>
      <c r="N443" s="130">
        <f t="shared" si="201"/>
        <v>0</v>
      </c>
      <c r="O443" s="415"/>
      <c r="P443" s="415"/>
      <c r="Q443" s="415"/>
      <c r="R443" s="415"/>
      <c r="S443" s="415"/>
      <c r="T443" s="415"/>
      <c r="U443" s="415"/>
      <c r="V443" s="132">
        <f t="shared" ref="V443:V446" si="204">SUM(X443:AA443)</f>
        <v>0</v>
      </c>
      <c r="W443" s="133" t="str">
        <f t="shared" si="203"/>
        <v/>
      </c>
      <c r="X443" s="132"/>
      <c r="Y443" s="132"/>
      <c r="Z443" s="132"/>
      <c r="AA443" s="132"/>
    </row>
    <row r="444" spans="1:27" ht="20.100000000000001" hidden="1" customHeight="1">
      <c r="A444" s="304">
        <v>30600008</v>
      </c>
      <c r="B444" s="414" t="s">
        <v>222</v>
      </c>
      <c r="C444" s="126" t="s">
        <v>179</v>
      </c>
      <c r="D444" s="108">
        <v>9.36</v>
      </c>
      <c r="E444" s="108"/>
      <c r="F444" s="127"/>
      <c r="G444" s="128"/>
      <c r="H444" s="423">
        <f t="shared" si="196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200"/>
        <v>0</v>
      </c>
      <c r="N444" s="130">
        <f t="shared" si="201"/>
        <v>0</v>
      </c>
      <c r="O444" s="415"/>
      <c r="P444" s="415"/>
      <c r="Q444" s="415"/>
      <c r="R444" s="415"/>
      <c r="S444" s="415"/>
      <c r="T444" s="415"/>
      <c r="U444" s="415"/>
      <c r="V444" s="132">
        <f t="shared" si="204"/>
        <v>0</v>
      </c>
      <c r="W444" s="133" t="str">
        <f t="shared" si="203"/>
        <v/>
      </c>
      <c r="X444" s="132"/>
      <c r="Y444" s="132"/>
      <c r="Z444" s="132"/>
      <c r="AA444" s="132"/>
    </row>
    <row r="445" spans="1:27" ht="20.100000000000001" hidden="1" customHeight="1">
      <c r="A445" s="304">
        <v>30600007</v>
      </c>
      <c r="B445" s="414" t="s">
        <v>222</v>
      </c>
      <c r="C445" s="126" t="s">
        <v>221</v>
      </c>
      <c r="D445" s="108">
        <v>9.36</v>
      </c>
      <c r="E445" s="108"/>
      <c r="F445" s="127"/>
      <c r="G445" s="128"/>
      <c r="H445" s="423">
        <f t="shared" si="196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200"/>
        <v>0</v>
      </c>
      <c r="N445" s="130">
        <f t="shared" si="201"/>
        <v>0</v>
      </c>
      <c r="O445" s="415"/>
      <c r="P445" s="415"/>
      <c r="Q445" s="415"/>
      <c r="R445" s="415"/>
      <c r="S445" s="415"/>
      <c r="T445" s="415"/>
      <c r="U445" s="415"/>
      <c r="V445" s="132">
        <f t="shared" si="204"/>
        <v>0</v>
      </c>
      <c r="W445" s="133" t="str">
        <f t="shared" si="203"/>
        <v/>
      </c>
      <c r="X445" s="132"/>
      <c r="Y445" s="132"/>
      <c r="Z445" s="132"/>
      <c r="AA445" s="132"/>
    </row>
    <row r="446" spans="1:27" ht="20.100000000000001" hidden="1" customHeight="1">
      <c r="A446" s="304">
        <v>30600006</v>
      </c>
      <c r="B446" s="414" t="s">
        <v>222</v>
      </c>
      <c r="C446" s="126" t="s">
        <v>186</v>
      </c>
      <c r="D446" s="108">
        <v>9.36</v>
      </c>
      <c r="E446" s="108"/>
      <c r="F446" s="127"/>
      <c r="G446" s="128"/>
      <c r="H446" s="423">
        <f t="shared" si="196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200"/>
        <v>0</v>
      </c>
      <c r="N446" s="130">
        <f t="shared" si="201"/>
        <v>0</v>
      </c>
      <c r="O446" s="415"/>
      <c r="P446" s="415"/>
      <c r="Q446" s="415"/>
      <c r="R446" s="415"/>
      <c r="S446" s="415"/>
      <c r="T446" s="415"/>
      <c r="U446" s="415"/>
      <c r="V446" s="132">
        <f t="shared" si="204"/>
        <v>0</v>
      </c>
      <c r="W446" s="133" t="str">
        <f t="shared" si="203"/>
        <v/>
      </c>
      <c r="X446" s="132"/>
      <c r="Y446" s="132"/>
      <c r="Z446" s="132"/>
      <c r="AA446" s="132"/>
    </row>
    <row r="447" spans="1:27" ht="20.100000000000001" hidden="1" customHeight="1">
      <c r="A447" s="299">
        <v>30400026</v>
      </c>
      <c r="B447" s="414" t="s">
        <v>393</v>
      </c>
      <c r="C447" s="187" t="s">
        <v>395</v>
      </c>
      <c r="D447" s="108">
        <v>5</v>
      </c>
      <c r="E447" s="108"/>
      <c r="F447" s="127"/>
      <c r="G447" s="128"/>
      <c r="H447" s="423">
        <f t="shared" si="196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200"/>
        <v>0</v>
      </c>
      <c r="N447" s="130">
        <f t="shared" si="201"/>
        <v>0</v>
      </c>
      <c r="O447" s="415"/>
      <c r="P447" s="415"/>
      <c r="Q447" s="415"/>
      <c r="R447" s="415"/>
      <c r="S447" s="415"/>
      <c r="T447" s="415"/>
      <c r="U447" s="415"/>
      <c r="V447" s="132"/>
      <c r="W447" s="133"/>
      <c r="X447" s="132"/>
      <c r="Y447" s="132"/>
      <c r="Z447" s="132"/>
      <c r="AA447" s="132"/>
    </row>
    <row r="448" spans="1:27" ht="20.100000000000001" hidden="1" customHeight="1">
      <c r="A448" s="299">
        <v>30400028</v>
      </c>
      <c r="B448" s="414" t="s">
        <v>393</v>
      </c>
      <c r="C448" s="187" t="s">
        <v>402</v>
      </c>
      <c r="D448" s="108">
        <v>5</v>
      </c>
      <c r="E448" s="108"/>
      <c r="F448" s="127"/>
      <c r="G448" s="128"/>
      <c r="H448" s="423">
        <f t="shared" si="196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200"/>
        <v>0</v>
      </c>
      <c r="N448" s="130">
        <f t="shared" si="201"/>
        <v>0</v>
      </c>
      <c r="O448" s="415"/>
      <c r="P448" s="415"/>
      <c r="Q448" s="415"/>
      <c r="R448" s="415"/>
      <c r="S448" s="415"/>
      <c r="T448" s="415"/>
      <c r="U448" s="415"/>
      <c r="V448" s="132"/>
      <c r="W448" s="133"/>
      <c r="X448" s="132"/>
      <c r="Y448" s="132"/>
      <c r="Z448" s="132"/>
      <c r="AA448" s="132"/>
    </row>
    <row r="449" spans="1:27" ht="20.100000000000001" hidden="1" customHeight="1">
      <c r="A449" s="299">
        <v>30400027</v>
      </c>
      <c r="B449" s="414" t="s">
        <v>404</v>
      </c>
      <c r="C449" s="187" t="s">
        <v>405</v>
      </c>
      <c r="D449" s="108">
        <v>5</v>
      </c>
      <c r="E449" s="108"/>
      <c r="F449" s="127"/>
      <c r="G449" s="128"/>
      <c r="H449" s="423">
        <f t="shared" si="196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200"/>
        <v>0</v>
      </c>
      <c r="N449" s="130">
        <f t="shared" si="201"/>
        <v>0</v>
      </c>
      <c r="O449" s="415"/>
      <c r="P449" s="415"/>
      <c r="Q449" s="415"/>
      <c r="R449" s="415"/>
      <c r="S449" s="415"/>
      <c r="T449" s="415"/>
      <c r="U449" s="415"/>
      <c r="V449" s="132"/>
      <c r="W449" s="133"/>
      <c r="X449" s="132"/>
      <c r="Y449" s="132"/>
      <c r="Z449" s="132"/>
      <c r="AA449" s="132"/>
    </row>
    <row r="450" spans="1:27" ht="20.100000000000001" hidden="1" customHeight="1">
      <c r="A450" s="299"/>
      <c r="B450" s="414" t="s">
        <v>342</v>
      </c>
      <c r="C450" s="187" t="s">
        <v>372</v>
      </c>
      <c r="D450" s="108">
        <v>5</v>
      </c>
      <c r="E450" s="108"/>
      <c r="F450" s="127"/>
      <c r="G450" s="128"/>
      <c r="H450" s="423">
        <f t="shared" si="196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200"/>
        <v>0</v>
      </c>
      <c r="N450" s="130">
        <f t="shared" si="201"/>
        <v>0</v>
      </c>
      <c r="O450" s="415"/>
      <c r="P450" s="415"/>
      <c r="Q450" s="415"/>
      <c r="R450" s="415"/>
      <c r="S450" s="415"/>
      <c r="T450" s="415"/>
      <c r="U450" s="415"/>
      <c r="V450" s="132"/>
      <c r="W450" s="133"/>
      <c r="X450" s="132"/>
      <c r="Y450" s="132"/>
      <c r="Z450" s="132"/>
      <c r="AA450" s="132"/>
    </row>
    <row r="451" spans="1:27" ht="20.100000000000001" hidden="1" customHeight="1">
      <c r="A451" s="299">
        <v>30600009</v>
      </c>
      <c r="B451" s="414" t="s">
        <v>343</v>
      </c>
      <c r="C451" s="126" t="s">
        <v>345</v>
      </c>
      <c r="D451" s="108">
        <v>5</v>
      </c>
      <c r="E451" s="108"/>
      <c r="F451" s="127"/>
      <c r="G451" s="128"/>
      <c r="H451" s="423">
        <f t="shared" si="196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200"/>
        <v>0</v>
      </c>
      <c r="N451" s="130">
        <f t="shared" si="201"/>
        <v>0</v>
      </c>
      <c r="O451" s="415"/>
      <c r="P451" s="415"/>
      <c r="Q451" s="415"/>
      <c r="R451" s="415"/>
      <c r="S451" s="415"/>
      <c r="T451" s="415"/>
      <c r="U451" s="415"/>
      <c r="V451" s="132"/>
      <c r="W451" s="133"/>
      <c r="X451" s="132"/>
      <c r="Y451" s="132"/>
      <c r="Z451" s="132"/>
      <c r="AA451" s="132"/>
    </row>
    <row r="452" spans="1:27" ht="20.100000000000001" hidden="1" customHeight="1">
      <c r="A452" s="299">
        <v>30600010</v>
      </c>
      <c r="B452" s="414" t="s">
        <v>343</v>
      </c>
      <c r="C452" s="126" t="s">
        <v>347</v>
      </c>
      <c r="D452" s="108">
        <v>5</v>
      </c>
      <c r="E452" s="108"/>
      <c r="F452" s="127"/>
      <c r="G452" s="128"/>
      <c r="H452" s="423">
        <f t="shared" si="196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200"/>
        <v>0</v>
      </c>
      <c r="N452" s="130">
        <f t="shared" si="201"/>
        <v>0</v>
      </c>
      <c r="O452" s="415"/>
      <c r="P452" s="415"/>
      <c r="Q452" s="415"/>
      <c r="R452" s="415"/>
      <c r="S452" s="415"/>
      <c r="T452" s="415"/>
      <c r="U452" s="415"/>
      <c r="V452" s="132"/>
      <c r="W452" s="133"/>
      <c r="X452" s="132"/>
      <c r="Y452" s="132"/>
      <c r="Z452" s="132"/>
      <c r="AA452" s="132"/>
    </row>
    <row r="453" spans="1:27" ht="20.100000000000001" hidden="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423">
        <f t="shared" si="196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200"/>
        <v>0</v>
      </c>
      <c r="N453" s="130">
        <f t="shared" si="201"/>
        <v>0</v>
      </c>
      <c r="O453" s="415"/>
      <c r="P453" s="415"/>
      <c r="Q453" s="415"/>
      <c r="R453" s="415"/>
      <c r="S453" s="415"/>
      <c r="T453" s="415"/>
      <c r="U453" s="415"/>
      <c r="V453" s="132">
        <f t="shared" ref="V453:V454" si="205">SUM(X453:AA453)</f>
        <v>0</v>
      </c>
      <c r="W453" s="133" t="str">
        <f t="shared" ref="W453:W454" si="206">IF(ISERROR(V453/G453),"",V453/G453)</f>
        <v/>
      </c>
      <c r="X453" s="132"/>
      <c r="Y453" s="132"/>
      <c r="Z453" s="132"/>
      <c r="AA453" s="132"/>
    </row>
    <row r="454" spans="1:27" ht="20.100000000000001" hidden="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423">
        <f t="shared" si="196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200"/>
        <v>0</v>
      </c>
      <c r="N454" s="130">
        <f t="shared" si="201"/>
        <v>0</v>
      </c>
      <c r="O454" s="415"/>
      <c r="P454" s="415"/>
      <c r="Q454" s="415"/>
      <c r="R454" s="415"/>
      <c r="S454" s="415"/>
      <c r="T454" s="415"/>
      <c r="U454" s="415"/>
      <c r="V454" s="132">
        <f t="shared" si="205"/>
        <v>0</v>
      </c>
      <c r="W454" s="133" t="str">
        <f t="shared" si="206"/>
        <v/>
      </c>
      <c r="X454" s="132"/>
      <c r="Y454" s="132"/>
      <c r="Z454" s="132"/>
      <c r="AA454" s="132"/>
    </row>
    <row r="455" spans="1:27" ht="20.100000000000001" hidden="1" customHeight="1">
      <c r="A455" s="299">
        <v>30400004</v>
      </c>
      <c r="B455" s="151" t="s">
        <v>419</v>
      </c>
      <c r="C455" s="187" t="s">
        <v>73</v>
      </c>
      <c r="D455" s="108"/>
      <c r="E455" s="108"/>
      <c r="F455" s="127"/>
      <c r="G455" s="128"/>
      <c r="H455" s="423">
        <f t="shared" si="196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200"/>
        <v>0</v>
      </c>
      <c r="N455" s="130"/>
      <c r="O455" s="415"/>
      <c r="P455" s="415"/>
      <c r="Q455" s="415"/>
      <c r="R455" s="415"/>
      <c r="S455" s="415"/>
      <c r="T455" s="415"/>
      <c r="U455" s="415"/>
      <c r="V455" s="132"/>
      <c r="W455" s="133"/>
      <c r="X455" s="132"/>
      <c r="Y455" s="132"/>
      <c r="Z455" s="132"/>
      <c r="AA455" s="132"/>
    </row>
    <row r="456" spans="1:27" ht="20.100000000000001" hidden="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423">
        <f t="shared" si="196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200"/>
        <v>0</v>
      </c>
      <c r="N456" s="130"/>
      <c r="O456" s="415"/>
      <c r="P456" s="415"/>
      <c r="Q456" s="415"/>
      <c r="R456" s="415"/>
      <c r="S456" s="415"/>
      <c r="T456" s="415"/>
      <c r="U456" s="415"/>
      <c r="V456" s="132"/>
      <c r="W456" s="133"/>
      <c r="X456" s="132"/>
      <c r="Y456" s="132"/>
      <c r="Z456" s="132"/>
      <c r="AA456" s="132"/>
    </row>
    <row r="457" spans="1:27" ht="20.100000000000001" hidden="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423">
        <f t="shared" si="196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200"/>
        <v>0</v>
      </c>
      <c r="N457" s="130"/>
      <c r="O457" s="415"/>
      <c r="P457" s="415"/>
      <c r="Q457" s="415"/>
      <c r="R457" s="415"/>
      <c r="S457" s="415"/>
      <c r="T457" s="415"/>
      <c r="U457" s="415"/>
      <c r="V457" s="132"/>
      <c r="W457" s="133"/>
      <c r="X457" s="132"/>
      <c r="Y457" s="132"/>
      <c r="Z457" s="132"/>
      <c r="AA457" s="132"/>
    </row>
    <row r="458" spans="1:27" ht="20.100000000000001" hidden="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423">
        <f t="shared" si="196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200"/>
        <v>0</v>
      </c>
      <c r="N458" s="130">
        <f t="shared" ref="N458:N460" si="207">SUM(O458:U458)</f>
        <v>0</v>
      </c>
      <c r="O458" s="415"/>
      <c r="P458" s="415"/>
      <c r="Q458" s="415"/>
      <c r="R458" s="415"/>
      <c r="S458" s="415"/>
      <c r="T458" s="415"/>
      <c r="U458" s="415"/>
      <c r="V458" s="132">
        <f t="shared" ref="V458:V460" si="208">SUM(X458:AA458)</f>
        <v>0</v>
      </c>
      <c r="W458" s="133" t="str">
        <f t="shared" ref="W458:W482" si="209">IF(ISERROR(V458/G458),"",V458/G458)</f>
        <v/>
      </c>
      <c r="X458" s="132"/>
      <c r="Y458" s="132"/>
      <c r="Z458" s="132"/>
      <c r="AA458" s="132"/>
    </row>
    <row r="459" spans="1:27" ht="20.100000000000001" hidden="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423">
        <f t="shared" si="196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si="200"/>
        <v>0</v>
      </c>
      <c r="N459" s="130">
        <f t="shared" si="207"/>
        <v>0</v>
      </c>
      <c r="O459" s="415"/>
      <c r="P459" s="415"/>
      <c r="Q459" s="415"/>
      <c r="R459" s="415"/>
      <c r="S459" s="415"/>
      <c r="T459" s="415"/>
      <c r="U459" s="415"/>
      <c r="V459" s="132">
        <f t="shared" si="208"/>
        <v>0</v>
      </c>
      <c r="W459" s="133" t="str">
        <f t="shared" si="209"/>
        <v/>
      </c>
      <c r="X459" s="132"/>
      <c r="Y459" s="132"/>
      <c r="Z459" s="132"/>
      <c r="AA459" s="132"/>
    </row>
    <row r="460" spans="1:27" ht="20.100000000000001" hidden="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423">
        <f t="shared" si="196"/>
        <v>0</v>
      </c>
      <c r="I460" s="129"/>
      <c r="J460" s="130" t="str">
        <f t="array" ref="J460">IF(ISERROR(G460/I460),"",G460/I460)</f>
        <v/>
      </c>
      <c r="K460" s="423">
        <f t="array" ref="K460">IF(ISERROR(G460/L460),"",G460/L460)</f>
        <v>0</v>
      </c>
      <c r="L460" s="129">
        <v>9</v>
      </c>
      <c r="M460" s="109">
        <f t="shared" si="200"/>
        <v>0</v>
      </c>
      <c r="N460" s="130">
        <f t="shared" si="207"/>
        <v>0</v>
      </c>
      <c r="O460" s="415"/>
      <c r="P460" s="415"/>
      <c r="Q460" s="415"/>
      <c r="R460" s="415"/>
      <c r="S460" s="415"/>
      <c r="T460" s="415"/>
      <c r="U460" s="415"/>
      <c r="V460" s="132">
        <f t="shared" si="208"/>
        <v>0</v>
      </c>
      <c r="W460" s="133" t="str">
        <f t="shared" si="209"/>
        <v/>
      </c>
      <c r="X460" s="132"/>
      <c r="Y460" s="132"/>
      <c r="Z460" s="132"/>
      <c r="AA460" s="132"/>
    </row>
    <row r="461" spans="1:27" ht="20.100000000000001" hidden="1" customHeight="1">
      <c r="A461" s="462" t="s">
        <v>224</v>
      </c>
      <c r="B461" s="463"/>
      <c r="C461" s="421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0">SUM(M427:M460)</f>
        <v>0</v>
      </c>
      <c r="N461" s="146">
        <f t="shared" si="210"/>
        <v>0</v>
      </c>
      <c r="O461" s="148">
        <f t="shared" si="210"/>
        <v>0</v>
      </c>
      <c r="P461" s="148">
        <f t="shared" si="210"/>
        <v>0</v>
      </c>
      <c r="Q461" s="148">
        <f t="shared" si="210"/>
        <v>0</v>
      </c>
      <c r="R461" s="148">
        <f t="shared" si="210"/>
        <v>0</v>
      </c>
      <c r="S461" s="148">
        <f t="shared" si="210"/>
        <v>0</v>
      </c>
      <c r="T461" s="148">
        <f t="shared" si="210"/>
        <v>0</v>
      </c>
      <c r="U461" s="148">
        <f t="shared" si="210"/>
        <v>0</v>
      </c>
      <c r="V461" s="149">
        <f t="shared" si="210"/>
        <v>0</v>
      </c>
      <c r="W461" s="133" t="str">
        <f t="shared" si="209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hidden="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423">
        <f t="shared" ref="H462:H476" si="211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6" si="212">IF(ISERROR(I462-K462),"",I462-K462)</f>
        <v>0</v>
      </c>
      <c r="N462" s="130">
        <f t="shared" ref="N462:N476" si="213">SUM(O462:U462)</f>
        <v>0</v>
      </c>
      <c r="O462" s="415"/>
      <c r="P462" s="415"/>
      <c r="Q462" s="415"/>
      <c r="R462" s="415"/>
      <c r="S462" s="415"/>
      <c r="T462" s="415"/>
      <c r="U462" s="415"/>
      <c r="V462" s="132">
        <f t="shared" ref="V462:V476" si="214">SUM(X462:AA462)</f>
        <v>0</v>
      </c>
      <c r="W462" s="133" t="str">
        <f t="shared" si="209"/>
        <v/>
      </c>
      <c r="X462" s="132"/>
      <c r="Y462" s="132"/>
      <c r="Z462" s="132"/>
      <c r="AA462" s="132"/>
    </row>
    <row r="463" spans="1:27" ht="20.100000000000001" hidden="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423">
        <f t="shared" si="211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2"/>
        <v>0</v>
      </c>
      <c r="N463" s="130">
        <f t="shared" si="213"/>
        <v>0</v>
      </c>
      <c r="O463" s="415"/>
      <c r="P463" s="415"/>
      <c r="Q463" s="415"/>
      <c r="R463" s="415"/>
      <c r="S463" s="415"/>
      <c r="T463" s="415"/>
      <c r="U463" s="415"/>
      <c r="V463" s="132">
        <f t="shared" si="214"/>
        <v>0</v>
      </c>
      <c r="W463" s="133" t="str">
        <f t="shared" si="209"/>
        <v/>
      </c>
      <c r="X463" s="132"/>
      <c r="Y463" s="132"/>
      <c r="Z463" s="132"/>
      <c r="AA463" s="132"/>
    </row>
    <row r="464" spans="1:27" ht="20.100000000000001" hidden="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423">
        <f t="shared" si="211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2"/>
        <v>0</v>
      </c>
      <c r="N464" s="130">
        <f t="shared" si="213"/>
        <v>0</v>
      </c>
      <c r="O464" s="415"/>
      <c r="P464" s="415"/>
      <c r="Q464" s="415"/>
      <c r="R464" s="415"/>
      <c r="S464" s="415"/>
      <c r="T464" s="415"/>
      <c r="U464" s="415"/>
      <c r="V464" s="132">
        <f t="shared" si="214"/>
        <v>0</v>
      </c>
      <c r="W464" s="133" t="str">
        <f t="shared" si="209"/>
        <v/>
      </c>
      <c r="X464" s="132"/>
      <c r="Y464" s="132"/>
      <c r="Z464" s="132"/>
      <c r="AA464" s="132"/>
    </row>
    <row r="465" spans="1:27" ht="20.100000000000001" hidden="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423">
        <f t="shared" si="211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2"/>
        <v>0</v>
      </c>
      <c r="N465" s="130">
        <f t="shared" si="213"/>
        <v>0</v>
      </c>
      <c r="O465" s="415"/>
      <c r="P465" s="415"/>
      <c r="Q465" s="415"/>
      <c r="R465" s="415"/>
      <c r="S465" s="415"/>
      <c r="T465" s="415"/>
      <c r="U465" s="415"/>
      <c r="V465" s="132">
        <f t="shared" si="214"/>
        <v>0</v>
      </c>
      <c r="W465" s="133" t="str">
        <f t="shared" si="209"/>
        <v/>
      </c>
      <c r="X465" s="132"/>
      <c r="Y465" s="132"/>
      <c r="Z465" s="132"/>
      <c r="AA465" s="132"/>
    </row>
    <row r="466" spans="1:27" ht="20.100000000000001" hidden="1" customHeight="1">
      <c r="A466" s="299">
        <v>30100054</v>
      </c>
      <c r="B466" s="140" t="s">
        <v>227</v>
      </c>
      <c r="C466" s="419" t="s">
        <v>203</v>
      </c>
      <c r="D466" s="108">
        <v>5.03</v>
      </c>
      <c r="E466" s="108"/>
      <c r="F466" s="127"/>
      <c r="G466" s="128"/>
      <c r="H466" s="423">
        <f t="shared" si="211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2"/>
        <v>0</v>
      </c>
      <c r="N466" s="130">
        <f t="shared" si="213"/>
        <v>0</v>
      </c>
      <c r="O466" s="415"/>
      <c r="P466" s="415"/>
      <c r="Q466" s="415"/>
      <c r="R466" s="415"/>
      <c r="S466" s="415"/>
      <c r="T466" s="415"/>
      <c r="U466" s="415"/>
      <c r="V466" s="132">
        <f t="shared" si="214"/>
        <v>0</v>
      </c>
      <c r="W466" s="133" t="str">
        <f t="shared" si="209"/>
        <v/>
      </c>
      <c r="X466" s="132"/>
      <c r="Y466" s="132"/>
      <c r="Z466" s="132"/>
      <c r="AA466" s="132"/>
    </row>
    <row r="467" spans="1:27" ht="20.100000000000001" hidden="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423">
        <f t="shared" si="211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2"/>
        <v>0</v>
      </c>
      <c r="N467" s="130">
        <f t="shared" si="213"/>
        <v>0</v>
      </c>
      <c r="O467" s="415"/>
      <c r="P467" s="415"/>
      <c r="Q467" s="415"/>
      <c r="R467" s="415"/>
      <c r="S467" s="415"/>
      <c r="T467" s="415"/>
      <c r="U467" s="415"/>
      <c r="V467" s="132">
        <f t="shared" si="214"/>
        <v>0</v>
      </c>
      <c r="W467" s="133" t="str">
        <f t="shared" si="209"/>
        <v/>
      </c>
      <c r="X467" s="132"/>
      <c r="Y467" s="132"/>
      <c r="Z467" s="132"/>
      <c r="AA467" s="132"/>
    </row>
    <row r="468" spans="1:27" ht="20.100000000000001" hidden="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423">
        <f t="shared" si="211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2"/>
        <v>0</v>
      </c>
      <c r="N468" s="130">
        <f t="shared" si="213"/>
        <v>0</v>
      </c>
      <c r="O468" s="415"/>
      <c r="P468" s="415"/>
      <c r="Q468" s="415"/>
      <c r="R468" s="415"/>
      <c r="S468" s="415"/>
      <c r="T468" s="415"/>
      <c r="U468" s="415"/>
      <c r="V468" s="132">
        <f t="shared" si="214"/>
        <v>0</v>
      </c>
      <c r="W468" s="133" t="str">
        <f t="shared" si="209"/>
        <v/>
      </c>
      <c r="X468" s="132"/>
      <c r="Y468" s="132"/>
      <c r="Z468" s="132"/>
      <c r="AA468" s="132"/>
    </row>
    <row r="469" spans="1:27" ht="20.100000000000001" hidden="1" customHeight="1">
      <c r="A469" s="299"/>
      <c r="B469" s="140" t="s">
        <v>227</v>
      </c>
      <c r="C469" s="419" t="s">
        <v>228</v>
      </c>
      <c r="D469" s="108">
        <v>5.03</v>
      </c>
      <c r="E469" s="108"/>
      <c r="F469" s="127"/>
      <c r="G469" s="128"/>
      <c r="H469" s="423">
        <f t="shared" si="211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2"/>
        <v>0</v>
      </c>
      <c r="N469" s="130">
        <f t="shared" si="213"/>
        <v>0</v>
      </c>
      <c r="O469" s="415"/>
      <c r="P469" s="415"/>
      <c r="Q469" s="415"/>
      <c r="R469" s="415"/>
      <c r="S469" s="415"/>
      <c r="T469" s="415"/>
      <c r="U469" s="415"/>
      <c r="V469" s="132">
        <f t="shared" si="214"/>
        <v>0</v>
      </c>
      <c r="W469" s="133" t="str">
        <f t="shared" si="209"/>
        <v/>
      </c>
      <c r="X469" s="132"/>
      <c r="Y469" s="132"/>
      <c r="Z469" s="132"/>
      <c r="AA469" s="132"/>
    </row>
    <row r="470" spans="1:27" ht="20.100000000000001" hidden="1" customHeight="1">
      <c r="A470" s="299">
        <v>30101067</v>
      </c>
      <c r="B470" s="140" t="s">
        <v>229</v>
      </c>
      <c r="C470" s="419" t="s">
        <v>212</v>
      </c>
      <c r="D470" s="108">
        <v>5.03</v>
      </c>
      <c r="E470" s="108"/>
      <c r="F470" s="127"/>
      <c r="G470" s="128"/>
      <c r="H470" s="423">
        <f t="shared" si="211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2"/>
        <v/>
      </c>
      <c r="N470" s="130">
        <f t="shared" si="213"/>
        <v>0</v>
      </c>
      <c r="O470" s="415"/>
      <c r="P470" s="415"/>
      <c r="Q470" s="415"/>
      <c r="R470" s="415"/>
      <c r="S470" s="415"/>
      <c r="T470" s="415"/>
      <c r="U470" s="415"/>
      <c r="V470" s="132">
        <f t="shared" si="214"/>
        <v>0</v>
      </c>
      <c r="W470" s="133" t="str">
        <f t="shared" si="209"/>
        <v/>
      </c>
      <c r="X470" s="132"/>
      <c r="Y470" s="132"/>
      <c r="Z470" s="132"/>
      <c r="AA470" s="132"/>
    </row>
    <row r="471" spans="1:27" ht="20.100000000000001" hidden="1" customHeight="1">
      <c r="A471" s="299">
        <v>30101068</v>
      </c>
      <c r="B471" s="140" t="s">
        <v>229</v>
      </c>
      <c r="C471" s="419" t="s">
        <v>203</v>
      </c>
      <c r="D471" s="108">
        <v>5.03</v>
      </c>
      <c r="E471" s="108"/>
      <c r="F471" s="127"/>
      <c r="G471" s="128"/>
      <c r="H471" s="423">
        <f t="shared" si="211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2"/>
        <v/>
      </c>
      <c r="N471" s="130">
        <f t="shared" si="213"/>
        <v>0</v>
      </c>
      <c r="O471" s="415"/>
      <c r="P471" s="415"/>
      <c r="Q471" s="415"/>
      <c r="R471" s="415"/>
      <c r="S471" s="415"/>
      <c r="T471" s="415"/>
      <c r="U471" s="415"/>
      <c r="V471" s="132">
        <f t="shared" si="214"/>
        <v>0</v>
      </c>
      <c r="W471" s="133" t="str">
        <f t="shared" si="209"/>
        <v/>
      </c>
      <c r="X471" s="132"/>
      <c r="Y471" s="132"/>
      <c r="Z471" s="132"/>
      <c r="AA471" s="132"/>
    </row>
    <row r="472" spans="1:27" ht="20.100000000000001" hidden="1" customHeight="1">
      <c r="A472" s="299">
        <v>30101069</v>
      </c>
      <c r="B472" s="140" t="s">
        <v>229</v>
      </c>
      <c r="C472" s="419" t="s">
        <v>186</v>
      </c>
      <c r="D472" s="108">
        <v>5.03</v>
      </c>
      <c r="E472" s="108"/>
      <c r="F472" s="127"/>
      <c r="G472" s="128"/>
      <c r="H472" s="423">
        <f t="shared" si="211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2"/>
        <v/>
      </c>
      <c r="N472" s="130">
        <f t="shared" si="213"/>
        <v>0</v>
      </c>
      <c r="O472" s="415"/>
      <c r="P472" s="415"/>
      <c r="Q472" s="415"/>
      <c r="R472" s="415"/>
      <c r="S472" s="415"/>
      <c r="T472" s="415"/>
      <c r="U472" s="415"/>
      <c r="V472" s="132">
        <f t="shared" si="214"/>
        <v>0</v>
      </c>
      <c r="W472" s="133" t="str">
        <f t="shared" si="209"/>
        <v/>
      </c>
      <c r="X472" s="132"/>
      <c r="Y472" s="132"/>
      <c r="Z472" s="132"/>
      <c r="AA472" s="132"/>
    </row>
    <row r="473" spans="1:27" ht="20.100000000000001" hidden="1" customHeight="1">
      <c r="A473" s="299">
        <v>30101070</v>
      </c>
      <c r="B473" s="140" t="s">
        <v>229</v>
      </c>
      <c r="C473" s="419" t="s">
        <v>228</v>
      </c>
      <c r="D473" s="108">
        <v>5.03</v>
      </c>
      <c r="E473" s="108"/>
      <c r="F473" s="127"/>
      <c r="G473" s="128"/>
      <c r="H473" s="423">
        <f t="shared" si="211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2"/>
        <v/>
      </c>
      <c r="N473" s="130">
        <f t="shared" si="213"/>
        <v>0</v>
      </c>
      <c r="O473" s="415"/>
      <c r="P473" s="415"/>
      <c r="Q473" s="415"/>
      <c r="R473" s="415"/>
      <c r="S473" s="415"/>
      <c r="T473" s="415"/>
      <c r="U473" s="415"/>
      <c r="V473" s="132">
        <f t="shared" si="214"/>
        <v>0</v>
      </c>
      <c r="W473" s="133" t="str">
        <f t="shared" si="209"/>
        <v/>
      </c>
      <c r="X473" s="132"/>
      <c r="Y473" s="132"/>
      <c r="Z473" s="132"/>
      <c r="AA473" s="132"/>
    </row>
    <row r="474" spans="1:27" ht="20.100000000000001" hidden="1" customHeight="1">
      <c r="A474" s="299">
        <v>30101071</v>
      </c>
      <c r="B474" s="140" t="s">
        <v>229</v>
      </c>
      <c r="C474" s="419" t="s">
        <v>199</v>
      </c>
      <c r="D474" s="108">
        <v>5.03</v>
      </c>
      <c r="E474" s="108"/>
      <c r="F474" s="127"/>
      <c r="G474" s="128"/>
      <c r="H474" s="423">
        <f t="shared" si="211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2"/>
        <v/>
      </c>
      <c r="N474" s="130">
        <f t="shared" si="213"/>
        <v>0</v>
      </c>
      <c r="O474" s="415"/>
      <c r="P474" s="415"/>
      <c r="Q474" s="415"/>
      <c r="R474" s="415"/>
      <c r="S474" s="415"/>
      <c r="T474" s="415"/>
      <c r="U474" s="415"/>
      <c r="V474" s="132">
        <f t="shared" si="214"/>
        <v>0</v>
      </c>
      <c r="W474" s="133" t="str">
        <f t="shared" si="209"/>
        <v/>
      </c>
      <c r="X474" s="132"/>
      <c r="Y474" s="132"/>
      <c r="Z474" s="132"/>
      <c r="AA474" s="132"/>
    </row>
    <row r="475" spans="1:27" ht="20.100000000000001" hidden="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423">
        <f t="shared" si="211"/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si="212"/>
        <v>0</v>
      </c>
      <c r="N475" s="130">
        <f t="shared" si="213"/>
        <v>0</v>
      </c>
      <c r="O475" s="415"/>
      <c r="P475" s="415"/>
      <c r="Q475" s="415"/>
      <c r="R475" s="415"/>
      <c r="S475" s="415"/>
      <c r="T475" s="415"/>
      <c r="U475" s="415"/>
      <c r="V475" s="132">
        <f t="shared" si="214"/>
        <v>0</v>
      </c>
      <c r="W475" s="133" t="str">
        <f t="shared" si="209"/>
        <v/>
      </c>
      <c r="X475" s="132"/>
      <c r="Y475" s="132"/>
      <c r="Z475" s="132"/>
      <c r="AA475" s="132"/>
    </row>
    <row r="476" spans="1:27" ht="20.100000000000001" hidden="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423">
        <f t="shared" si="211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2"/>
        <v>0</v>
      </c>
      <c r="N476" s="130">
        <f t="shared" si="213"/>
        <v>0</v>
      </c>
      <c r="O476" s="415"/>
      <c r="P476" s="415"/>
      <c r="Q476" s="415"/>
      <c r="R476" s="415"/>
      <c r="S476" s="415"/>
      <c r="T476" s="415"/>
      <c r="U476" s="415"/>
      <c r="V476" s="132">
        <f t="shared" si="214"/>
        <v>0</v>
      </c>
      <c r="W476" s="133" t="str">
        <f t="shared" si="209"/>
        <v/>
      </c>
      <c r="X476" s="132"/>
      <c r="Y476" s="132"/>
      <c r="Z476" s="132"/>
      <c r="AA476" s="132"/>
    </row>
    <row r="477" spans="1:27" ht="20.100000000000001" hidden="1" customHeight="1">
      <c r="A477" s="462" t="s">
        <v>231</v>
      </c>
      <c r="B477" s="463"/>
      <c r="C477" s="421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09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hidden="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423">
        <f t="shared" ref="H478:H486" si="215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2" si="216">IF(ISERROR(I478-K478),"",I478-K478)</f>
        <v>0</v>
      </c>
      <c r="N478" s="130">
        <f t="shared" ref="N478:N482" si="217">SUM(O478:U478)</f>
        <v>0</v>
      </c>
      <c r="O478" s="415"/>
      <c r="P478" s="415"/>
      <c r="Q478" s="415"/>
      <c r="R478" s="415"/>
      <c r="S478" s="415"/>
      <c r="T478" s="415"/>
      <c r="U478" s="415"/>
      <c r="V478" s="132">
        <f t="shared" ref="V478:V482" si="218">SUM(X478:AA478)</f>
        <v>0</v>
      </c>
      <c r="W478" s="133" t="str">
        <f t="shared" si="209"/>
        <v/>
      </c>
      <c r="X478" s="132"/>
      <c r="Y478" s="132"/>
      <c r="Z478" s="132"/>
      <c r="AA478" s="132"/>
    </row>
    <row r="479" spans="1:27" ht="20.100000000000001" hidden="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423">
        <f t="shared" si="215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16"/>
        <v>0</v>
      </c>
      <c r="N479" s="130">
        <f t="shared" si="217"/>
        <v>0</v>
      </c>
      <c r="O479" s="415"/>
      <c r="P479" s="415"/>
      <c r="Q479" s="415"/>
      <c r="R479" s="415"/>
      <c r="S479" s="415"/>
      <c r="T479" s="415"/>
      <c r="U479" s="415"/>
      <c r="V479" s="132">
        <f t="shared" si="218"/>
        <v>0</v>
      </c>
      <c r="W479" s="133" t="str">
        <f t="shared" si="209"/>
        <v/>
      </c>
      <c r="X479" s="132"/>
      <c r="Y479" s="132"/>
      <c r="Z479" s="132"/>
      <c r="AA479" s="132"/>
    </row>
    <row r="480" spans="1:27" ht="20.100000000000001" hidden="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423">
        <f t="shared" si="215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16"/>
        <v>0</v>
      </c>
      <c r="N480" s="130">
        <f t="shared" si="217"/>
        <v>0</v>
      </c>
      <c r="O480" s="415"/>
      <c r="P480" s="415"/>
      <c r="Q480" s="415"/>
      <c r="R480" s="415"/>
      <c r="S480" s="415"/>
      <c r="T480" s="415"/>
      <c r="U480" s="415"/>
      <c r="V480" s="132">
        <f t="shared" si="218"/>
        <v>0</v>
      </c>
      <c r="W480" s="133" t="str">
        <f t="shared" si="209"/>
        <v/>
      </c>
      <c r="X480" s="132"/>
      <c r="Y480" s="132"/>
      <c r="Z480" s="132"/>
      <c r="AA480" s="132"/>
    </row>
    <row r="481" spans="1:27" ht="20.100000000000001" hidden="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423">
        <f t="shared" si="215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16"/>
        <v>0</v>
      </c>
      <c r="N481" s="130">
        <f t="shared" si="217"/>
        <v>0</v>
      </c>
      <c r="O481" s="415"/>
      <c r="P481" s="415"/>
      <c r="Q481" s="415"/>
      <c r="R481" s="415"/>
      <c r="S481" s="415"/>
      <c r="T481" s="415"/>
      <c r="U481" s="415"/>
      <c r="V481" s="132">
        <f t="shared" si="218"/>
        <v>0</v>
      </c>
      <c r="W481" s="133" t="str">
        <f t="shared" si="209"/>
        <v/>
      </c>
      <c r="X481" s="132"/>
      <c r="Y481" s="132"/>
      <c r="Z481" s="132"/>
      <c r="AA481" s="132"/>
    </row>
    <row r="482" spans="1:27" ht="20.100000000000001" hidden="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423">
        <f t="shared" si="215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16"/>
        <v>0</v>
      </c>
      <c r="N482" s="130">
        <f t="shared" si="217"/>
        <v>0</v>
      </c>
      <c r="O482" s="415"/>
      <c r="P482" s="415"/>
      <c r="Q482" s="415"/>
      <c r="R482" s="415"/>
      <c r="S482" s="415"/>
      <c r="T482" s="415"/>
      <c r="U482" s="415"/>
      <c r="V482" s="132">
        <f t="shared" si="218"/>
        <v>0</v>
      </c>
      <c r="W482" s="133" t="str">
        <f t="shared" si="209"/>
        <v/>
      </c>
      <c r="X482" s="132"/>
      <c r="Y482" s="132"/>
      <c r="Z482" s="132"/>
      <c r="AA482" s="132"/>
    </row>
    <row r="483" spans="1:27" ht="20.100000000000001" hidden="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423">
        <f t="shared" si="215"/>
        <v>0</v>
      </c>
      <c r="I483" s="129"/>
      <c r="J483" s="130"/>
      <c r="K483" s="131"/>
      <c r="L483" s="129">
        <v>13.5</v>
      </c>
      <c r="M483" s="109"/>
      <c r="N483" s="130"/>
      <c r="O483" s="415"/>
      <c r="P483" s="415"/>
      <c r="Q483" s="415"/>
      <c r="R483" s="415"/>
      <c r="S483" s="415"/>
      <c r="T483" s="415"/>
      <c r="U483" s="415"/>
      <c r="V483" s="132"/>
      <c r="W483" s="133"/>
      <c r="X483" s="132"/>
      <c r="Y483" s="132"/>
      <c r="Z483" s="132"/>
      <c r="AA483" s="132"/>
    </row>
    <row r="484" spans="1:27" ht="20.100000000000001" hidden="1" customHeight="1">
      <c r="A484" s="300">
        <v>30400020</v>
      </c>
      <c r="B484" s="134" t="s">
        <v>439</v>
      </c>
      <c r="C484" s="187" t="s">
        <v>74</v>
      </c>
      <c r="D484" s="108">
        <v>5.04</v>
      </c>
      <c r="E484" s="108"/>
      <c r="F484" s="127"/>
      <c r="G484" s="128"/>
      <c r="H484" s="423">
        <f t="shared" si="215"/>
        <v>0</v>
      </c>
      <c r="I484" s="129"/>
      <c r="J484" s="130"/>
      <c r="K484" s="131"/>
      <c r="L484" s="129">
        <v>13.5</v>
      </c>
      <c r="M484" s="109"/>
      <c r="N484" s="130"/>
      <c r="O484" s="415"/>
      <c r="P484" s="415"/>
      <c r="Q484" s="415"/>
      <c r="R484" s="415"/>
      <c r="S484" s="415"/>
      <c r="T484" s="415"/>
      <c r="U484" s="415"/>
      <c r="V484" s="132"/>
      <c r="W484" s="133"/>
      <c r="X484" s="132"/>
      <c r="Y484" s="132"/>
      <c r="Z484" s="132"/>
      <c r="AA484" s="132"/>
    </row>
    <row r="485" spans="1:27" ht="20.100000000000001" hidden="1" customHeight="1">
      <c r="A485" s="300">
        <v>30400021</v>
      </c>
      <c r="B485" s="134" t="s">
        <v>439</v>
      </c>
      <c r="C485" s="187" t="s">
        <v>53</v>
      </c>
      <c r="D485" s="108">
        <v>5.04</v>
      </c>
      <c r="E485" s="108"/>
      <c r="F485" s="127"/>
      <c r="G485" s="128"/>
      <c r="H485" s="423">
        <f t="shared" si="215"/>
        <v>0</v>
      </c>
      <c r="I485" s="129"/>
      <c r="J485" s="130"/>
      <c r="K485" s="131"/>
      <c r="L485" s="129">
        <v>13.5</v>
      </c>
      <c r="M485" s="109"/>
      <c r="N485" s="130"/>
      <c r="O485" s="415"/>
      <c r="P485" s="415"/>
      <c r="Q485" s="415"/>
      <c r="R485" s="415"/>
      <c r="S485" s="415"/>
      <c r="T485" s="415"/>
      <c r="U485" s="415"/>
      <c r="V485" s="132"/>
      <c r="W485" s="133"/>
      <c r="X485" s="132"/>
      <c r="Y485" s="132"/>
      <c r="Z485" s="132"/>
      <c r="AA485" s="132"/>
    </row>
    <row r="486" spans="1:27" ht="20.100000000000001" hidden="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423">
        <f t="shared" si="215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ref="M486" si="219">IF(ISERROR(I486-K486),"",I486-K486)</f>
        <v>0</v>
      </c>
      <c r="N486" s="130">
        <f t="shared" ref="N486" si="220">SUM(O486:U486)</f>
        <v>0</v>
      </c>
      <c r="O486" s="415"/>
      <c r="P486" s="415"/>
      <c r="Q486" s="415"/>
      <c r="R486" s="415"/>
      <c r="S486" s="415"/>
      <c r="T486" s="415"/>
      <c r="U486" s="415"/>
      <c r="V486" s="132">
        <f t="shared" ref="V486" si="221">SUM(X486:AA486)</f>
        <v>0</v>
      </c>
      <c r="W486" s="133" t="str">
        <f t="shared" ref="W486:W491" si="222">IF(ISERROR(V486/G486),"",V486/G486)</f>
        <v/>
      </c>
      <c r="X486" s="132"/>
      <c r="Y486" s="132"/>
      <c r="Z486" s="132"/>
      <c r="AA486" s="132"/>
    </row>
    <row r="487" spans="1:27" ht="20.100000000000001" hidden="1" customHeight="1">
      <c r="A487" s="462" t="s">
        <v>234</v>
      </c>
      <c r="B487" s="463"/>
      <c r="C487" s="421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2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hidden="1" customHeight="1">
      <c r="A488" s="299">
        <v>30700013</v>
      </c>
      <c r="B488" s="141" t="s">
        <v>235</v>
      </c>
      <c r="C488" s="413"/>
      <c r="D488" s="108">
        <v>3.65</v>
      </c>
      <c r="E488" s="108"/>
      <c r="F488" s="153"/>
      <c r="G488" s="128"/>
      <c r="H488" s="423">
        <f t="shared" ref="H488:H502" si="223">D488*G488</f>
        <v>0</v>
      </c>
      <c r="I488" s="129"/>
      <c r="J488" s="130" t="str">
        <f t="array" ref="J488">IF(ISERROR(G488/I488),"",G488/I488)</f>
        <v/>
      </c>
      <c r="K488" s="423">
        <f t="array" ref="K488">IF(ISERROR(G488/L488),"",G488/L488)</f>
        <v>0</v>
      </c>
      <c r="L488" s="129">
        <v>5</v>
      </c>
      <c r="M488" s="109">
        <f t="shared" ref="M488:M491" si="224">IF(ISERROR(I488-K488),"",I488-K488)</f>
        <v>0</v>
      </c>
      <c r="N488" s="130">
        <f t="shared" ref="N488:N491" si="225">SUM(O488:U488)</f>
        <v>0</v>
      </c>
      <c r="O488" s="415"/>
      <c r="P488" s="415"/>
      <c r="Q488" s="415"/>
      <c r="R488" s="415"/>
      <c r="S488" s="415"/>
      <c r="T488" s="415"/>
      <c r="U488" s="415"/>
      <c r="V488" s="132">
        <f t="shared" ref="V488:V491" si="226">SUM(X488:AA488)</f>
        <v>0</v>
      </c>
      <c r="W488" s="133" t="str">
        <f t="shared" si="222"/>
        <v/>
      </c>
      <c r="X488" s="132"/>
      <c r="Y488" s="132"/>
      <c r="Z488" s="132"/>
      <c r="AA488" s="132"/>
    </row>
    <row r="489" spans="1:27" ht="20.100000000000001" hidden="1" customHeight="1">
      <c r="A489" s="299">
        <v>30700014</v>
      </c>
      <c r="B489" s="141" t="s">
        <v>236</v>
      </c>
      <c r="C489" s="413"/>
      <c r="D489" s="108">
        <v>6.58</v>
      </c>
      <c r="E489" s="108"/>
      <c r="F489" s="127"/>
      <c r="G489" s="128"/>
      <c r="H489" s="423">
        <f t="shared" si="223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4"/>
        <v>0</v>
      </c>
      <c r="N489" s="130">
        <f t="shared" si="225"/>
        <v>0</v>
      </c>
      <c r="O489" s="415"/>
      <c r="P489" s="415"/>
      <c r="Q489" s="415"/>
      <c r="R489" s="415"/>
      <c r="S489" s="415"/>
      <c r="T489" s="415"/>
      <c r="U489" s="415"/>
      <c r="V489" s="132">
        <f t="shared" si="226"/>
        <v>0</v>
      </c>
      <c r="W489" s="133" t="str">
        <f t="shared" si="222"/>
        <v/>
      </c>
      <c r="X489" s="132"/>
      <c r="Y489" s="132"/>
      <c r="Z489" s="132"/>
      <c r="AA489" s="132"/>
    </row>
    <row r="490" spans="1:27" ht="20.100000000000001" hidden="1" customHeight="1">
      <c r="A490" s="299">
        <v>30700016</v>
      </c>
      <c r="B490" s="141" t="s">
        <v>237</v>
      </c>
      <c r="C490" s="413"/>
      <c r="D490" s="108">
        <v>7.8</v>
      </c>
      <c r="E490" s="108"/>
      <c r="F490" s="127"/>
      <c r="G490" s="128"/>
      <c r="H490" s="423">
        <f t="shared" si="223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4"/>
        <v>0</v>
      </c>
      <c r="N490" s="130">
        <f t="shared" si="225"/>
        <v>0</v>
      </c>
      <c r="O490" s="415"/>
      <c r="P490" s="415"/>
      <c r="Q490" s="415"/>
      <c r="R490" s="415"/>
      <c r="S490" s="415"/>
      <c r="T490" s="415"/>
      <c r="U490" s="415"/>
      <c r="V490" s="132">
        <f t="shared" si="226"/>
        <v>0</v>
      </c>
      <c r="W490" s="133" t="str">
        <f t="shared" si="222"/>
        <v/>
      </c>
      <c r="X490" s="132"/>
      <c r="Y490" s="132"/>
      <c r="Z490" s="132"/>
      <c r="AA490" s="132"/>
    </row>
    <row r="491" spans="1:27" ht="20.100000000000001" hidden="1" customHeight="1">
      <c r="A491" s="299">
        <v>30700017</v>
      </c>
      <c r="B491" s="141" t="s">
        <v>238</v>
      </c>
      <c r="C491" s="413"/>
      <c r="D491" s="108">
        <v>4.4000000000000004</v>
      </c>
      <c r="E491" s="108"/>
      <c r="F491" s="127"/>
      <c r="G491" s="128"/>
      <c r="H491" s="423">
        <f t="shared" si="223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4"/>
        <v>0</v>
      </c>
      <c r="N491" s="130">
        <f t="shared" si="225"/>
        <v>0</v>
      </c>
      <c r="O491" s="415"/>
      <c r="P491" s="415"/>
      <c r="Q491" s="415"/>
      <c r="R491" s="415"/>
      <c r="S491" s="415"/>
      <c r="T491" s="415"/>
      <c r="U491" s="415"/>
      <c r="V491" s="132">
        <f t="shared" si="226"/>
        <v>0</v>
      </c>
      <c r="W491" s="133" t="str">
        <f t="shared" si="222"/>
        <v/>
      </c>
      <c r="X491" s="132"/>
      <c r="Y491" s="132"/>
      <c r="Z491" s="132"/>
      <c r="AA491" s="132"/>
    </row>
    <row r="492" spans="1:27" ht="20.100000000000001" hidden="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423">
        <f t="shared" si="223"/>
        <v>0</v>
      </c>
      <c r="I492" s="129"/>
      <c r="J492" s="130"/>
      <c r="K492" s="131"/>
      <c r="L492" s="129"/>
      <c r="M492" s="109"/>
      <c r="N492" s="130"/>
      <c r="O492" s="415"/>
      <c r="P492" s="415"/>
      <c r="Q492" s="415"/>
      <c r="R492" s="415"/>
      <c r="S492" s="415"/>
      <c r="T492" s="415"/>
      <c r="U492" s="415"/>
      <c r="V492" s="132"/>
      <c r="W492" s="133"/>
      <c r="X492" s="132"/>
      <c r="Y492" s="132"/>
      <c r="Z492" s="132"/>
      <c r="AA492" s="132"/>
    </row>
    <row r="493" spans="1:27" ht="20.100000000000001" hidden="1" customHeight="1">
      <c r="A493" s="299">
        <v>30700001</v>
      </c>
      <c r="B493" s="127" t="s">
        <v>359</v>
      </c>
      <c r="C493" s="413"/>
      <c r="D493" s="108"/>
      <c r="E493" s="108"/>
      <c r="F493" s="127"/>
      <c r="G493" s="128"/>
      <c r="H493" s="423">
        <f t="shared" si="223"/>
        <v>0</v>
      </c>
      <c r="I493" s="129"/>
      <c r="J493" s="130"/>
      <c r="K493" s="131"/>
      <c r="L493" s="129">
        <v>6</v>
      </c>
      <c r="M493" s="109"/>
      <c r="N493" s="130"/>
      <c r="O493" s="415"/>
      <c r="P493" s="415"/>
      <c r="Q493" s="415"/>
      <c r="R493" s="415"/>
      <c r="S493" s="415"/>
      <c r="T493" s="415"/>
      <c r="U493" s="415"/>
      <c r="V493" s="132"/>
      <c r="W493" s="133"/>
      <c r="X493" s="132"/>
      <c r="Y493" s="132"/>
      <c r="Z493" s="132"/>
      <c r="AA493" s="132"/>
    </row>
    <row r="494" spans="1:27" ht="20.100000000000001" hidden="1" customHeight="1">
      <c r="A494" s="305"/>
      <c r="B494" s="413" t="s">
        <v>239</v>
      </c>
      <c r="C494" s="413" t="s">
        <v>179</v>
      </c>
      <c r="D494" s="108">
        <v>6.04</v>
      </c>
      <c r="E494" s="108"/>
      <c r="F494" s="127"/>
      <c r="G494" s="128"/>
      <c r="H494" s="423">
        <f t="shared" si="223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5" si="227">IF(ISERROR(I494-K494),"",I494-K494)</f>
        <v>0</v>
      </c>
      <c r="N494" s="130">
        <f t="shared" ref="N494:N495" si="228">SUM(O494:U494)</f>
        <v>0</v>
      </c>
      <c r="O494" s="415"/>
      <c r="P494" s="415"/>
      <c r="Q494" s="415"/>
      <c r="R494" s="415"/>
      <c r="S494" s="415"/>
      <c r="T494" s="415"/>
      <c r="U494" s="415"/>
      <c r="V494" s="132">
        <f t="shared" ref="V494:V495" si="229">SUM(X494:AA494)</f>
        <v>0</v>
      </c>
      <c r="W494" s="133" t="str">
        <f t="shared" ref="W494:W495" si="230">IF(ISERROR(V494/G494),"",V494/G494)</f>
        <v/>
      </c>
      <c r="X494" s="132"/>
      <c r="Y494" s="132"/>
      <c r="Z494" s="132"/>
      <c r="AA494" s="132"/>
    </row>
    <row r="495" spans="1:27" ht="20.100000000000001" hidden="1" customHeight="1">
      <c r="A495" s="305">
        <v>30700019</v>
      </c>
      <c r="B495" s="413" t="s">
        <v>239</v>
      </c>
      <c r="C495" s="413" t="s">
        <v>186</v>
      </c>
      <c r="D495" s="108">
        <v>6.04</v>
      </c>
      <c r="E495" s="108"/>
      <c r="F495" s="127"/>
      <c r="G495" s="128"/>
      <c r="H495" s="423">
        <f t="shared" si="223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7"/>
        <v>0</v>
      </c>
      <c r="N495" s="130">
        <f t="shared" si="228"/>
        <v>0</v>
      </c>
      <c r="O495" s="415"/>
      <c r="P495" s="415"/>
      <c r="Q495" s="415"/>
      <c r="R495" s="415"/>
      <c r="S495" s="415"/>
      <c r="T495" s="415"/>
      <c r="U495" s="415"/>
      <c r="V495" s="132">
        <f t="shared" si="229"/>
        <v>0</v>
      </c>
      <c r="W495" s="133" t="str">
        <f t="shared" si="230"/>
        <v/>
      </c>
      <c r="X495" s="132"/>
      <c r="Y495" s="132"/>
      <c r="Z495" s="132"/>
      <c r="AA495" s="132"/>
    </row>
    <row r="496" spans="1:27" ht="20.100000000000001" hidden="1" customHeight="1">
      <c r="A496" s="305">
        <v>30601015</v>
      </c>
      <c r="B496" s="413" t="s">
        <v>443</v>
      </c>
      <c r="C496" s="413" t="s">
        <v>179</v>
      </c>
      <c r="D496" s="108"/>
      <c r="E496" s="108"/>
      <c r="F496" s="127"/>
      <c r="G496" s="128"/>
      <c r="H496" s="423">
        <f t="shared" si="223"/>
        <v>0</v>
      </c>
      <c r="I496" s="129"/>
      <c r="J496" s="130"/>
      <c r="K496" s="131"/>
      <c r="L496" s="129"/>
      <c r="M496" s="109"/>
      <c r="N496" s="130"/>
      <c r="O496" s="415"/>
      <c r="P496" s="415"/>
      <c r="Q496" s="415"/>
      <c r="R496" s="415"/>
      <c r="S496" s="415"/>
      <c r="T496" s="415"/>
      <c r="U496" s="415"/>
      <c r="V496" s="132"/>
      <c r="W496" s="133"/>
      <c r="X496" s="132"/>
      <c r="Y496" s="132"/>
      <c r="Z496" s="132"/>
      <c r="AA496" s="132"/>
    </row>
    <row r="497" spans="1:27" ht="20.100000000000001" hidden="1" customHeight="1">
      <c r="A497" s="305">
        <v>30101016</v>
      </c>
      <c r="B497" s="413" t="s">
        <v>443</v>
      </c>
      <c r="C497" s="413" t="s">
        <v>186</v>
      </c>
      <c r="D497" s="108"/>
      <c r="E497" s="108"/>
      <c r="F497" s="127"/>
      <c r="G497" s="128"/>
      <c r="H497" s="423">
        <f t="shared" si="223"/>
        <v>0</v>
      </c>
      <c r="I497" s="129"/>
      <c r="J497" s="130"/>
      <c r="K497" s="131"/>
      <c r="L497" s="129"/>
      <c r="M497" s="109"/>
      <c r="N497" s="130"/>
      <c r="O497" s="415"/>
      <c r="P497" s="415"/>
      <c r="Q497" s="415"/>
      <c r="R497" s="415"/>
      <c r="S497" s="415"/>
      <c r="T497" s="415"/>
      <c r="U497" s="415"/>
      <c r="V497" s="132"/>
      <c r="W497" s="133"/>
      <c r="X497" s="132"/>
      <c r="Y497" s="132"/>
      <c r="Z497" s="132"/>
      <c r="AA497" s="132"/>
    </row>
    <row r="498" spans="1:27" ht="20.100000000000001" hidden="1" customHeight="1">
      <c r="A498" s="299">
        <v>30700018</v>
      </c>
      <c r="B498" s="414" t="s">
        <v>240</v>
      </c>
      <c r="C498" s="126"/>
      <c r="D498" s="108">
        <v>7.3</v>
      </c>
      <c r="E498" s="108"/>
      <c r="F498" s="127"/>
      <c r="G498" s="128"/>
      <c r="H498" s="423">
        <f t="shared" si="223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ref="M498" si="231">IF(ISERROR(I498-K498),"",I498-K498)</f>
        <v>0</v>
      </c>
      <c r="N498" s="130">
        <f t="shared" ref="N498" si="232">SUM(O498:U498)</f>
        <v>0</v>
      </c>
      <c r="O498" s="415"/>
      <c r="P498" s="415"/>
      <c r="Q498" s="415"/>
      <c r="R498" s="415"/>
      <c r="S498" s="415"/>
      <c r="T498" s="415"/>
      <c r="U498" s="415"/>
      <c r="V498" s="132">
        <f t="shared" ref="V498" si="233">SUM(X498:AA498)</f>
        <v>0</v>
      </c>
      <c r="W498" s="133" t="str">
        <f t="shared" ref="W498" si="234">IF(ISERROR(V498/G498),"",V498/G498)</f>
        <v/>
      </c>
      <c r="X498" s="132"/>
      <c r="Y498" s="132"/>
      <c r="Z498" s="132"/>
      <c r="AA498" s="132"/>
    </row>
    <row r="499" spans="1:27" ht="20.100000000000001" hidden="1" customHeight="1">
      <c r="A499" s="299">
        <v>30700010</v>
      </c>
      <c r="B499" s="414" t="s">
        <v>241</v>
      </c>
      <c r="C499" s="126"/>
      <c r="D499" s="108">
        <f>78*120/1000</f>
        <v>9.36</v>
      </c>
      <c r="E499" s="108"/>
      <c r="F499" s="127"/>
      <c r="G499" s="128"/>
      <c r="H499" s="423">
        <f t="shared" si="223"/>
        <v>0</v>
      </c>
      <c r="I499" s="129"/>
      <c r="J499" s="130"/>
      <c r="K499" s="131"/>
      <c r="L499" s="129"/>
      <c r="M499" s="109"/>
      <c r="N499" s="130"/>
      <c r="O499" s="415"/>
      <c r="P499" s="415"/>
      <c r="Q499" s="415"/>
      <c r="R499" s="415"/>
      <c r="S499" s="415"/>
      <c r="T499" s="415"/>
      <c r="U499" s="415"/>
      <c r="V499" s="132"/>
      <c r="W499" s="133"/>
      <c r="X499" s="132"/>
      <c r="Y499" s="132"/>
      <c r="Z499" s="132"/>
      <c r="AA499" s="132"/>
    </row>
    <row r="500" spans="1:27" ht="20.100000000000001" hidden="1" customHeight="1">
      <c r="A500" s="299">
        <v>30700015</v>
      </c>
      <c r="B500" s="414" t="s">
        <v>242</v>
      </c>
      <c r="C500" s="126"/>
      <c r="D500" s="108">
        <v>4.5</v>
      </c>
      <c r="E500" s="108"/>
      <c r="F500" s="127"/>
      <c r="G500" s="128"/>
      <c r="H500" s="423">
        <f t="shared" si="223"/>
        <v>0</v>
      </c>
      <c r="I500" s="129"/>
      <c r="J500" s="130"/>
      <c r="K500" s="131"/>
      <c r="L500" s="129"/>
      <c r="M500" s="109"/>
      <c r="N500" s="130"/>
      <c r="O500" s="415"/>
      <c r="P500" s="415"/>
      <c r="Q500" s="415"/>
      <c r="R500" s="415"/>
      <c r="S500" s="415"/>
      <c r="T500" s="415"/>
      <c r="U500" s="415"/>
      <c r="V500" s="132"/>
      <c r="W500" s="133"/>
      <c r="X500" s="132"/>
      <c r="Y500" s="132"/>
      <c r="Z500" s="132"/>
      <c r="AA500" s="132"/>
    </row>
    <row r="501" spans="1:27" ht="20.100000000000001" hidden="1" customHeight="1">
      <c r="A501" s="299">
        <v>30700012</v>
      </c>
      <c r="B501" s="414" t="s">
        <v>243</v>
      </c>
      <c r="C501" s="126"/>
      <c r="D501" s="108">
        <v>4.5</v>
      </c>
      <c r="E501" s="108"/>
      <c r="F501" s="127"/>
      <c r="G501" s="128"/>
      <c r="H501" s="423">
        <f t="shared" si="223"/>
        <v>0</v>
      </c>
      <c r="I501" s="129"/>
      <c r="J501" s="130"/>
      <c r="K501" s="131"/>
      <c r="L501" s="129"/>
      <c r="M501" s="109"/>
      <c r="N501" s="130"/>
      <c r="O501" s="415"/>
      <c r="P501" s="415"/>
      <c r="Q501" s="415"/>
      <c r="R501" s="415"/>
      <c r="S501" s="415"/>
      <c r="T501" s="415"/>
      <c r="U501" s="415"/>
      <c r="V501" s="132"/>
      <c r="W501" s="133"/>
      <c r="X501" s="132"/>
      <c r="Y501" s="132"/>
      <c r="Z501" s="132"/>
      <c r="AA501" s="132"/>
    </row>
    <row r="502" spans="1:27" ht="20.100000000000001" hidden="1" customHeight="1">
      <c r="A502" s="299"/>
      <c r="B502" s="414"/>
      <c r="C502" s="126"/>
      <c r="D502" s="108"/>
      <c r="E502" s="108"/>
      <c r="F502" s="127"/>
      <c r="G502" s="128"/>
      <c r="H502" s="423">
        <f t="shared" si="223"/>
        <v>0</v>
      </c>
      <c r="I502" s="129"/>
      <c r="J502" s="130"/>
      <c r="K502" s="131"/>
      <c r="L502" s="129"/>
      <c r="M502" s="109"/>
      <c r="N502" s="130"/>
      <c r="O502" s="415"/>
      <c r="P502" s="415"/>
      <c r="Q502" s="415"/>
      <c r="R502" s="415"/>
      <c r="S502" s="415"/>
      <c r="T502" s="415"/>
      <c r="U502" s="415"/>
      <c r="V502" s="132"/>
      <c r="W502" s="133"/>
      <c r="X502" s="132"/>
      <c r="Y502" s="132"/>
      <c r="Z502" s="132"/>
      <c r="AA502" s="132"/>
    </row>
    <row r="503" spans="1:27" ht="20.100000000000001" hidden="1" customHeight="1">
      <c r="A503" s="462" t="s">
        <v>244</v>
      </c>
      <c r="B503" s="463"/>
      <c r="C503" s="421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5">SUM(M488:M498)</f>
        <v>0</v>
      </c>
      <c r="N503" s="146">
        <f t="shared" si="235"/>
        <v>0</v>
      </c>
      <c r="O503" s="148">
        <f t="shared" si="235"/>
        <v>0</v>
      </c>
      <c r="P503" s="148">
        <f t="shared" si="235"/>
        <v>0</v>
      </c>
      <c r="Q503" s="148">
        <f t="shared" si="235"/>
        <v>0</v>
      </c>
      <c r="R503" s="148">
        <f t="shared" si="235"/>
        <v>0</v>
      </c>
      <c r="S503" s="148">
        <f t="shared" si="235"/>
        <v>0</v>
      </c>
      <c r="T503" s="148">
        <f t="shared" si="235"/>
        <v>0</v>
      </c>
      <c r="U503" s="148">
        <f t="shared" si="235"/>
        <v>0</v>
      </c>
      <c r="V503" s="149">
        <f t="shared" si="235"/>
        <v>0</v>
      </c>
      <c r="W503" s="133">
        <f t="shared" si="235"/>
        <v>0</v>
      </c>
      <c r="X503" s="149">
        <f t="shared" si="235"/>
        <v>0</v>
      </c>
      <c r="Y503" s="149">
        <f t="shared" si="235"/>
        <v>0</v>
      </c>
      <c r="Z503" s="149">
        <f t="shared" si="235"/>
        <v>0</v>
      </c>
      <c r="AA503" s="149">
        <f t="shared" si="235"/>
        <v>0</v>
      </c>
    </row>
    <row r="504" spans="1:27" ht="20.100000000000001" customHeight="1">
      <c r="A504" s="464" t="s">
        <v>246</v>
      </c>
      <c r="B504" s="465"/>
      <c r="C504" s="465"/>
      <c r="D504" s="465"/>
      <c r="E504" s="465"/>
      <c r="F504" s="466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6">SUM(M368,M426,M461,M477,M487,M503)</f>
        <v>0</v>
      </c>
      <c r="N504" s="154">
        <f t="shared" si="236"/>
        <v>0</v>
      </c>
      <c r="O504" s="154">
        <f t="shared" si="236"/>
        <v>0</v>
      </c>
      <c r="P504" s="154">
        <f t="shared" si="236"/>
        <v>0</v>
      </c>
      <c r="Q504" s="154">
        <f t="shared" si="236"/>
        <v>0</v>
      </c>
      <c r="R504" s="154">
        <f t="shared" si="236"/>
        <v>0</v>
      </c>
      <c r="S504" s="154">
        <f t="shared" si="236"/>
        <v>0</v>
      </c>
      <c r="T504" s="154">
        <f t="shared" si="236"/>
        <v>0</v>
      </c>
      <c r="U504" s="154">
        <f t="shared" si="236"/>
        <v>0</v>
      </c>
      <c r="V504" s="154">
        <f t="shared" si="236"/>
        <v>0</v>
      </c>
      <c r="W504" s="156" t="str">
        <f t="shared" ref="W504" si="237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467" t="s">
        <v>476</v>
      </c>
      <c r="B505" s="420" t="s">
        <v>247</v>
      </c>
      <c r="C505" s="450" t="s">
        <v>248</v>
      </c>
      <c r="D505" s="451"/>
      <c r="E505" s="458" t="s">
        <v>249</v>
      </c>
      <c r="F505" s="458"/>
      <c r="G505" s="428" t="s">
        <v>250</v>
      </c>
      <c r="H505" s="428"/>
      <c r="I505" s="458" t="s">
        <v>251</v>
      </c>
      <c r="J505" s="458"/>
      <c r="K505" s="458" t="s">
        <v>252</v>
      </c>
      <c r="L505" s="458"/>
      <c r="M505" s="458" t="s">
        <v>253</v>
      </c>
      <c r="N505" s="458"/>
      <c r="O505" s="458" t="s">
        <v>254</v>
      </c>
      <c r="P505" s="428" t="s">
        <v>255</v>
      </c>
      <c r="Q505" s="428"/>
      <c r="R505" s="428" t="s">
        <v>252</v>
      </c>
      <c r="S505" s="428"/>
      <c r="T505" s="428" t="s">
        <v>256</v>
      </c>
      <c r="U505" s="428"/>
      <c r="V505" s="428" t="s">
        <v>257</v>
      </c>
      <c r="W505" s="428"/>
      <c r="X505" s="428" t="s">
        <v>252</v>
      </c>
      <c r="Y505" s="428"/>
      <c r="Z505" s="428" t="s">
        <v>256</v>
      </c>
      <c r="AA505" s="428"/>
    </row>
    <row r="506" spans="1:27" ht="20.100000000000001" customHeight="1">
      <c r="A506" s="468"/>
      <c r="B506" s="420" t="s">
        <v>258</v>
      </c>
      <c r="C506" s="450">
        <v>0</v>
      </c>
      <c r="D506" s="451"/>
      <c r="E506" s="461">
        <f>C506*11</f>
        <v>0</v>
      </c>
      <c r="F506" s="461"/>
      <c r="G506" s="428">
        <v>0</v>
      </c>
      <c r="H506" s="428"/>
      <c r="I506" s="461">
        <f>G506*11</f>
        <v>0</v>
      </c>
      <c r="J506" s="461"/>
      <c r="K506" s="461">
        <f>E506-I506</f>
        <v>0</v>
      </c>
      <c r="L506" s="461"/>
      <c r="M506" s="459" t="str">
        <f>IF(ISERROR(K506/E506),"",K506/E506)</f>
        <v/>
      </c>
      <c r="N506" s="459"/>
      <c r="O506" s="458"/>
      <c r="P506" s="428" t="s">
        <v>201</v>
      </c>
      <c r="Q506" s="428"/>
      <c r="R506" s="457">
        <f>SUM(O368:U368)</f>
        <v>0</v>
      </c>
      <c r="S506" s="457"/>
      <c r="T506" s="452" t="str">
        <f t="array" ref="T506">IF(ISERROR(R506/R513),"",R506/R513)</f>
        <v/>
      </c>
      <c r="U506" s="452"/>
      <c r="V506" s="428" t="s">
        <v>259</v>
      </c>
      <c r="W506" s="428"/>
      <c r="X506" s="455">
        <f>SUM(O368,O426,O461,O477,O487,O503)</f>
        <v>0</v>
      </c>
      <c r="Y506" s="455"/>
      <c r="Z506" s="452" t="str">
        <f t="array" ref="Z506">IF(ISERROR(X506/X513),"",X506/X513)</f>
        <v/>
      </c>
      <c r="AA506" s="452"/>
    </row>
    <row r="507" spans="1:27" ht="20.100000000000001" customHeight="1">
      <c r="A507" s="468"/>
      <c r="B507" s="420" t="s">
        <v>260</v>
      </c>
      <c r="C507" s="450">
        <v>0</v>
      </c>
      <c r="D507" s="451"/>
      <c r="E507" s="461">
        <f>C507*11</f>
        <v>0</v>
      </c>
      <c r="F507" s="461"/>
      <c r="G507" s="428">
        <v>0</v>
      </c>
      <c r="H507" s="428"/>
      <c r="I507" s="461">
        <f>G507*11</f>
        <v>0</v>
      </c>
      <c r="J507" s="461"/>
      <c r="K507" s="461">
        <f>E507-I507</f>
        <v>0</v>
      </c>
      <c r="L507" s="461"/>
      <c r="M507" s="459" t="str">
        <f>IF(ISERROR(K507/E507),"",K507/E507)</f>
        <v/>
      </c>
      <c r="N507" s="459"/>
      <c r="O507" s="458"/>
      <c r="P507" s="428" t="s">
        <v>216</v>
      </c>
      <c r="Q507" s="428"/>
      <c r="R507" s="457">
        <f>SUM(O426:U426)</f>
        <v>0</v>
      </c>
      <c r="S507" s="457"/>
      <c r="T507" s="452" t="str">
        <f>IF(ISERROR(R507/R513),"",R507/R513)</f>
        <v/>
      </c>
      <c r="U507" s="452"/>
      <c r="V507" s="428" t="s">
        <v>261</v>
      </c>
      <c r="W507" s="428"/>
      <c r="X507" s="455">
        <f>SUM(O369,O427,O462,O478,O488,O504)</f>
        <v>0</v>
      </c>
      <c r="Y507" s="455"/>
      <c r="Z507" s="452" t="str">
        <f>IF(ISERROR(X507/X513),"",X507/X513)</f>
        <v/>
      </c>
      <c r="AA507" s="452"/>
    </row>
    <row r="508" spans="1:27" ht="20.100000000000001" customHeight="1">
      <c r="A508" s="468"/>
      <c r="B508" s="420" t="s">
        <v>262</v>
      </c>
      <c r="C508" s="450">
        <v>0</v>
      </c>
      <c r="D508" s="451"/>
      <c r="E508" s="461">
        <f>C508*11</f>
        <v>0</v>
      </c>
      <c r="F508" s="461"/>
      <c r="G508" s="428">
        <v>0</v>
      </c>
      <c r="H508" s="428"/>
      <c r="I508" s="461">
        <f>G508*11</f>
        <v>0</v>
      </c>
      <c r="J508" s="461"/>
      <c r="K508" s="461">
        <f>E508-I508</f>
        <v>0</v>
      </c>
      <c r="L508" s="461"/>
      <c r="M508" s="459" t="str">
        <f>IF(ISERROR(K508/E508),"",K508/E508)</f>
        <v/>
      </c>
      <c r="N508" s="459"/>
      <c r="O508" s="458"/>
      <c r="P508" s="428" t="s">
        <v>224</v>
      </c>
      <c r="Q508" s="428"/>
      <c r="R508" s="457">
        <f>SUM(O461:U461)</f>
        <v>0</v>
      </c>
      <c r="S508" s="457"/>
      <c r="T508" s="452" t="str">
        <f>IF(ISERROR(R508/R513),"",R508/R513)</f>
        <v/>
      </c>
      <c r="U508" s="452"/>
      <c r="V508" s="428" t="s">
        <v>263</v>
      </c>
      <c r="W508" s="428"/>
      <c r="X508" s="455">
        <f>SUM(O371,O428,O463,O479,O489,O505)</f>
        <v>0</v>
      </c>
      <c r="Y508" s="455"/>
      <c r="Z508" s="452" t="str">
        <f>IF(ISERROR(X508/X513),"",X508/X513)</f>
        <v/>
      </c>
      <c r="AA508" s="452"/>
    </row>
    <row r="509" spans="1:27" ht="20.100000000000001" customHeight="1">
      <c r="A509" s="468"/>
      <c r="B509" s="420" t="s">
        <v>264</v>
      </c>
      <c r="C509" s="450">
        <v>1</v>
      </c>
      <c r="D509" s="451"/>
      <c r="E509" s="461">
        <f>C509*11</f>
        <v>11</v>
      </c>
      <c r="F509" s="461"/>
      <c r="G509" s="428">
        <v>1</v>
      </c>
      <c r="H509" s="428"/>
      <c r="I509" s="461">
        <f>G509*11</f>
        <v>11</v>
      </c>
      <c r="J509" s="461"/>
      <c r="K509" s="461">
        <f>E509-I509</f>
        <v>0</v>
      </c>
      <c r="L509" s="461"/>
      <c r="M509" s="459">
        <f>IF(ISERROR(K509/E509),"",K509/E509)</f>
        <v>0</v>
      </c>
      <c r="N509" s="459"/>
      <c r="O509" s="458"/>
      <c r="P509" s="428" t="s">
        <v>231</v>
      </c>
      <c r="Q509" s="428"/>
      <c r="R509" s="457">
        <f>SUM(O477:U477)</f>
        <v>0</v>
      </c>
      <c r="S509" s="457"/>
      <c r="T509" s="452" t="str">
        <f>IF(ISERROR(R509/R513),"",R509/R513)</f>
        <v/>
      </c>
      <c r="U509" s="452"/>
      <c r="V509" s="428" t="s">
        <v>265</v>
      </c>
      <c r="W509" s="428"/>
      <c r="X509" s="455">
        <f>SUM(O372,O429,O464,O480,O490,O506)</f>
        <v>0</v>
      </c>
      <c r="Y509" s="455"/>
      <c r="Z509" s="452" t="str">
        <f>IF(ISERROR(X509/X513),"",X509/X513)</f>
        <v/>
      </c>
      <c r="AA509" s="452"/>
    </row>
    <row r="510" spans="1:27" ht="20.100000000000001" customHeight="1">
      <c r="A510" s="469"/>
      <c r="B510" s="420" t="s">
        <v>266</v>
      </c>
      <c r="C510" s="460">
        <f>SUM(C506:D509)</f>
        <v>1</v>
      </c>
      <c r="D510" s="434"/>
      <c r="E510" s="461">
        <f>SUM(E506:F509)</f>
        <v>11</v>
      </c>
      <c r="F510" s="461"/>
      <c r="G510" s="428">
        <f>SUM(G506:H509)</f>
        <v>1</v>
      </c>
      <c r="H510" s="428"/>
      <c r="I510" s="461">
        <f>SUM(I506:J509)</f>
        <v>11</v>
      </c>
      <c r="J510" s="461"/>
      <c r="K510" s="461">
        <f>SUM(K506:L509)</f>
        <v>0</v>
      </c>
      <c r="L510" s="461"/>
      <c r="M510" s="459">
        <f>IF(ISERROR(K510/E510),"",K510/E510)</f>
        <v>0</v>
      </c>
      <c r="N510" s="459"/>
      <c r="O510" s="458"/>
      <c r="P510" s="428" t="s">
        <v>234</v>
      </c>
      <c r="Q510" s="428"/>
      <c r="R510" s="457">
        <f>SUM(O487:U487)</f>
        <v>0</v>
      </c>
      <c r="S510" s="457"/>
      <c r="T510" s="452" t="str">
        <f>IF(ISERROR(R510/R513),"",R510/R513)</f>
        <v/>
      </c>
      <c r="U510" s="452"/>
      <c r="V510" s="428" t="s">
        <v>267</v>
      </c>
      <c r="W510" s="428"/>
      <c r="X510" s="455">
        <f>SUM(O373,O430,O465,O481,O491,O507)</f>
        <v>0</v>
      </c>
      <c r="Y510" s="455"/>
      <c r="Z510" s="452" t="str">
        <f>IF(ISERROR(X510/X513),"",X510/X513)</f>
        <v/>
      </c>
      <c r="AA510" s="452"/>
    </row>
    <row r="511" spans="1:27" ht="20.100000000000001" customHeight="1">
      <c r="A511" s="307" t="s">
        <v>477</v>
      </c>
      <c r="B511" s="420">
        <f>G504</f>
        <v>0</v>
      </c>
      <c r="C511" s="438" t="s">
        <v>269</v>
      </c>
      <c r="D511" s="437"/>
      <c r="E511" s="428">
        <f>H504</f>
        <v>0</v>
      </c>
      <c r="F511" s="428"/>
      <c r="G511" s="428" t="s">
        <v>270</v>
      </c>
      <c r="H511" s="428"/>
      <c r="I511" s="456" t="str">
        <f>L504</f>
        <v/>
      </c>
      <c r="J511" s="456"/>
      <c r="K511" s="458" t="s">
        <v>271</v>
      </c>
      <c r="L511" s="458"/>
      <c r="M511" s="456" t="str">
        <f>J504</f>
        <v/>
      </c>
      <c r="N511" s="456"/>
      <c r="O511" s="458"/>
      <c r="P511" s="428" t="s">
        <v>244</v>
      </c>
      <c r="Q511" s="428"/>
      <c r="R511" s="457">
        <f>SUM(O503:U503)</f>
        <v>0</v>
      </c>
      <c r="S511" s="457"/>
      <c r="T511" s="452" t="str">
        <f>IF(ISERROR(R511/R513),"",R511/R513)</f>
        <v/>
      </c>
      <c r="U511" s="452"/>
      <c r="V511" s="428" t="s">
        <v>272</v>
      </c>
      <c r="W511" s="428"/>
      <c r="X511" s="455">
        <f>SUM(O374,O431,O466,O482,O492,O508)</f>
        <v>0</v>
      </c>
      <c r="Y511" s="455"/>
      <c r="Z511" s="452" t="str">
        <f>IF(ISERROR(X511/X513),"",X511/X513)</f>
        <v/>
      </c>
      <c r="AA511" s="452"/>
    </row>
    <row r="512" spans="1:27" ht="20.100000000000001" customHeight="1">
      <c r="A512" s="308" t="s">
        <v>478</v>
      </c>
      <c r="B512" s="420">
        <f>I504+C510</f>
        <v>1</v>
      </c>
      <c r="C512" s="435" t="s">
        <v>251</v>
      </c>
      <c r="D512" s="436"/>
      <c r="E512" s="453">
        <f>K504+I510</f>
        <v>11</v>
      </c>
      <c r="F512" s="453"/>
      <c r="G512" s="428" t="s">
        <v>274</v>
      </c>
      <c r="H512" s="428"/>
      <c r="I512" s="456">
        <f>B512-E512</f>
        <v>-10</v>
      </c>
      <c r="J512" s="456"/>
      <c r="K512" s="458" t="s">
        <v>275</v>
      </c>
      <c r="L512" s="458"/>
      <c r="M512" s="459">
        <f>IF(ISERROR(I512/E512),"",I512/E512)</f>
        <v>-0.90909090909090906</v>
      </c>
      <c r="N512" s="459"/>
      <c r="O512" s="458"/>
      <c r="P512" s="428" t="s">
        <v>245</v>
      </c>
      <c r="Q512" s="428"/>
      <c r="R512" s="457"/>
      <c r="S512" s="457"/>
      <c r="T512" s="452" t="str">
        <f>IF(ISERROR(R512/R513),"",R512/R513)</f>
        <v/>
      </c>
      <c r="U512" s="452"/>
      <c r="V512" s="428" t="s">
        <v>264</v>
      </c>
      <c r="W512" s="428"/>
      <c r="X512" s="455">
        <f>SUM(O375,O432,O467,O486,O493,O509)</f>
        <v>0</v>
      </c>
      <c r="Y512" s="455"/>
      <c r="Z512" s="452" t="str">
        <f>IF(ISERROR(X512/X513),"",X512/X513)</f>
        <v/>
      </c>
      <c r="AA512" s="452"/>
    </row>
    <row r="513" spans="1:27" ht="20.100000000000001" customHeight="1">
      <c r="A513" s="308" t="s">
        <v>479</v>
      </c>
      <c r="B513" s="420">
        <f>N504</f>
        <v>0</v>
      </c>
      <c r="C513" s="435" t="s">
        <v>277</v>
      </c>
      <c r="D513" s="436"/>
      <c r="E513" s="452">
        <f>IF(ISERROR(B513/B512),"",B513/B512)</f>
        <v>0</v>
      </c>
      <c r="F513" s="452"/>
      <c r="G513" s="428" t="s">
        <v>278</v>
      </c>
      <c r="H513" s="428"/>
      <c r="I513" s="458">
        <f>V504</f>
        <v>0</v>
      </c>
      <c r="J513" s="458"/>
      <c r="K513" s="458" t="s">
        <v>279</v>
      </c>
      <c r="L513" s="458"/>
      <c r="M513" s="459" t="str">
        <f t="array" ref="M513">IF(ISERROR(I513/B511),"",I513/B511)</f>
        <v/>
      </c>
      <c r="N513" s="459"/>
      <c r="O513" s="458"/>
      <c r="P513" s="428" t="s">
        <v>266</v>
      </c>
      <c r="Q513" s="428"/>
      <c r="R513" s="457">
        <f>SUM(R506:S512)</f>
        <v>0</v>
      </c>
      <c r="S513" s="457"/>
      <c r="T513" s="452"/>
      <c r="U513" s="452"/>
      <c r="V513" s="428" t="s">
        <v>266</v>
      </c>
      <c r="W513" s="428"/>
      <c r="X513" s="455">
        <f>SUM(X506:Y512)</f>
        <v>0</v>
      </c>
      <c r="Y513" s="455"/>
      <c r="Z513" s="452"/>
      <c r="AA513" s="45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454" t="str">
        <f>IF(ISERROR(#REF!/#REF!),"",#REF!/#REF!)</f>
        <v/>
      </c>
      <c r="H514" s="454"/>
      <c r="I514" s="454"/>
      <c r="J514" s="125"/>
      <c r="K514" s="160"/>
      <c r="L514" s="122"/>
      <c r="M514" s="122"/>
      <c r="N514" s="454" t="str">
        <f>IF(ISERROR(G514/#REF!),"",G514/#REF!)</f>
        <v/>
      </c>
      <c r="O514" s="454"/>
      <c r="P514" s="454"/>
      <c r="Q514" s="454"/>
      <c r="R514" s="454"/>
      <c r="S514" s="422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441" t="s">
        <v>268</v>
      </c>
      <c r="B516" s="441"/>
      <c r="C516" s="450">
        <f>SUM(B170,B340,B511)</f>
        <v>11596</v>
      </c>
      <c r="D516" s="451"/>
      <c r="E516" s="441" t="s">
        <v>269</v>
      </c>
      <c r="F516" s="441"/>
      <c r="G516" s="453">
        <f>SUM(E170,E340,E511)</f>
        <v>58420.72</v>
      </c>
      <c r="H516" s="453"/>
      <c r="I516" s="428" t="s">
        <v>270</v>
      </c>
      <c r="J516" s="441"/>
      <c r="K516" s="450">
        <f>IF(ISERROR(C516/G517),"",C516/G517)</f>
        <v>15.953264291947045</v>
      </c>
      <c r="L516" s="451"/>
      <c r="M516" s="428" t="s">
        <v>271</v>
      </c>
      <c r="N516" s="428"/>
      <c r="O516" s="429">
        <f t="array" ref="O516">IF(ISERROR(C516/C517),"",C516/C517)</f>
        <v>17.251331488589365</v>
      </c>
      <c r="P516" s="430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428" t="s">
        <v>273</v>
      </c>
      <c r="B517" s="428"/>
      <c r="C517" s="450">
        <f>SUM(B171,B341,B512)</f>
        <v>672.18000000000006</v>
      </c>
      <c r="D517" s="451"/>
      <c r="E517" s="428" t="s">
        <v>251</v>
      </c>
      <c r="F517" s="428"/>
      <c r="G517" s="453">
        <f>SUM(E171,E341,E512)</f>
        <v>726.87318330540518</v>
      </c>
      <c r="H517" s="453"/>
      <c r="I517" s="435" t="s">
        <v>274</v>
      </c>
      <c r="J517" s="436"/>
      <c r="K517" s="438">
        <f>C517-G517</f>
        <v>-54.693183305405114</v>
      </c>
      <c r="L517" s="437"/>
      <c r="M517" s="438" t="s">
        <v>275</v>
      </c>
      <c r="N517" s="437"/>
      <c r="O517" s="442">
        <f>IF(ISERROR(K517/C517),"",K517/C517)</f>
        <v>-8.1366870935471319E-2</v>
      </c>
      <c r="P517" s="443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435" t="s">
        <v>276</v>
      </c>
      <c r="B518" s="436"/>
      <c r="C518" s="450">
        <f>SUM(B172,B342,B513)</f>
        <v>0</v>
      </c>
      <c r="D518" s="451"/>
      <c r="E518" s="435" t="s">
        <v>277</v>
      </c>
      <c r="F518" s="436"/>
      <c r="G518" s="452">
        <f>IF(ISERROR(C518/C517),"",C518/C517)</f>
        <v>0</v>
      </c>
      <c r="H518" s="452"/>
      <c r="I518" s="428" t="s">
        <v>278</v>
      </c>
      <c r="J518" s="441"/>
      <c r="K518" s="453">
        <f>SUM(I172,I342,I513)</f>
        <v>0</v>
      </c>
      <c r="L518" s="453"/>
      <c r="M518" s="441" t="s">
        <v>279</v>
      </c>
      <c r="N518" s="441"/>
      <c r="O518" s="442">
        <f t="array" ref="O518">IF(ISERROR(K518/C516),"",K518/C516)</f>
        <v>0</v>
      </c>
      <c r="P518" s="443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347"/>
      <c r="H519" s="168"/>
      <c r="I519" s="422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435" t="s">
        <v>298</v>
      </c>
      <c r="B520" s="436"/>
      <c r="C520" s="435" t="s">
        <v>299</v>
      </c>
      <c r="D520" s="436"/>
      <c r="E520" s="435" t="s">
        <v>256</v>
      </c>
      <c r="F520" s="436"/>
      <c r="G520" s="444" t="s">
        <v>254</v>
      </c>
      <c r="H520" s="445"/>
      <c r="I520" s="435" t="s">
        <v>255</v>
      </c>
      <c r="J520" s="437"/>
      <c r="K520" s="435" t="s">
        <v>300</v>
      </c>
      <c r="L520" s="436"/>
      <c r="M520" s="435" t="s">
        <v>256</v>
      </c>
      <c r="N520" s="436"/>
      <c r="O520" s="428" t="s">
        <v>257</v>
      </c>
      <c r="P520" s="428"/>
      <c r="Q520" s="435" t="s">
        <v>300</v>
      </c>
      <c r="R520" s="436"/>
      <c r="S520" s="435" t="s">
        <v>256</v>
      </c>
      <c r="T520" s="436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440" t="s">
        <v>201</v>
      </c>
      <c r="B521" s="436"/>
      <c r="C521" s="435">
        <f>SUM(G28,G198,G368)</f>
        <v>3491</v>
      </c>
      <c r="D521" s="436"/>
      <c r="E521" s="431">
        <f>IF(ISERROR(C521/C527),"",C521/C527)</f>
        <v>0.30105208692652641</v>
      </c>
      <c r="F521" s="432"/>
      <c r="G521" s="446"/>
      <c r="H521" s="447"/>
      <c r="I521" s="433" t="s">
        <v>301</v>
      </c>
      <c r="J521" s="439"/>
      <c r="K521" s="438">
        <f t="shared" ref="K521:K526" si="238">SUM(R165,U335,U506)</f>
        <v>0</v>
      </c>
      <c r="L521" s="437"/>
      <c r="M521" s="431" t="str">
        <f t="array" ref="M521">IF(ISERROR(K521/K527),"",K521/K527)</f>
        <v/>
      </c>
      <c r="N521" s="432"/>
      <c r="O521" s="428" t="s">
        <v>259</v>
      </c>
      <c r="P521" s="428"/>
      <c r="Q521" s="429">
        <f t="shared" ref="Q521:Q526" si="239">SUM(X165,AA335,AA506)</f>
        <v>0</v>
      </c>
      <c r="R521" s="430"/>
      <c r="S521" s="431" t="str">
        <f t="array" ref="S521">IF(ISERROR(Q521/Q527),"",Q521/Q527)</f>
        <v/>
      </c>
      <c r="T521" s="432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440" t="s">
        <v>216</v>
      </c>
      <c r="B522" s="436"/>
      <c r="C522" s="435">
        <f>SUM(G86,G256,G426)</f>
        <v>4399</v>
      </c>
      <c r="D522" s="436"/>
      <c r="E522" s="431">
        <f>IF(ISERROR(C522/C527),"",C522/C527)</f>
        <v>0.37935494998275265</v>
      </c>
      <c r="F522" s="432"/>
      <c r="G522" s="446"/>
      <c r="H522" s="447"/>
      <c r="I522" s="433" t="s">
        <v>302</v>
      </c>
      <c r="J522" s="439"/>
      <c r="K522" s="438">
        <f t="shared" si="238"/>
        <v>0</v>
      </c>
      <c r="L522" s="437"/>
      <c r="M522" s="431" t="str">
        <f>IF(ISERROR(K522/K527),"",K522/K527)</f>
        <v/>
      </c>
      <c r="N522" s="432"/>
      <c r="O522" s="428" t="s">
        <v>261</v>
      </c>
      <c r="P522" s="428"/>
      <c r="Q522" s="429">
        <f t="shared" si="239"/>
        <v>0</v>
      </c>
      <c r="R522" s="430"/>
      <c r="S522" s="431" t="str">
        <f>IF(ISERROR(Q522/Q527),"",Q522/Q527)</f>
        <v/>
      </c>
      <c r="T522" s="432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440" t="s">
        <v>224</v>
      </c>
      <c r="B523" s="436"/>
      <c r="C523" s="435">
        <f>SUM(G121,G291,G461)</f>
        <v>1555</v>
      </c>
      <c r="D523" s="436"/>
      <c r="E523" s="431">
        <f>IF(ISERROR(C523/C527),"",C523/C527)</f>
        <v>0.13409796481545361</v>
      </c>
      <c r="F523" s="432"/>
      <c r="G523" s="446"/>
      <c r="H523" s="447"/>
      <c r="I523" s="433" t="s">
        <v>303</v>
      </c>
      <c r="J523" s="439"/>
      <c r="K523" s="438">
        <f t="shared" si="238"/>
        <v>0</v>
      </c>
      <c r="L523" s="437"/>
      <c r="M523" s="431" t="str">
        <f>IF(ISERROR(K523/K527),"",K523/K527)</f>
        <v/>
      </c>
      <c r="N523" s="432"/>
      <c r="O523" s="428" t="s">
        <v>263</v>
      </c>
      <c r="P523" s="428"/>
      <c r="Q523" s="429">
        <f t="shared" si="239"/>
        <v>0</v>
      </c>
      <c r="R523" s="430"/>
      <c r="S523" s="431" t="str">
        <f>IF(ISERROR(Q523/Q527),"",Q523/Q527)</f>
        <v/>
      </c>
      <c r="T523" s="432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440" t="s">
        <v>231</v>
      </c>
      <c r="B524" s="436"/>
      <c r="C524" s="435">
        <f>SUM(G137,G307,G477)</f>
        <v>975</v>
      </c>
      <c r="D524" s="436"/>
      <c r="E524" s="431">
        <f>IF(ISERROR(C524/C527),"",C524/C527)</f>
        <v>8.4080717488789244E-2</v>
      </c>
      <c r="F524" s="432"/>
      <c r="G524" s="446"/>
      <c r="H524" s="447"/>
      <c r="I524" s="433" t="s">
        <v>304</v>
      </c>
      <c r="J524" s="439"/>
      <c r="K524" s="438">
        <f t="shared" si="238"/>
        <v>0</v>
      </c>
      <c r="L524" s="437"/>
      <c r="M524" s="431" t="str">
        <f>IF(ISERROR(K524/K527),"",K524/K527)</f>
        <v/>
      </c>
      <c r="N524" s="432"/>
      <c r="O524" s="428" t="s">
        <v>305</v>
      </c>
      <c r="P524" s="428"/>
      <c r="Q524" s="429">
        <f t="shared" si="239"/>
        <v>0</v>
      </c>
      <c r="R524" s="430"/>
      <c r="S524" s="431" t="str">
        <f>IF(ISERROR(Q524/Q527),"",Q524/Q527)</f>
        <v/>
      </c>
      <c r="T524" s="432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440" t="s">
        <v>234</v>
      </c>
      <c r="B525" s="436"/>
      <c r="C525" s="435">
        <f>SUM(G147,G317,G487)</f>
        <v>1176</v>
      </c>
      <c r="D525" s="436"/>
      <c r="E525" s="431">
        <f>IF(ISERROR(C525/C527),"",C525/C527)</f>
        <v>0.1014142807864781</v>
      </c>
      <c r="F525" s="432"/>
      <c r="G525" s="446"/>
      <c r="H525" s="447"/>
      <c r="I525" s="433" t="s">
        <v>306</v>
      </c>
      <c r="J525" s="439"/>
      <c r="K525" s="438">
        <f t="shared" si="238"/>
        <v>0</v>
      </c>
      <c r="L525" s="437"/>
      <c r="M525" s="431" t="str">
        <f>IF(ISERROR(K525/K527),"",K525/K527)</f>
        <v/>
      </c>
      <c r="N525" s="432"/>
      <c r="O525" s="428" t="s">
        <v>267</v>
      </c>
      <c r="P525" s="428"/>
      <c r="Q525" s="429">
        <f t="shared" si="239"/>
        <v>0</v>
      </c>
      <c r="R525" s="430"/>
      <c r="S525" s="431" t="str">
        <f>IF(ISERROR(Q525/Q527),"",Q525/Q527)</f>
        <v/>
      </c>
      <c r="T525" s="432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440" t="s">
        <v>244</v>
      </c>
      <c r="B526" s="436"/>
      <c r="C526" s="435">
        <f>SUM(G162,G332,G503)</f>
        <v>0</v>
      </c>
      <c r="D526" s="436"/>
      <c r="E526" s="431">
        <f>IF(ISERROR(C526/C527),"",C526/C527)</f>
        <v>0</v>
      </c>
      <c r="F526" s="432"/>
      <c r="G526" s="446"/>
      <c r="H526" s="447"/>
      <c r="I526" s="433" t="s">
        <v>307</v>
      </c>
      <c r="J526" s="439"/>
      <c r="K526" s="438">
        <f t="shared" si="238"/>
        <v>0</v>
      </c>
      <c r="L526" s="437"/>
      <c r="M526" s="431" t="str">
        <f>IF(ISERROR(K526/K527),"",K526/K527)</f>
        <v/>
      </c>
      <c r="N526" s="432"/>
      <c r="O526" s="428" t="s">
        <v>272</v>
      </c>
      <c r="P526" s="428"/>
      <c r="Q526" s="429">
        <f t="shared" si="239"/>
        <v>0</v>
      </c>
      <c r="R526" s="430"/>
      <c r="S526" s="431" t="str">
        <f>IF(ISERROR(Q526/Q527),"",Q526/Q527)</f>
        <v/>
      </c>
      <c r="T526" s="432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435" t="s">
        <v>266</v>
      </c>
      <c r="B527" s="436"/>
      <c r="C527" s="435">
        <f>SUM(C521:C526)</f>
        <v>11596</v>
      </c>
      <c r="D527" s="436"/>
      <c r="E527" s="431">
        <f>SUM(E521:F526)</f>
        <v>0.99999999999999989</v>
      </c>
      <c r="F527" s="432"/>
      <c r="G527" s="448"/>
      <c r="H527" s="449"/>
      <c r="I527" s="435" t="s">
        <v>266</v>
      </c>
      <c r="J527" s="437"/>
      <c r="K527" s="438">
        <f>SUM(R172,U342,U513)</f>
        <v>0</v>
      </c>
      <c r="L527" s="437"/>
      <c r="M527" s="431"/>
      <c r="N527" s="432"/>
      <c r="O527" s="428" t="s">
        <v>266</v>
      </c>
      <c r="P527" s="428"/>
      <c r="Q527" s="429">
        <f>SUM(Q521:R526)</f>
        <v>0</v>
      </c>
      <c r="R527" s="430"/>
      <c r="S527" s="431">
        <f>SUM(S521:T526)</f>
        <v>0</v>
      </c>
      <c r="T527" s="432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433" t="s">
        <v>308</v>
      </c>
      <c r="B529" s="434"/>
      <c r="C529" s="413" t="s">
        <v>309</v>
      </c>
      <c r="D529" s="413" t="s">
        <v>310</v>
      </c>
      <c r="E529" s="413" t="s">
        <v>311</v>
      </c>
      <c r="F529" s="413" t="s">
        <v>312</v>
      </c>
      <c r="G529" s="348" t="s">
        <v>313</v>
      </c>
      <c r="H529" s="129" t="s">
        <v>314</v>
      </c>
      <c r="I529" s="129" t="s">
        <v>315</v>
      </c>
      <c r="J529" s="129" t="s">
        <v>316</v>
      </c>
      <c r="K529" s="415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423" t="s">
        <v>322</v>
      </c>
      <c r="Q529" s="129" t="s">
        <v>323</v>
      </c>
      <c r="R529" s="109" t="s">
        <v>324</v>
      </c>
      <c r="S529" s="413" t="s">
        <v>325</v>
      </c>
      <c r="T529" s="413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424" t="s">
        <v>327</v>
      </c>
      <c r="B530" s="425"/>
      <c r="C530" s="106">
        <f>D530+E530+F530-G530-O530-P530</f>
        <v>42</v>
      </c>
      <c r="D530" s="106">
        <f>+'2'!C530</f>
        <v>38</v>
      </c>
      <c r="E530" s="106">
        <v>4</v>
      </c>
      <c r="F530" s="106"/>
      <c r="G530" s="107"/>
      <c r="H530" s="106"/>
      <c r="I530" s="106"/>
      <c r="J530" s="106">
        <f>C530-H530-I530</f>
        <v>42</v>
      </c>
      <c r="K530" s="106"/>
      <c r="L530" s="106"/>
      <c r="M530" s="106"/>
      <c r="N530" s="106"/>
      <c r="O530" s="106"/>
      <c r="P530" s="108"/>
      <c r="Q530" s="106">
        <f>J530-K530-L530</f>
        <v>42</v>
      </c>
      <c r="R530" s="109">
        <f>Q530*11-M530-N530</f>
        <v>462</v>
      </c>
      <c r="S530" s="416">
        <f t="array" ref="S530">IF(ISERROR(Q530/J530),"",Q530/J530)</f>
        <v>1</v>
      </c>
      <c r="T530" s="416">
        <f t="array" ref="T530">IF(ISERROR((O530:P530)/C530),"",SUM(O530:P530)/C530)</f>
        <v>0</v>
      </c>
      <c r="X530" s="116"/>
      <c r="Y530" s="116"/>
      <c r="Z530" s="159"/>
      <c r="AA530" s="159"/>
    </row>
    <row r="531" spans="1:27" ht="20.100000000000001" customHeight="1">
      <c r="A531" s="424" t="s">
        <v>328</v>
      </c>
      <c r="B531" s="425"/>
      <c r="C531" s="106">
        <f>D531+E531+F531-G531-O531-P531</f>
        <v>45</v>
      </c>
      <c r="D531" s="106">
        <f>+'2'!C531</f>
        <v>44</v>
      </c>
      <c r="E531" s="110">
        <v>1</v>
      </c>
      <c r="F531" s="110"/>
      <c r="G531" s="107"/>
      <c r="H531" s="106"/>
      <c r="I531" s="106"/>
      <c r="J531" s="106">
        <f>C531-H531-I531</f>
        <v>45</v>
      </c>
      <c r="K531" s="106">
        <v>2</v>
      </c>
      <c r="L531" s="106"/>
      <c r="M531" s="106"/>
      <c r="N531" s="106"/>
      <c r="O531" s="110"/>
      <c r="P531" s="111"/>
      <c r="Q531" s="106">
        <f>J531-K531-L531</f>
        <v>43</v>
      </c>
      <c r="R531" s="109">
        <f>Q531*11-M531-N531</f>
        <v>473</v>
      </c>
      <c r="S531" s="416">
        <f t="array" ref="S531">IF(ISERROR(Q531/J531),"",Q531/J531)</f>
        <v>0.9555555555555556</v>
      </c>
      <c r="T531" s="416">
        <f t="array" ref="T531">IF(ISERROR((O531:P531)/C531),"",SUM(O531:P531)/C531)</f>
        <v>0</v>
      </c>
      <c r="X531" s="116"/>
      <c r="Y531" s="116"/>
      <c r="Z531" s="159"/>
      <c r="AA531" s="159"/>
    </row>
    <row r="532" spans="1:27" ht="20.100000000000001" customHeight="1">
      <c r="A532" s="424" t="s">
        <v>329</v>
      </c>
      <c r="B532" s="425"/>
      <c r="C532" s="106">
        <f>D532+E532+F532-G532-O532-P532</f>
        <v>10</v>
      </c>
      <c r="D532" s="106">
        <f>+'2'!C532</f>
        <v>10</v>
      </c>
      <c r="E532" s="110"/>
      <c r="F532" s="110"/>
      <c r="G532" s="107"/>
      <c r="H532" s="106"/>
      <c r="I532" s="106"/>
      <c r="J532" s="106">
        <f>C532-H532-I532</f>
        <v>10</v>
      </c>
      <c r="K532" s="106">
        <v>1</v>
      </c>
      <c r="L532" s="106"/>
      <c r="M532" s="106"/>
      <c r="N532" s="106"/>
      <c r="O532" s="110"/>
      <c r="P532" s="111"/>
      <c r="Q532" s="106">
        <f>J532-K532-L532</f>
        <v>9</v>
      </c>
      <c r="R532" s="109">
        <f>Q532*11-M532-N532</f>
        <v>99</v>
      </c>
      <c r="S532" s="416">
        <f t="array" ref="S532">IF(ISERROR(Q532/J532),"",Q532/J532)</f>
        <v>0.9</v>
      </c>
      <c r="T532" s="416">
        <f t="array" ref="T532">IF(ISERROR((O532:P532)/C532),"",SUM(O532:P532)/C532)</f>
        <v>0</v>
      </c>
      <c r="V532" s="179"/>
      <c r="X532" s="116"/>
      <c r="Y532" s="116"/>
      <c r="Z532" s="159"/>
      <c r="AA532" s="159"/>
    </row>
    <row r="533" spans="1:27" ht="20.100000000000001" customHeight="1">
      <c r="A533" s="426" t="s">
        <v>330</v>
      </c>
      <c r="B533" s="427"/>
      <c r="C533" s="112">
        <f>SUM(C530:C532)</f>
        <v>97</v>
      </c>
      <c r="D533" s="112">
        <f t="shared" ref="D533:N533" si="240">SUM(D530:D532)</f>
        <v>92</v>
      </c>
      <c r="E533" s="112">
        <f t="shared" si="240"/>
        <v>5</v>
      </c>
      <c r="F533" s="112">
        <f t="shared" si="240"/>
        <v>0</v>
      </c>
      <c r="G533" s="113">
        <f t="shared" si="240"/>
        <v>0</v>
      </c>
      <c r="H533" s="112">
        <f t="shared" si="240"/>
        <v>0</v>
      </c>
      <c r="I533" s="112">
        <f t="shared" si="240"/>
        <v>0</v>
      </c>
      <c r="J533" s="112">
        <f t="shared" si="240"/>
        <v>97</v>
      </c>
      <c r="K533" s="112">
        <f t="shared" si="240"/>
        <v>3</v>
      </c>
      <c r="L533" s="112">
        <f t="shared" si="240"/>
        <v>0</v>
      </c>
      <c r="M533" s="112">
        <f t="shared" si="240"/>
        <v>0</v>
      </c>
      <c r="N533" s="112">
        <f t="shared" si="240"/>
        <v>0</v>
      </c>
      <c r="O533" s="112">
        <f>SUM(O530:O532)</f>
        <v>0</v>
      </c>
      <c r="P533" s="112">
        <f>SUM(P530:P532)</f>
        <v>0</v>
      </c>
      <c r="Q533" s="112">
        <f>SUM(Q530:Q532)</f>
        <v>94</v>
      </c>
      <c r="R533" s="114">
        <f>SUM(R530:R532)</f>
        <v>1034</v>
      </c>
      <c r="S533" s="115">
        <f t="array" ref="S533">IF(ISERROR(Q533/J533),"",Q533/J533)</f>
        <v>0.96907216494845361</v>
      </c>
      <c r="T533" s="115">
        <f t="array" ref="T533">IF(ISERROR((O533:P533)/C533),"",SUM(O533:P533)/C533)</f>
        <v>0</v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447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2">
      <c r="B551" s="121"/>
    </row>
  </sheetData>
  <mergeCells count="541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A527:B527"/>
    <mergeCell ref="C527:D527"/>
    <mergeCell ref="E527:F527"/>
    <mergeCell ref="I527:J527"/>
    <mergeCell ref="K527:L527"/>
    <mergeCell ref="M527:N527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T512:U512"/>
    <mergeCell ref="Z508:AA508"/>
    <mergeCell ref="T507:U507"/>
    <mergeCell ref="V507:W507"/>
    <mergeCell ref="X507:Y507"/>
    <mergeCell ref="Z507:AA507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I509:J509"/>
    <mergeCell ref="K509:L509"/>
    <mergeCell ref="M509:N509"/>
    <mergeCell ref="P509:Q509"/>
    <mergeCell ref="R509:S509"/>
    <mergeCell ref="T509:U509"/>
    <mergeCell ref="R510:S510"/>
    <mergeCell ref="T510:U510"/>
    <mergeCell ref="V510:W510"/>
    <mergeCell ref="I508:J508"/>
    <mergeCell ref="K508:L508"/>
    <mergeCell ref="M508:N508"/>
    <mergeCell ref="T506:U506"/>
    <mergeCell ref="V506:W506"/>
    <mergeCell ref="X506:Y506"/>
    <mergeCell ref="R506:S506"/>
    <mergeCell ref="P507:Q507"/>
    <mergeCell ref="R507:S507"/>
    <mergeCell ref="P508:Q508"/>
    <mergeCell ref="R508:S508"/>
    <mergeCell ref="T508:U508"/>
    <mergeCell ref="V508:W508"/>
    <mergeCell ref="X508:Y508"/>
    <mergeCell ref="Z506:AA506"/>
    <mergeCell ref="C507:D507"/>
    <mergeCell ref="E507:F507"/>
    <mergeCell ref="G507:H507"/>
    <mergeCell ref="I507:J507"/>
    <mergeCell ref="K507:L507"/>
    <mergeCell ref="M507:N507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I505:J505"/>
    <mergeCell ref="K505:L505"/>
    <mergeCell ref="M505:N505"/>
    <mergeCell ref="O505:O513"/>
    <mergeCell ref="P505:Q505"/>
    <mergeCell ref="R505:S505"/>
    <mergeCell ref="P506:Q506"/>
    <mergeCell ref="A503:B503"/>
    <mergeCell ref="A504:F504"/>
    <mergeCell ref="A505:A510"/>
    <mergeCell ref="C505:D505"/>
    <mergeCell ref="E505:F505"/>
    <mergeCell ref="G505:H505"/>
    <mergeCell ref="C509:D509"/>
    <mergeCell ref="E509:F509"/>
    <mergeCell ref="G509:H509"/>
    <mergeCell ref="C508:D508"/>
    <mergeCell ref="E508:F508"/>
    <mergeCell ref="G508:H508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X344:AA344"/>
    <mergeCell ref="O345:O346"/>
    <mergeCell ref="P345:P346"/>
    <mergeCell ref="Q345:Q346"/>
    <mergeCell ref="R345:R346"/>
    <mergeCell ref="F344:F346"/>
    <mergeCell ref="G344:H345"/>
    <mergeCell ref="A344:A346"/>
    <mergeCell ref="B344:B346"/>
    <mergeCell ref="C344:C346"/>
    <mergeCell ref="D344:D346"/>
    <mergeCell ref="E344:E346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I344:I346"/>
    <mergeCell ref="J344:J346"/>
    <mergeCell ref="K344:K346"/>
    <mergeCell ref="L344:L346"/>
    <mergeCell ref="R342:S342"/>
    <mergeCell ref="T342:U342"/>
    <mergeCell ref="V342:W342"/>
    <mergeCell ref="X342:Y342"/>
    <mergeCell ref="Z342:AA342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A332:B332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C337:D337"/>
    <mergeCell ref="E337:F337"/>
    <mergeCell ref="G337:H337"/>
    <mergeCell ref="AA175:AA176"/>
    <mergeCell ref="A198:B198"/>
    <mergeCell ref="A256:B256"/>
    <mergeCell ref="A291:B291"/>
    <mergeCell ref="A307:B307"/>
    <mergeCell ref="A317:B317"/>
    <mergeCell ref="S175:S176"/>
    <mergeCell ref="T175:T176"/>
    <mergeCell ref="U175:U176"/>
    <mergeCell ref="X175:X176"/>
    <mergeCell ref="Y175:Y176"/>
    <mergeCell ref="Z175:Z176"/>
    <mergeCell ref="M174:M176"/>
    <mergeCell ref="N174:N176"/>
    <mergeCell ref="O174:U174"/>
    <mergeCell ref="V174:V176"/>
    <mergeCell ref="W174:W176"/>
    <mergeCell ref="X174:AA174"/>
    <mergeCell ref="O175:O176"/>
    <mergeCell ref="P175:P176"/>
    <mergeCell ref="Q175:Q176"/>
    <mergeCell ref="R175:R176"/>
    <mergeCell ref="F174:F176"/>
    <mergeCell ref="G174:H175"/>
    <mergeCell ref="A174:A176"/>
    <mergeCell ref="B174:B176"/>
    <mergeCell ref="C174:C176"/>
    <mergeCell ref="D174:D176"/>
    <mergeCell ref="E174:E176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I174:I176"/>
    <mergeCell ref="J174:J176"/>
    <mergeCell ref="K174:K176"/>
    <mergeCell ref="L174:L176"/>
    <mergeCell ref="R172:S172"/>
    <mergeCell ref="T172:U172"/>
    <mergeCell ref="V172:W172"/>
    <mergeCell ref="X172:Y172"/>
    <mergeCell ref="Z172:AA172"/>
    <mergeCell ref="C170:D170"/>
    <mergeCell ref="E170:F170"/>
    <mergeCell ref="G170:H170"/>
    <mergeCell ref="I170:J170"/>
    <mergeCell ref="K170:L170"/>
    <mergeCell ref="Z170:AA170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M170:N170"/>
    <mergeCell ref="P170:Q170"/>
    <mergeCell ref="R170:S170"/>
    <mergeCell ref="T170:U170"/>
    <mergeCell ref="V170:W170"/>
    <mergeCell ref="X170:Y170"/>
    <mergeCell ref="V168:W168"/>
    <mergeCell ref="X168:Y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V169:W169"/>
    <mergeCell ref="X169:Y169"/>
    <mergeCell ref="Z169:AA169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5:W165"/>
    <mergeCell ref="X165:Y165"/>
    <mergeCell ref="Z165:AA165"/>
    <mergeCell ref="C166:D166"/>
    <mergeCell ref="E166:F166"/>
    <mergeCell ref="G166:H166"/>
    <mergeCell ref="Z166:AA166"/>
    <mergeCell ref="C167:D167"/>
    <mergeCell ref="E167:F167"/>
    <mergeCell ref="G167:H167"/>
    <mergeCell ref="I167:J167"/>
    <mergeCell ref="K167:L167"/>
    <mergeCell ref="Z167:AA167"/>
    <mergeCell ref="V167:W167"/>
    <mergeCell ref="X167:Y167"/>
    <mergeCell ref="X5:X6"/>
    <mergeCell ref="R164:S164"/>
    <mergeCell ref="T164:U164"/>
    <mergeCell ref="V164:W164"/>
    <mergeCell ref="X164:Y164"/>
    <mergeCell ref="I166:J166"/>
    <mergeCell ref="K166:L166"/>
    <mergeCell ref="R166:S166"/>
    <mergeCell ref="T166:U166"/>
    <mergeCell ref="V166:W166"/>
    <mergeCell ref="X166:Y166"/>
    <mergeCell ref="V4:V6"/>
    <mergeCell ref="W4:W6"/>
    <mergeCell ref="X4:AA4"/>
    <mergeCell ref="Z164:AA164"/>
    <mergeCell ref="I165:J165"/>
    <mergeCell ref="K165:L165"/>
    <mergeCell ref="I164:J164"/>
    <mergeCell ref="K164:L164"/>
    <mergeCell ref="M164:N164"/>
    <mergeCell ref="O164:O172"/>
    <mergeCell ref="P164:Q164"/>
    <mergeCell ref="M165:N165"/>
    <mergeCell ref="P165:Q165"/>
    <mergeCell ref="N4:N6"/>
    <mergeCell ref="O4:U4"/>
    <mergeCell ref="A121:B121"/>
    <mergeCell ref="A137:B137"/>
    <mergeCell ref="A147:B147"/>
    <mergeCell ref="A162:B162"/>
    <mergeCell ref="A163:F163"/>
    <mergeCell ref="A164:A169"/>
    <mergeCell ref="C164:D164"/>
    <mergeCell ref="E164:F164"/>
    <mergeCell ref="A28:B28"/>
    <mergeCell ref="A86:B86"/>
    <mergeCell ref="C165:D165"/>
    <mergeCell ref="E165:F165"/>
    <mergeCell ref="G165:H165"/>
    <mergeCell ref="G164:H164"/>
    <mergeCell ref="M166:N166"/>
    <mergeCell ref="P166:Q166"/>
    <mergeCell ref="R165:S165"/>
    <mergeCell ref="T165:U165"/>
    <mergeCell ref="C168:D168"/>
    <mergeCell ref="E168:F168"/>
    <mergeCell ref="G168:H168"/>
    <mergeCell ref="I168:J168"/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Y5:Y6"/>
    <mergeCell ref="Z5:Z6"/>
    <mergeCell ref="AA5:AA6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A551"/>
  <sheetViews>
    <sheetView zoomScaleNormal="100" workbookViewId="0">
      <pane xSplit="4" ySplit="6" topLeftCell="E46" activePane="bottomRight" state="frozen"/>
      <selection activeCell="F484" sqref="F484"/>
      <selection pane="topRight" activeCell="F484" sqref="F484"/>
      <selection pane="bottomLeft" activeCell="F484" sqref="F484"/>
      <selection pane="bottomRight" activeCell="F130" sqref="F130"/>
    </sheetView>
  </sheetViews>
  <sheetFormatPr defaultRowHeight="15.75"/>
  <cols>
    <col min="1" max="1" width="9.75" style="121" customWidth="1"/>
    <col min="2" max="2" width="26.75" style="183" customWidth="1"/>
    <col min="3" max="3" width="9.375" style="121" customWidth="1"/>
    <col min="4" max="4" width="5.25" style="121" customWidth="1"/>
    <col min="5" max="5" width="12.5" style="121" customWidth="1"/>
    <col min="6" max="6" width="12.625" style="121" customWidth="1"/>
    <col min="7" max="7" width="9" style="184"/>
    <col min="8" max="8" width="9" style="121"/>
    <col min="9" max="9" width="11.125" style="121" bestFit="1" customWidth="1"/>
    <col min="10" max="20" width="9" style="121"/>
    <col min="21" max="21" width="7.25" style="121" customWidth="1"/>
    <col min="22" max="24" width="9" style="121"/>
    <col min="25" max="25" width="6.125" style="121" customWidth="1"/>
    <col min="26" max="26" width="6.375" style="121" customWidth="1"/>
    <col min="27" max="27" width="6.125" style="121" customWidth="1"/>
    <col min="28" max="16384" width="9" style="121"/>
  </cols>
  <sheetData>
    <row r="1" spans="1:27" ht="31.5">
      <c r="A1" s="497" t="s">
        <v>413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  <c r="Q1" s="497"/>
      <c r="R1" s="497"/>
      <c r="S1" s="497"/>
      <c r="T1" s="497"/>
      <c r="U1" s="497"/>
      <c r="V1" s="497"/>
      <c r="W1" s="497"/>
      <c r="X1" s="497"/>
      <c r="Y1" s="497"/>
      <c r="Z1" s="497"/>
      <c r="AA1" s="497"/>
    </row>
    <row r="2" spans="1:27" ht="18.75">
      <c r="A2" s="498"/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  <c r="Q2" s="498"/>
      <c r="R2" s="498"/>
      <c r="S2" s="498"/>
      <c r="T2" s="498"/>
      <c r="U2" s="498"/>
      <c r="V2" s="498"/>
      <c r="W2" s="498"/>
      <c r="X2" s="498"/>
      <c r="Y2" s="498"/>
      <c r="Z2" s="498"/>
      <c r="AA2" s="498"/>
    </row>
    <row r="3" spans="1:27" ht="30.75" customHeight="1">
      <c r="A3" s="185" t="s">
        <v>506</v>
      </c>
      <c r="B3" s="186"/>
      <c r="C3" s="122"/>
      <c r="D3" s="122"/>
      <c r="E3" s="122"/>
      <c r="F3" s="122"/>
      <c r="G3" s="124"/>
      <c r="H3" s="122"/>
      <c r="I3" s="122"/>
      <c r="J3" s="125"/>
      <c r="K3" s="122"/>
      <c r="L3" s="122"/>
      <c r="M3" s="122"/>
      <c r="N3" s="122"/>
      <c r="O3" s="122"/>
      <c r="P3" s="122"/>
      <c r="Q3" s="122"/>
      <c r="R3" s="122"/>
      <c r="S3" s="122"/>
      <c r="T3" s="122"/>
      <c r="U3" s="122"/>
      <c r="V3" s="122"/>
      <c r="W3" s="122"/>
      <c r="X3" s="122"/>
      <c r="Y3" s="122"/>
      <c r="Z3" s="122"/>
      <c r="AA3" s="122"/>
    </row>
    <row r="4" spans="1:27" s="104" customFormat="1" ht="18.75" customHeight="1">
      <c r="A4" s="499" t="s">
        <v>12</v>
      </c>
      <c r="B4" s="499" t="s">
        <v>25</v>
      </c>
      <c r="C4" s="499" t="s">
        <v>26</v>
      </c>
      <c r="D4" s="499" t="s">
        <v>27</v>
      </c>
      <c r="E4" s="502" t="s">
        <v>28</v>
      </c>
      <c r="F4" s="505" t="s">
        <v>29</v>
      </c>
      <c r="G4" s="495" t="s">
        <v>30</v>
      </c>
      <c r="H4" s="495"/>
      <c r="I4" s="499" t="s">
        <v>31</v>
      </c>
      <c r="J4" s="510" t="s">
        <v>32</v>
      </c>
      <c r="K4" s="513" t="s">
        <v>33</v>
      </c>
      <c r="L4" s="499" t="s">
        <v>34</v>
      </c>
      <c r="M4" s="516" t="s">
        <v>35</v>
      </c>
      <c r="N4" s="496" t="s">
        <v>36</v>
      </c>
      <c r="O4" s="495" t="s">
        <v>37</v>
      </c>
      <c r="P4" s="495"/>
      <c r="Q4" s="495"/>
      <c r="R4" s="495"/>
      <c r="S4" s="495"/>
      <c r="T4" s="495"/>
      <c r="U4" s="495"/>
      <c r="V4" s="495" t="s">
        <v>38</v>
      </c>
      <c r="W4" s="496" t="s">
        <v>39</v>
      </c>
      <c r="X4" s="495" t="s">
        <v>40</v>
      </c>
      <c r="Y4" s="495"/>
      <c r="Z4" s="495"/>
      <c r="AA4" s="495"/>
    </row>
    <row r="5" spans="1:27" s="104" customFormat="1" ht="15" customHeight="1">
      <c r="A5" s="500"/>
      <c r="B5" s="500"/>
      <c r="C5" s="500"/>
      <c r="D5" s="500"/>
      <c r="E5" s="503"/>
      <c r="F5" s="506"/>
      <c r="G5" s="495"/>
      <c r="H5" s="495"/>
      <c r="I5" s="500"/>
      <c r="J5" s="511"/>
      <c r="K5" s="514"/>
      <c r="L5" s="500"/>
      <c r="M5" s="517"/>
      <c r="N5" s="496"/>
      <c r="O5" s="495" t="s">
        <v>41</v>
      </c>
      <c r="P5" s="495" t="s">
        <v>42</v>
      </c>
      <c r="Q5" s="495" t="s">
        <v>43</v>
      </c>
      <c r="R5" s="508" t="s">
        <v>44</v>
      </c>
      <c r="S5" s="509" t="s">
        <v>45</v>
      </c>
      <c r="T5" s="495" t="s">
        <v>46</v>
      </c>
      <c r="U5" s="495" t="s">
        <v>47</v>
      </c>
      <c r="V5" s="495"/>
      <c r="W5" s="496"/>
      <c r="X5" s="495" t="s">
        <v>13</v>
      </c>
      <c r="Y5" s="495" t="s">
        <v>48</v>
      </c>
      <c r="Z5" s="495" t="s">
        <v>49</v>
      </c>
      <c r="AA5" s="495" t="s">
        <v>47</v>
      </c>
    </row>
    <row r="6" spans="1:27" s="104" customFormat="1" ht="27.75" customHeight="1">
      <c r="A6" s="501"/>
      <c r="B6" s="501"/>
      <c r="C6" s="501"/>
      <c r="D6" s="501"/>
      <c r="E6" s="504"/>
      <c r="F6" s="507"/>
      <c r="G6" s="105" t="s">
        <v>50</v>
      </c>
      <c r="H6" s="216" t="s">
        <v>51</v>
      </c>
      <c r="I6" s="501"/>
      <c r="J6" s="512"/>
      <c r="K6" s="515"/>
      <c r="L6" s="501"/>
      <c r="M6" s="517"/>
      <c r="N6" s="496"/>
      <c r="O6" s="495"/>
      <c r="P6" s="495"/>
      <c r="Q6" s="495"/>
      <c r="R6" s="508"/>
      <c r="S6" s="509"/>
      <c r="T6" s="495"/>
      <c r="U6" s="495"/>
      <c r="V6" s="495"/>
      <c r="W6" s="496"/>
      <c r="X6" s="495"/>
      <c r="Y6" s="495"/>
      <c r="Z6" s="495"/>
      <c r="AA6" s="495"/>
    </row>
    <row r="7" spans="1:27" ht="20.100000000000001" customHeight="1">
      <c r="A7" s="299">
        <v>30100030</v>
      </c>
      <c r="B7" s="291" t="s">
        <v>460</v>
      </c>
      <c r="C7" s="126" t="s">
        <v>179</v>
      </c>
      <c r="D7" s="108">
        <v>5.03</v>
      </c>
      <c r="E7" s="108"/>
      <c r="F7" s="127"/>
      <c r="G7" s="128"/>
      <c r="H7" s="226">
        <f t="shared" ref="H7:H27" si="0">D7*G7</f>
        <v>0</v>
      </c>
      <c r="I7" s="129"/>
      <c r="J7" s="130" t="str">
        <f t="array" ref="J7">IF(ISERROR(G7/I7),"",G7/I7)</f>
        <v/>
      </c>
      <c r="K7" s="131">
        <f t="array" ref="K7">IF(ISERROR(G7/L7),"",G7/L7)</f>
        <v>0</v>
      </c>
      <c r="L7" s="129">
        <v>16</v>
      </c>
      <c r="M7" s="109">
        <f t="shared" ref="M7:M27" si="1">IF(ISERROR(I7-K7),"",I7-K7)</f>
        <v>0</v>
      </c>
      <c r="N7" s="130">
        <f>SUM(O7:U7)</f>
        <v>0</v>
      </c>
      <c r="O7" s="219"/>
      <c r="P7" s="219"/>
      <c r="Q7" s="219"/>
      <c r="R7" s="219"/>
      <c r="S7" s="219"/>
      <c r="T7" s="219"/>
      <c r="U7" s="219"/>
      <c r="V7" s="132">
        <f t="shared" ref="V7:V12" si="2">SUM(X7:AA7)</f>
        <v>0</v>
      </c>
      <c r="W7" s="133" t="str">
        <f t="shared" ref="W7:W12" si="3">IF(ISERROR(V7/G7),"",V7/G7)</f>
        <v/>
      </c>
      <c r="X7" s="132"/>
      <c r="Y7" s="132"/>
      <c r="Z7" s="132"/>
      <c r="AA7" s="132"/>
    </row>
    <row r="8" spans="1:27" ht="20.100000000000001" customHeight="1">
      <c r="A8" s="300"/>
      <c r="B8" s="134" t="s">
        <v>461</v>
      </c>
      <c r="C8" s="126" t="s">
        <v>179</v>
      </c>
      <c r="D8" s="108">
        <v>5.03</v>
      </c>
      <c r="E8" s="108"/>
      <c r="F8" s="127"/>
      <c r="G8" s="128"/>
      <c r="H8" s="226">
        <f t="shared" si="0"/>
        <v>0</v>
      </c>
      <c r="I8" s="129"/>
      <c r="J8" s="130" t="str">
        <f t="array" ref="J8">IF(ISERROR(G8/I8),"",G8/I8)</f>
        <v/>
      </c>
      <c r="K8" s="131">
        <f t="array" ref="K8">IF(ISERROR(G8/L8),"",G8/L8)</f>
        <v>0</v>
      </c>
      <c r="L8" s="129">
        <v>19</v>
      </c>
      <c r="M8" s="109">
        <f t="shared" si="1"/>
        <v>0</v>
      </c>
      <c r="N8" s="130">
        <f t="shared" ref="N8:N21" si="4">SUM(O8:U8)</f>
        <v>0</v>
      </c>
      <c r="O8" s="135"/>
      <c r="P8" s="219"/>
      <c r="Q8" s="219"/>
      <c r="R8" s="219"/>
      <c r="S8" s="219"/>
      <c r="T8" s="219"/>
      <c r="U8" s="219"/>
      <c r="V8" s="132">
        <f t="shared" si="2"/>
        <v>0</v>
      </c>
      <c r="W8" s="133" t="str">
        <f t="shared" si="3"/>
        <v/>
      </c>
      <c r="X8" s="132"/>
      <c r="Y8" s="132"/>
      <c r="Z8" s="132"/>
      <c r="AA8" s="132"/>
    </row>
    <row r="9" spans="1:27" ht="20.100000000000001" customHeight="1">
      <c r="A9" s="301"/>
      <c r="B9" s="134" t="s">
        <v>461</v>
      </c>
      <c r="C9" s="126" t="s">
        <v>181</v>
      </c>
      <c r="D9" s="108">
        <v>5.03</v>
      </c>
      <c r="E9" s="108"/>
      <c r="F9" s="127"/>
      <c r="G9" s="128"/>
      <c r="H9" s="226">
        <f t="shared" si="0"/>
        <v>0</v>
      </c>
      <c r="I9" s="129"/>
      <c r="J9" s="130" t="str">
        <f t="array" ref="J9">IF(ISERROR(G9/I9),"",G9/I9)</f>
        <v/>
      </c>
      <c r="K9" s="131">
        <f t="array" ref="K9">IF(ISERROR(G9/L9),"",G9/L9)</f>
        <v>0</v>
      </c>
      <c r="L9" s="129">
        <v>19</v>
      </c>
      <c r="M9" s="109">
        <f t="shared" si="1"/>
        <v>0</v>
      </c>
      <c r="N9" s="130">
        <f t="shared" si="4"/>
        <v>0</v>
      </c>
      <c r="O9" s="219"/>
      <c r="P9" s="219"/>
      <c r="Q9" s="219"/>
      <c r="R9" s="219"/>
      <c r="S9" s="219"/>
      <c r="T9" s="219"/>
      <c r="U9" s="219"/>
      <c r="V9" s="132">
        <f t="shared" si="2"/>
        <v>0</v>
      </c>
      <c r="W9" s="133" t="str">
        <f t="shared" si="3"/>
        <v/>
      </c>
      <c r="X9" s="132"/>
      <c r="Y9" s="132"/>
      <c r="Z9" s="132"/>
      <c r="AA9" s="132"/>
    </row>
    <row r="10" spans="1:27" ht="20.100000000000001" customHeight="1">
      <c r="A10" s="299">
        <v>30100048</v>
      </c>
      <c r="B10" s="134" t="s">
        <v>462</v>
      </c>
      <c r="C10" s="126" t="s">
        <v>179</v>
      </c>
      <c r="D10" s="108">
        <v>5.03</v>
      </c>
      <c r="E10" s="108"/>
      <c r="F10" s="127"/>
      <c r="G10" s="128"/>
      <c r="H10" s="226">
        <f t="shared" si="0"/>
        <v>0</v>
      </c>
      <c r="I10" s="129"/>
      <c r="J10" s="130" t="str">
        <f t="array" ref="J10">IF(ISERROR(G10/I10),"",G10/I10)</f>
        <v/>
      </c>
      <c r="K10" s="131">
        <f t="array" ref="K10">IF(ISERROR(G10/L10),"",G10/L10)</f>
        <v>0</v>
      </c>
      <c r="L10" s="129">
        <v>19</v>
      </c>
      <c r="M10" s="109">
        <f t="shared" si="1"/>
        <v>0</v>
      </c>
      <c r="N10" s="130">
        <f t="shared" si="4"/>
        <v>0</v>
      </c>
      <c r="O10" s="219"/>
      <c r="P10" s="219"/>
      <c r="Q10" s="219"/>
      <c r="R10" s="219"/>
      <c r="S10" s="219"/>
      <c r="T10" s="219"/>
      <c r="U10" s="219"/>
      <c r="V10" s="132">
        <f t="shared" si="2"/>
        <v>0</v>
      </c>
      <c r="W10" s="133" t="str">
        <f t="shared" si="3"/>
        <v/>
      </c>
      <c r="X10" s="132"/>
      <c r="Y10" s="132"/>
      <c r="Z10" s="132"/>
      <c r="AA10" s="132"/>
    </row>
    <row r="11" spans="1:27" ht="20.100000000000001" customHeight="1">
      <c r="A11" s="299">
        <v>30100047</v>
      </c>
      <c r="B11" s="134" t="s">
        <v>462</v>
      </c>
      <c r="C11" s="126" t="s">
        <v>183</v>
      </c>
      <c r="D11" s="108">
        <v>5.03</v>
      </c>
      <c r="E11" s="108"/>
      <c r="F11" s="127"/>
      <c r="G11" s="128"/>
      <c r="H11" s="226">
        <f t="shared" si="0"/>
        <v>0</v>
      </c>
      <c r="I11" s="129"/>
      <c r="J11" s="130" t="str">
        <f t="array" ref="J11">IF(ISERROR(G11/I11),"",G11/I11)</f>
        <v/>
      </c>
      <c r="K11" s="131">
        <f t="array" ref="K11">IF(ISERROR(G11/L11),"",G11/L11)</f>
        <v>0</v>
      </c>
      <c r="L11" s="129">
        <v>20</v>
      </c>
      <c r="M11" s="109">
        <f t="shared" si="1"/>
        <v>0</v>
      </c>
      <c r="N11" s="130">
        <f t="shared" si="4"/>
        <v>0</v>
      </c>
      <c r="O11" s="219"/>
      <c r="P11" s="219"/>
      <c r="Q11" s="219"/>
      <c r="R11" s="219"/>
      <c r="S11" s="219"/>
      <c r="T11" s="219"/>
      <c r="U11" s="219"/>
      <c r="V11" s="132">
        <f t="shared" si="2"/>
        <v>0</v>
      </c>
      <c r="W11" s="133" t="str">
        <f t="shared" si="3"/>
        <v/>
      </c>
      <c r="X11" s="132"/>
      <c r="Y11" s="132"/>
      <c r="Z11" s="132"/>
      <c r="AA11" s="132"/>
    </row>
    <row r="12" spans="1:27" ht="20.100000000000001" customHeight="1">
      <c r="A12" s="299">
        <v>30100052</v>
      </c>
      <c r="B12" s="134" t="s">
        <v>463</v>
      </c>
      <c r="C12" s="126" t="s">
        <v>179</v>
      </c>
      <c r="D12" s="108">
        <v>5.04</v>
      </c>
      <c r="E12" s="108"/>
      <c r="F12" s="136"/>
      <c r="G12" s="137"/>
      <c r="H12" s="226">
        <f t="shared" si="0"/>
        <v>0</v>
      </c>
      <c r="I12" s="138"/>
      <c r="J12" s="130" t="str">
        <f t="array" ref="J12">IF(ISERROR(G12/I12),"",G12/I12)</f>
        <v/>
      </c>
      <c r="K12" s="131">
        <f t="array" ref="K12">IF(ISERROR(G12/L12),"",G12/L12)</f>
        <v>0</v>
      </c>
      <c r="L12" s="129">
        <v>19</v>
      </c>
      <c r="M12" s="109">
        <f t="shared" si="1"/>
        <v>0</v>
      </c>
      <c r="N12" s="130">
        <f t="shared" si="4"/>
        <v>0</v>
      </c>
      <c r="O12" s="219"/>
      <c r="P12" s="219"/>
      <c r="Q12" s="219"/>
      <c r="R12" s="219"/>
      <c r="S12" s="219"/>
      <c r="T12" s="219"/>
      <c r="U12" s="219"/>
      <c r="V12" s="132">
        <f t="shared" si="2"/>
        <v>0</v>
      </c>
      <c r="W12" s="133" t="str">
        <f t="shared" si="3"/>
        <v/>
      </c>
      <c r="X12" s="132"/>
      <c r="Y12" s="132"/>
      <c r="Z12" s="132"/>
      <c r="AA12" s="132"/>
    </row>
    <row r="13" spans="1:27" ht="20.100000000000001" customHeight="1">
      <c r="A13" s="332">
        <v>30100059</v>
      </c>
      <c r="B13" s="134" t="s">
        <v>464</v>
      </c>
      <c r="C13" s="126" t="s">
        <v>186</v>
      </c>
      <c r="D13" s="108">
        <v>5.03</v>
      </c>
      <c r="E13" s="108"/>
      <c r="F13" s="127"/>
      <c r="G13" s="128"/>
      <c r="H13" s="226">
        <f t="shared" si="0"/>
        <v>0</v>
      </c>
      <c r="I13" s="129"/>
      <c r="J13" s="130"/>
      <c r="K13" s="131">
        <f t="array" ref="K13">IF(ISERROR(G13/L13),"",G13/L13)</f>
        <v>0</v>
      </c>
      <c r="L13" s="129">
        <v>3</v>
      </c>
      <c r="M13" s="109">
        <f t="shared" si="1"/>
        <v>0</v>
      </c>
      <c r="N13" s="130">
        <f t="shared" si="4"/>
        <v>0</v>
      </c>
      <c r="O13" s="219"/>
      <c r="P13" s="219"/>
      <c r="Q13" s="219"/>
      <c r="R13" s="219"/>
      <c r="S13" s="219"/>
      <c r="T13" s="219"/>
      <c r="U13" s="219"/>
      <c r="V13" s="132"/>
      <c r="W13" s="133"/>
      <c r="X13" s="132"/>
      <c r="Y13" s="132"/>
      <c r="Z13" s="132"/>
      <c r="AA13" s="132"/>
    </row>
    <row r="14" spans="1:27" ht="20.100000000000001" customHeight="1">
      <c r="A14" s="302">
        <v>30100060</v>
      </c>
      <c r="B14" s="134" t="s">
        <v>464</v>
      </c>
      <c r="C14" s="126" t="s">
        <v>187</v>
      </c>
      <c r="D14" s="108">
        <v>5.03</v>
      </c>
      <c r="E14" s="108"/>
      <c r="F14" s="127"/>
      <c r="G14" s="128"/>
      <c r="H14" s="226">
        <f t="shared" si="0"/>
        <v>0</v>
      </c>
      <c r="I14" s="129"/>
      <c r="J14" s="130"/>
      <c r="K14" s="131">
        <f t="array" ref="K14">IF(ISERROR(G14/L14),"",G14/L14)</f>
        <v>0</v>
      </c>
      <c r="L14" s="129">
        <v>3</v>
      </c>
      <c r="M14" s="109">
        <f t="shared" si="1"/>
        <v>0</v>
      </c>
      <c r="N14" s="130">
        <f t="shared" si="4"/>
        <v>0</v>
      </c>
      <c r="O14" s="219"/>
      <c r="P14" s="219"/>
      <c r="Q14" s="219"/>
      <c r="R14" s="219"/>
      <c r="S14" s="219"/>
      <c r="T14" s="219"/>
      <c r="U14" s="219"/>
      <c r="V14" s="132"/>
      <c r="W14" s="133"/>
      <c r="X14" s="132"/>
      <c r="Y14" s="132"/>
      <c r="Z14" s="132"/>
      <c r="AA14" s="132"/>
    </row>
    <row r="15" spans="1:27" ht="20.100000000000001" customHeight="1">
      <c r="A15" s="300">
        <v>30200006</v>
      </c>
      <c r="B15" s="134" t="s">
        <v>465</v>
      </c>
      <c r="C15" s="126" t="s">
        <v>189</v>
      </c>
      <c r="D15" s="108">
        <v>5.04</v>
      </c>
      <c r="E15" s="108"/>
      <c r="F15" s="139"/>
      <c r="G15" s="128"/>
      <c r="H15" s="226">
        <f t="shared" si="0"/>
        <v>0</v>
      </c>
      <c r="I15" s="226"/>
      <c r="J15" s="130" t="str">
        <f t="array" ref="J15">IF(ISERROR(G15/I15),"",G15/I15)</f>
        <v/>
      </c>
      <c r="K15" s="131">
        <f t="array" ref="K15">IF(ISERROR(G15/L15),"",G15/L15)</f>
        <v>0</v>
      </c>
      <c r="L15" s="129">
        <v>17</v>
      </c>
      <c r="M15" s="109">
        <f t="shared" si="1"/>
        <v>0</v>
      </c>
      <c r="N15" s="130">
        <f t="shared" si="4"/>
        <v>0</v>
      </c>
      <c r="O15" s="219"/>
      <c r="P15" s="219"/>
      <c r="Q15" s="219"/>
      <c r="R15" s="219"/>
      <c r="S15" s="219"/>
      <c r="T15" s="219"/>
      <c r="U15" s="219"/>
      <c r="V15" s="132">
        <f>SUM(X15:AA15)</f>
        <v>0</v>
      </c>
      <c r="W15" s="133" t="str">
        <f>IF(ISERROR(V15/G15),"",V15/G15)</f>
        <v/>
      </c>
      <c r="X15" s="132"/>
      <c r="Y15" s="132"/>
      <c r="Z15" s="132"/>
      <c r="AA15" s="132"/>
    </row>
    <row r="16" spans="1:27" ht="20.100000000000001" customHeight="1">
      <c r="A16" s="300">
        <v>30200005</v>
      </c>
      <c r="B16" s="134" t="s">
        <v>465</v>
      </c>
      <c r="C16" s="126" t="s">
        <v>190</v>
      </c>
      <c r="D16" s="108">
        <v>5.04</v>
      </c>
      <c r="E16" s="108"/>
      <c r="F16" s="126"/>
      <c r="G16" s="128"/>
      <c r="H16" s="226">
        <f t="shared" si="0"/>
        <v>0</v>
      </c>
      <c r="I16" s="226"/>
      <c r="J16" s="130" t="str">
        <f t="array" ref="J16">IF(ISERROR(G16/I16),"",G16/I16)</f>
        <v/>
      </c>
      <c r="K16" s="131">
        <f t="array" ref="K16">IF(ISERROR(G16/L16),"",G16/L16)</f>
        <v>0</v>
      </c>
      <c r="L16" s="129">
        <v>17</v>
      </c>
      <c r="M16" s="109">
        <f t="shared" si="1"/>
        <v>0</v>
      </c>
      <c r="N16" s="130">
        <f t="shared" si="4"/>
        <v>0</v>
      </c>
      <c r="O16" s="219"/>
      <c r="P16" s="219"/>
      <c r="Q16" s="219"/>
      <c r="R16" s="219"/>
      <c r="S16" s="219"/>
      <c r="T16" s="219"/>
      <c r="U16" s="219"/>
      <c r="V16" s="132">
        <f>SUM(X16:AA16)</f>
        <v>0</v>
      </c>
      <c r="W16" s="133" t="str">
        <f>IF(ISERROR(V16/G16),"",V16/G16)</f>
        <v/>
      </c>
      <c r="X16" s="132"/>
      <c r="Y16" s="132"/>
      <c r="Z16" s="132"/>
      <c r="AA16" s="132"/>
    </row>
    <row r="17" spans="1:27" ht="20.100000000000001" customHeight="1">
      <c r="A17" s="302">
        <v>30100063</v>
      </c>
      <c r="B17" s="134" t="s">
        <v>484</v>
      </c>
      <c r="C17" s="126" t="s">
        <v>192</v>
      </c>
      <c r="D17" s="108">
        <v>5.03</v>
      </c>
      <c r="E17" s="108"/>
      <c r="F17" s="127"/>
      <c r="G17" s="128"/>
      <c r="H17" s="226">
        <f t="shared" si="0"/>
        <v>0</v>
      </c>
      <c r="I17" s="129"/>
      <c r="J17" s="130" t="str">
        <f t="array" ref="J17">IF(ISERROR(G17/I17),"",G17/I17)</f>
        <v/>
      </c>
      <c r="K17" s="131">
        <f t="array" ref="K17">IF(ISERROR(G17/L17),"",G17/L17)</f>
        <v>0</v>
      </c>
      <c r="L17" s="129">
        <v>17</v>
      </c>
      <c r="M17" s="109">
        <f t="shared" si="1"/>
        <v>0</v>
      </c>
      <c r="N17" s="130">
        <f t="shared" si="4"/>
        <v>0</v>
      </c>
      <c r="O17" s="219"/>
      <c r="P17" s="219"/>
      <c r="Q17" s="219"/>
      <c r="R17" s="219"/>
      <c r="S17" s="219"/>
      <c r="T17" s="219"/>
      <c r="U17" s="219"/>
      <c r="V17" s="132"/>
      <c r="W17" s="133"/>
      <c r="X17" s="132"/>
      <c r="Y17" s="132"/>
      <c r="Z17" s="132"/>
      <c r="AA17" s="132"/>
    </row>
    <row r="18" spans="1:27" ht="20.100000000000001" customHeight="1">
      <c r="A18" s="302">
        <v>30100061</v>
      </c>
      <c r="B18" s="134" t="s">
        <v>466</v>
      </c>
      <c r="C18" s="126" t="s">
        <v>193</v>
      </c>
      <c r="D18" s="108">
        <v>5.03</v>
      </c>
      <c r="E18" s="108"/>
      <c r="F18" s="127"/>
      <c r="G18" s="128"/>
      <c r="H18" s="226">
        <f t="shared" si="0"/>
        <v>0</v>
      </c>
      <c r="I18" s="129"/>
      <c r="J18" s="130" t="str">
        <f t="array" ref="J18">IF(ISERROR(G18/I18),"",G18/I18)</f>
        <v/>
      </c>
      <c r="K18" s="131">
        <f t="array" ref="K18">IF(ISERROR(G18/L18),"",G18/L18)</f>
        <v>0</v>
      </c>
      <c r="L18" s="129">
        <v>17</v>
      </c>
      <c r="M18" s="109">
        <f t="shared" si="1"/>
        <v>0</v>
      </c>
      <c r="N18" s="130">
        <f t="shared" si="4"/>
        <v>0</v>
      </c>
      <c r="O18" s="219"/>
      <c r="P18" s="219"/>
      <c r="Q18" s="219"/>
      <c r="R18" s="219"/>
      <c r="S18" s="219"/>
      <c r="T18" s="219"/>
      <c r="U18" s="219"/>
      <c r="V18" s="132"/>
      <c r="W18" s="133"/>
      <c r="X18" s="132"/>
      <c r="Y18" s="132"/>
      <c r="Z18" s="132"/>
      <c r="AA18" s="132"/>
    </row>
    <row r="19" spans="1:27" s="351" customFormat="1" ht="20.100000000000001" customHeight="1">
      <c r="A19" s="300">
        <v>30200001</v>
      </c>
      <c r="B19" s="134" t="s">
        <v>467</v>
      </c>
      <c r="C19" s="126" t="s">
        <v>189</v>
      </c>
      <c r="D19" s="108">
        <v>5.0599999999999996</v>
      </c>
      <c r="E19" s="108"/>
      <c r="F19" s="127"/>
      <c r="G19" s="128"/>
      <c r="H19" s="354">
        <f t="shared" si="0"/>
        <v>0</v>
      </c>
      <c r="I19" s="129"/>
      <c r="J19" s="129" t="str">
        <f t="array" ref="J19">IF(ISERROR(G19/I19),"",G19/I19)</f>
        <v/>
      </c>
      <c r="K19" s="131">
        <f t="array" ref="K19">IF(ISERROR(G19/L19),"",G19/L19)</f>
        <v>0</v>
      </c>
      <c r="L19" s="129">
        <v>19</v>
      </c>
      <c r="M19" s="109">
        <f t="shared" si="1"/>
        <v>0</v>
      </c>
      <c r="N19" s="129">
        <f t="shared" si="4"/>
        <v>0</v>
      </c>
      <c r="O19" s="352"/>
      <c r="P19" s="352"/>
      <c r="Q19" s="352"/>
      <c r="R19" s="352"/>
      <c r="S19" s="352"/>
      <c r="T19" s="352"/>
      <c r="U19" s="352"/>
      <c r="V19" s="132">
        <f t="shared" ref="V19:V21" si="5">SUM(X19:AA19)</f>
        <v>0</v>
      </c>
      <c r="W19" s="353" t="str">
        <f t="shared" ref="W19:W21" si="6">IF(ISERROR(V19/G19),"",V19/G19)</f>
        <v/>
      </c>
      <c r="X19" s="132"/>
      <c r="Y19" s="132"/>
      <c r="Z19" s="132"/>
      <c r="AA19" s="132"/>
    </row>
    <row r="20" spans="1:27" ht="20.100000000000001" customHeight="1">
      <c r="A20" s="300">
        <v>30200002</v>
      </c>
      <c r="B20" s="134" t="s">
        <v>468</v>
      </c>
      <c r="C20" s="126" t="s">
        <v>189</v>
      </c>
      <c r="D20" s="108">
        <v>5.09</v>
      </c>
      <c r="E20" s="108"/>
      <c r="F20" s="127"/>
      <c r="G20" s="128"/>
      <c r="H20" s="226">
        <f t="shared" si="0"/>
        <v>0</v>
      </c>
      <c r="I20" s="129"/>
      <c r="J20" s="130" t="str">
        <f t="array" ref="J20">IF(ISERROR(G20/I20),"",G20/I20)</f>
        <v/>
      </c>
      <c r="K20" s="131">
        <f t="array" ref="K20">IF(ISERROR(G20/L20),"",G20/L20)</f>
        <v>0</v>
      </c>
      <c r="L20" s="129">
        <v>23</v>
      </c>
      <c r="M20" s="109">
        <f t="shared" si="1"/>
        <v>0</v>
      </c>
      <c r="N20" s="130">
        <f t="shared" si="4"/>
        <v>0</v>
      </c>
      <c r="O20" s="219"/>
      <c r="P20" s="219"/>
      <c r="Q20" s="219"/>
      <c r="R20" s="219"/>
      <c r="S20" s="219"/>
      <c r="T20" s="219"/>
      <c r="U20" s="219"/>
      <c r="V20" s="132">
        <f t="shared" si="5"/>
        <v>0</v>
      </c>
      <c r="W20" s="133" t="str">
        <f t="shared" si="6"/>
        <v/>
      </c>
      <c r="X20" s="132"/>
      <c r="Y20" s="132"/>
      <c r="Z20" s="132"/>
      <c r="AA20" s="132"/>
    </row>
    <row r="21" spans="1:27" ht="20.100000000000001" customHeight="1">
      <c r="A21" s="300">
        <v>30200003</v>
      </c>
      <c r="B21" s="134" t="s">
        <v>468</v>
      </c>
      <c r="C21" s="126" t="s">
        <v>190</v>
      </c>
      <c r="D21" s="108">
        <v>5.09</v>
      </c>
      <c r="E21" s="108"/>
      <c r="F21" s="127"/>
      <c r="G21" s="128"/>
      <c r="H21" s="226">
        <f t="shared" si="0"/>
        <v>0</v>
      </c>
      <c r="I21" s="129"/>
      <c r="J21" s="130" t="str">
        <f t="array" ref="J21">IF(ISERROR(G21/I21),"",G21/I21)</f>
        <v/>
      </c>
      <c r="K21" s="131">
        <f t="array" ref="K21">IF(ISERROR(G21/L21),"",G21/L21)</f>
        <v>0</v>
      </c>
      <c r="L21" s="129">
        <v>23</v>
      </c>
      <c r="M21" s="109">
        <f t="shared" si="1"/>
        <v>0</v>
      </c>
      <c r="N21" s="130">
        <f t="shared" si="4"/>
        <v>0</v>
      </c>
      <c r="O21" s="219"/>
      <c r="P21" s="219"/>
      <c r="Q21" s="219"/>
      <c r="R21" s="219"/>
      <c r="S21" s="219"/>
      <c r="T21" s="219"/>
      <c r="U21" s="219"/>
      <c r="V21" s="132">
        <f t="shared" si="5"/>
        <v>0</v>
      </c>
      <c r="W21" s="133" t="str">
        <f t="shared" si="6"/>
        <v/>
      </c>
      <c r="X21" s="132"/>
      <c r="Y21" s="132"/>
      <c r="Z21" s="132"/>
      <c r="AA21" s="132"/>
    </row>
    <row r="22" spans="1:27" ht="20.100000000000001" customHeight="1">
      <c r="A22" s="300">
        <v>30100003</v>
      </c>
      <c r="B22" s="141" t="s">
        <v>469</v>
      </c>
      <c r="C22" s="217" t="s">
        <v>190</v>
      </c>
      <c r="D22" s="108">
        <v>4.8</v>
      </c>
      <c r="E22" s="108"/>
      <c r="F22" s="127"/>
      <c r="G22" s="128"/>
      <c r="H22" s="226">
        <f t="shared" si="0"/>
        <v>0</v>
      </c>
      <c r="I22" s="129"/>
      <c r="J22" s="130" t="str">
        <f t="array" ref="J22">IF(ISERROR(G22/I22),"",G22/I22)</f>
        <v/>
      </c>
      <c r="K22" s="131">
        <f t="array" ref="K22">IF(ISERROR(G22/L22),"",G22/L22)</f>
        <v>0</v>
      </c>
      <c r="L22" s="129">
        <v>4</v>
      </c>
      <c r="M22" s="109">
        <f t="shared" si="1"/>
        <v>0</v>
      </c>
      <c r="N22" s="130"/>
      <c r="O22" s="219"/>
      <c r="P22" s="219"/>
      <c r="Q22" s="219"/>
      <c r="R22" s="219"/>
      <c r="S22" s="219"/>
      <c r="T22" s="219"/>
      <c r="U22" s="219"/>
      <c r="V22" s="132"/>
      <c r="W22" s="133"/>
      <c r="X22" s="132"/>
      <c r="Y22" s="132"/>
      <c r="Z22" s="132"/>
      <c r="AA22" s="132"/>
    </row>
    <row r="23" spans="1:27" ht="20.100000000000001" customHeight="1">
      <c r="A23" s="300">
        <v>30100004</v>
      </c>
      <c r="B23" s="141" t="s">
        <v>198</v>
      </c>
      <c r="C23" s="217" t="s">
        <v>187</v>
      </c>
      <c r="D23" s="108">
        <v>4.8</v>
      </c>
      <c r="E23" s="108"/>
      <c r="F23" s="127"/>
      <c r="G23" s="128"/>
      <c r="H23" s="226">
        <f t="shared" si="0"/>
        <v>0</v>
      </c>
      <c r="I23" s="129"/>
      <c r="J23" s="130" t="str">
        <f t="array" ref="J23">IF(ISERROR(G23/I23),"",G23/I23)</f>
        <v/>
      </c>
      <c r="K23" s="131">
        <f t="array" ref="K23">IF(ISERROR(G23/L23),"",G23/L23)</f>
        <v>0</v>
      </c>
      <c r="L23" s="129">
        <v>4</v>
      </c>
      <c r="M23" s="109">
        <f t="shared" si="1"/>
        <v>0</v>
      </c>
      <c r="N23" s="130"/>
      <c r="O23" s="219"/>
      <c r="P23" s="219"/>
      <c r="Q23" s="219"/>
      <c r="R23" s="219"/>
      <c r="S23" s="219"/>
      <c r="T23" s="219"/>
      <c r="U23" s="219"/>
      <c r="V23" s="132"/>
      <c r="W23" s="133"/>
      <c r="X23" s="132"/>
      <c r="Y23" s="132"/>
      <c r="Z23" s="132"/>
      <c r="AA23" s="132"/>
    </row>
    <row r="24" spans="1:27" ht="20.100000000000001" customHeight="1">
      <c r="A24" s="300">
        <v>30100006</v>
      </c>
      <c r="B24" s="141" t="s">
        <v>198</v>
      </c>
      <c r="C24" s="217" t="s">
        <v>179</v>
      </c>
      <c r="D24" s="108">
        <v>4.8</v>
      </c>
      <c r="E24" s="108"/>
      <c r="F24" s="127"/>
      <c r="G24" s="128"/>
      <c r="H24" s="226">
        <f t="shared" si="0"/>
        <v>0</v>
      </c>
      <c r="I24" s="129"/>
      <c r="J24" s="130" t="str">
        <f t="array" ref="J24">IF(ISERROR(G24/I24),"",G24/I24)</f>
        <v/>
      </c>
      <c r="K24" s="131">
        <f t="array" ref="K24">IF(ISERROR(G24/L24),"",G24/L24)</f>
        <v>0</v>
      </c>
      <c r="L24" s="129">
        <v>4</v>
      </c>
      <c r="M24" s="109">
        <f t="shared" si="1"/>
        <v>0</v>
      </c>
      <c r="N24" s="130"/>
      <c r="O24" s="219"/>
      <c r="P24" s="219"/>
      <c r="Q24" s="219"/>
      <c r="R24" s="219"/>
      <c r="S24" s="219"/>
      <c r="T24" s="219"/>
      <c r="U24" s="219"/>
      <c r="V24" s="132"/>
      <c r="W24" s="133"/>
      <c r="X24" s="132"/>
      <c r="Y24" s="132"/>
      <c r="Z24" s="132"/>
      <c r="AA24" s="132"/>
    </row>
    <row r="25" spans="1:27" ht="20.100000000000001" customHeight="1">
      <c r="A25" s="300">
        <v>30100005</v>
      </c>
      <c r="B25" s="141" t="s">
        <v>198</v>
      </c>
      <c r="C25" s="217" t="s">
        <v>199</v>
      </c>
      <c r="D25" s="108">
        <v>4.8</v>
      </c>
      <c r="E25" s="108"/>
      <c r="F25" s="127"/>
      <c r="G25" s="128"/>
      <c r="H25" s="226">
        <f t="shared" si="0"/>
        <v>0</v>
      </c>
      <c r="I25" s="129"/>
      <c r="J25" s="130" t="str">
        <f t="array" ref="J25">IF(ISERROR(G25/I25),"",G25/I25)</f>
        <v/>
      </c>
      <c r="K25" s="131">
        <f t="array" ref="K25">IF(ISERROR(G25/L25),"",G25/L25)</f>
        <v>0</v>
      </c>
      <c r="L25" s="129">
        <v>4</v>
      </c>
      <c r="M25" s="109">
        <f t="shared" si="1"/>
        <v>0</v>
      </c>
      <c r="N25" s="130"/>
      <c r="O25" s="219"/>
      <c r="P25" s="219"/>
      <c r="Q25" s="219"/>
      <c r="R25" s="219"/>
      <c r="S25" s="219"/>
      <c r="T25" s="219"/>
      <c r="U25" s="219"/>
      <c r="V25" s="132"/>
      <c r="W25" s="133"/>
      <c r="X25" s="132"/>
      <c r="Y25" s="132"/>
      <c r="Z25" s="132"/>
      <c r="AA25" s="132"/>
    </row>
    <row r="26" spans="1:27" ht="20.100000000000001" customHeight="1">
      <c r="A26" s="300">
        <v>30100009</v>
      </c>
      <c r="B26" s="141" t="s">
        <v>200</v>
      </c>
      <c r="C26" s="126" t="s">
        <v>190</v>
      </c>
      <c r="D26" s="108">
        <v>4.99</v>
      </c>
      <c r="E26" s="108"/>
      <c r="F26" s="127"/>
      <c r="G26" s="128"/>
      <c r="H26" s="226">
        <f t="shared" si="0"/>
        <v>0</v>
      </c>
      <c r="I26" s="129"/>
      <c r="J26" s="130" t="str">
        <f t="array" ref="J26">IF(ISERROR(G26/I26),"",G26/I26)</f>
        <v/>
      </c>
      <c r="K26" s="131">
        <f t="array" ref="K26">IF(ISERROR(G26/L26),"",G26/L26)</f>
        <v>0</v>
      </c>
      <c r="L26" s="129">
        <v>23.5</v>
      </c>
      <c r="M26" s="109">
        <f t="shared" si="1"/>
        <v>0</v>
      </c>
      <c r="N26" s="130">
        <f t="shared" ref="N26:N27" si="7">SUM(O26:U26)</f>
        <v>0</v>
      </c>
      <c r="O26" s="219"/>
      <c r="P26" s="219"/>
      <c r="Q26" s="219"/>
      <c r="R26" s="219"/>
      <c r="S26" s="219"/>
      <c r="T26" s="219"/>
      <c r="U26" s="219"/>
      <c r="V26" s="132">
        <f t="shared" ref="V26:V27" si="8">SUM(X26:AA26)</f>
        <v>0</v>
      </c>
      <c r="W26" s="133" t="str">
        <f t="shared" ref="W26:W27" si="9">IF(ISERROR(V26/G26),"",V26/G26)</f>
        <v/>
      </c>
      <c r="X26" s="132"/>
      <c r="Y26" s="132"/>
      <c r="Z26" s="132"/>
      <c r="AA26" s="132"/>
    </row>
    <row r="27" spans="1:27" ht="20.100000000000001" customHeight="1">
      <c r="A27" s="299">
        <v>30200004</v>
      </c>
      <c r="B27" s="141" t="s">
        <v>200</v>
      </c>
      <c r="C27" s="126" t="s">
        <v>189</v>
      </c>
      <c r="D27" s="108">
        <v>4.99</v>
      </c>
      <c r="E27" s="108"/>
      <c r="F27" s="142"/>
      <c r="G27" s="128"/>
      <c r="H27" s="226">
        <f t="shared" si="0"/>
        <v>0</v>
      </c>
      <c r="I27" s="129"/>
      <c r="J27" s="130" t="str">
        <f t="array" ref="J27">IF(ISERROR(G27/I27),"",G27/I27)</f>
        <v/>
      </c>
      <c r="K27" s="131">
        <f t="array" ref="K27">IF(ISERROR(G27/L27),"",G27/L27)</f>
        <v>0</v>
      </c>
      <c r="L27" s="129">
        <v>23.5</v>
      </c>
      <c r="M27" s="109">
        <f t="shared" si="1"/>
        <v>0</v>
      </c>
      <c r="N27" s="130">
        <f t="shared" si="7"/>
        <v>0</v>
      </c>
      <c r="O27" s="219"/>
      <c r="P27" s="219"/>
      <c r="Q27" s="219"/>
      <c r="R27" s="219"/>
      <c r="S27" s="219"/>
      <c r="T27" s="219"/>
      <c r="U27" s="219"/>
      <c r="V27" s="132">
        <f t="shared" si="8"/>
        <v>0</v>
      </c>
      <c r="W27" s="133" t="str">
        <f t="shared" si="9"/>
        <v/>
      </c>
      <c r="X27" s="132"/>
      <c r="Y27" s="132"/>
      <c r="Z27" s="132"/>
      <c r="AA27" s="132"/>
    </row>
    <row r="28" spans="1:27" ht="20.100000000000001" customHeight="1">
      <c r="A28" s="462" t="s">
        <v>201</v>
      </c>
      <c r="B28" s="463"/>
      <c r="C28" s="224" t="s">
        <v>202</v>
      </c>
      <c r="D28" s="143"/>
      <c r="E28" s="143"/>
      <c r="F28" s="144"/>
      <c r="G28" s="145">
        <f>SUM(G7:G27)</f>
        <v>0</v>
      </c>
      <c r="H28" s="146">
        <f>SUM(H7:H27)</f>
        <v>0</v>
      </c>
      <c r="I28" s="146">
        <f>SUM(I7:I27)</f>
        <v>0</v>
      </c>
      <c r="J28" s="130" t="str">
        <f t="array" ref="J28">IF(ISERROR(G28/I28),"",G28/I28)</f>
        <v/>
      </c>
      <c r="K28" s="146">
        <f>SUM(K7:K27)</f>
        <v>0</v>
      </c>
      <c r="L28" s="147"/>
      <c r="M28" s="146">
        <f t="shared" ref="M28:V28" si="10">SUM(M7:M27)</f>
        <v>0</v>
      </c>
      <c r="N28" s="146">
        <f t="shared" si="10"/>
        <v>0</v>
      </c>
      <c r="O28" s="148">
        <f t="shared" si="10"/>
        <v>0</v>
      </c>
      <c r="P28" s="148">
        <f t="shared" si="10"/>
        <v>0</v>
      </c>
      <c r="Q28" s="148">
        <f t="shared" si="10"/>
        <v>0</v>
      </c>
      <c r="R28" s="148">
        <f t="shared" si="10"/>
        <v>0</v>
      </c>
      <c r="S28" s="148">
        <f t="shared" si="10"/>
        <v>0</v>
      </c>
      <c r="T28" s="148">
        <f t="shared" si="10"/>
        <v>0</v>
      </c>
      <c r="U28" s="148">
        <f t="shared" si="10"/>
        <v>0</v>
      </c>
      <c r="V28" s="149">
        <f t="shared" si="10"/>
        <v>0</v>
      </c>
      <c r="W28" s="133" t="str">
        <f t="shared" ref="W28:W33" si="11">IF(ISERROR(V28/G28),"",V28/G28)</f>
        <v/>
      </c>
      <c r="X28" s="149">
        <f>SUM(X7:X27)</f>
        <v>0</v>
      </c>
      <c r="Y28" s="149">
        <f>SUM(Y7:Y27)</f>
        <v>0</v>
      </c>
      <c r="Z28" s="149">
        <f>SUM(Z7:Z27)</f>
        <v>0</v>
      </c>
      <c r="AA28" s="149">
        <f>SUM(AA7:AA27)</f>
        <v>0</v>
      </c>
    </row>
    <row r="29" spans="1:27" ht="20.100000000000001" customHeight="1">
      <c r="A29" s="300">
        <v>30100012</v>
      </c>
      <c r="B29" s="291" t="s">
        <v>206</v>
      </c>
      <c r="C29" s="126" t="s">
        <v>199</v>
      </c>
      <c r="D29" s="108">
        <v>5.03</v>
      </c>
      <c r="E29" s="108"/>
      <c r="F29" s="127"/>
      <c r="G29" s="128"/>
      <c r="H29" s="226">
        <f t="shared" ref="H29:H36" si="12">D29*G29</f>
        <v>0</v>
      </c>
      <c r="I29" s="129"/>
      <c r="J29" s="130" t="str">
        <f t="array" ref="J29">IF(ISERROR(G29/I29),"",G29/I29)</f>
        <v/>
      </c>
      <c r="K29" s="131">
        <f t="array" ref="K29">IF(ISERROR(G29/L29),"",G29/L29)</f>
        <v>0</v>
      </c>
      <c r="L29" s="129">
        <v>52</v>
      </c>
      <c r="M29" s="109">
        <f t="shared" ref="M29:M33" si="13">IF(ISERROR(I29-K29),"",I29-K29)</f>
        <v>0</v>
      </c>
      <c r="N29" s="130">
        <f t="shared" ref="N29:N33" si="14">SUM(O29:U29)</f>
        <v>0</v>
      </c>
      <c r="O29" s="221"/>
      <c r="P29" s="221"/>
      <c r="Q29" s="221"/>
      <c r="R29" s="221"/>
      <c r="S29" s="221"/>
      <c r="T29" s="221"/>
      <c r="U29" s="221"/>
      <c r="V29" s="132">
        <f t="shared" ref="V29:V33" si="15">SUM(X29:AA29)</f>
        <v>0</v>
      </c>
      <c r="W29" s="133" t="str">
        <f t="shared" si="11"/>
        <v/>
      </c>
      <c r="X29" s="132"/>
      <c r="Y29" s="132"/>
      <c r="Z29" s="132"/>
      <c r="AA29" s="132"/>
    </row>
    <row r="30" spans="1:27" ht="20.100000000000001" customHeight="1">
      <c r="A30" s="300">
        <v>30100011</v>
      </c>
      <c r="B30" s="291" t="s">
        <v>425</v>
      </c>
      <c r="C30" s="187" t="s">
        <v>432</v>
      </c>
      <c r="D30" s="108">
        <v>5.03</v>
      </c>
      <c r="E30" s="108"/>
      <c r="F30" s="127"/>
      <c r="G30" s="128"/>
      <c r="H30" s="239">
        <f t="shared" si="12"/>
        <v>0</v>
      </c>
      <c r="I30" s="129"/>
      <c r="J30" s="130"/>
      <c r="K30" s="131">
        <f t="array" ref="K30">IF(ISERROR(G30/L30),"",G30/L30)</f>
        <v>0</v>
      </c>
      <c r="L30" s="129">
        <v>52</v>
      </c>
      <c r="M30" s="109"/>
      <c r="N30" s="130"/>
      <c r="O30" s="238"/>
      <c r="P30" s="238"/>
      <c r="Q30" s="238"/>
      <c r="R30" s="238"/>
      <c r="S30" s="238"/>
      <c r="T30" s="238"/>
      <c r="U30" s="238"/>
      <c r="V30" s="132"/>
      <c r="W30" s="133"/>
      <c r="X30" s="132"/>
      <c r="Y30" s="132"/>
      <c r="Z30" s="132"/>
      <c r="AA30" s="132"/>
    </row>
    <row r="31" spans="1:27" ht="20.100000000000001" customHeight="1">
      <c r="A31" s="300">
        <v>30100010</v>
      </c>
      <c r="B31" s="291" t="s">
        <v>206</v>
      </c>
      <c r="C31" s="126" t="s">
        <v>186</v>
      </c>
      <c r="D31" s="108">
        <v>5.03</v>
      </c>
      <c r="E31" s="108"/>
      <c r="F31" s="127"/>
      <c r="G31" s="128"/>
      <c r="H31" s="239">
        <f t="shared" si="12"/>
        <v>0</v>
      </c>
      <c r="I31" s="129"/>
      <c r="J31" s="130" t="str">
        <f t="array" ref="J31">IF(ISERROR(G31/I31),"",G31/I31)</f>
        <v/>
      </c>
      <c r="K31" s="131">
        <f t="array" ref="K31">IF(ISERROR(G31/L31),"",G31/L31)</f>
        <v>0</v>
      </c>
      <c r="L31" s="129">
        <v>52</v>
      </c>
      <c r="M31" s="109">
        <f t="shared" si="13"/>
        <v>0</v>
      </c>
      <c r="N31" s="130">
        <f t="shared" si="14"/>
        <v>0</v>
      </c>
      <c r="O31" s="221"/>
      <c r="P31" s="221"/>
      <c r="Q31" s="221"/>
      <c r="R31" s="221"/>
      <c r="S31" s="221"/>
      <c r="T31" s="221"/>
      <c r="U31" s="221"/>
      <c r="V31" s="132">
        <f t="shared" si="15"/>
        <v>0</v>
      </c>
      <c r="W31" s="133" t="str">
        <f t="shared" si="11"/>
        <v/>
      </c>
      <c r="X31" s="132"/>
      <c r="Y31" s="132"/>
      <c r="Z31" s="132"/>
      <c r="AA31" s="132"/>
    </row>
    <row r="32" spans="1:27" ht="20.100000000000001" customHeight="1">
      <c r="A32" s="300">
        <v>30100014</v>
      </c>
      <c r="B32" s="291" t="s">
        <v>206</v>
      </c>
      <c r="C32" s="126" t="s">
        <v>203</v>
      </c>
      <c r="D32" s="108">
        <v>5.03</v>
      </c>
      <c r="E32" s="108"/>
      <c r="F32" s="127"/>
      <c r="G32" s="128"/>
      <c r="H32" s="226">
        <f t="shared" si="12"/>
        <v>0</v>
      </c>
      <c r="I32" s="129"/>
      <c r="J32" s="130" t="str">
        <f t="array" ref="J32">IF(ISERROR(G32/I32),"",G32/I32)</f>
        <v/>
      </c>
      <c r="K32" s="131">
        <f t="array" ref="K32">IF(ISERROR(G32/L32),"",G32/L32)</f>
        <v>0</v>
      </c>
      <c r="L32" s="129">
        <v>52</v>
      </c>
      <c r="M32" s="109">
        <f t="shared" si="13"/>
        <v>0</v>
      </c>
      <c r="N32" s="130">
        <f t="shared" si="14"/>
        <v>0</v>
      </c>
      <c r="O32" s="221"/>
      <c r="P32" s="221"/>
      <c r="Q32" s="221"/>
      <c r="R32" s="221"/>
      <c r="S32" s="221"/>
      <c r="T32" s="221"/>
      <c r="U32" s="221"/>
      <c r="V32" s="132">
        <f t="shared" si="15"/>
        <v>0</v>
      </c>
      <c r="W32" s="133" t="str">
        <f t="shared" si="11"/>
        <v/>
      </c>
      <c r="X32" s="132"/>
      <c r="Y32" s="132"/>
      <c r="Z32" s="132"/>
      <c r="AA32" s="132"/>
    </row>
    <row r="33" spans="1:27" ht="20.100000000000001" customHeight="1">
      <c r="A33" s="300">
        <v>30100013</v>
      </c>
      <c r="B33" s="291" t="s">
        <v>206</v>
      </c>
      <c r="C33" s="126" t="s">
        <v>207</v>
      </c>
      <c r="D33" s="108">
        <v>5.03</v>
      </c>
      <c r="E33" s="108"/>
      <c r="F33" s="127"/>
      <c r="G33" s="128"/>
      <c r="H33" s="226">
        <f t="shared" si="12"/>
        <v>0</v>
      </c>
      <c r="I33" s="129"/>
      <c r="J33" s="130" t="str">
        <f t="array" ref="J33">IF(ISERROR(G33/I33),"",G33/I33)</f>
        <v/>
      </c>
      <c r="K33" s="131">
        <f t="array" ref="K33">IF(ISERROR(G33/L33),"",G33/L33)</f>
        <v>0</v>
      </c>
      <c r="L33" s="129">
        <v>52</v>
      </c>
      <c r="M33" s="109">
        <f t="shared" si="13"/>
        <v>0</v>
      </c>
      <c r="N33" s="130">
        <f t="shared" si="14"/>
        <v>0</v>
      </c>
      <c r="O33" s="221"/>
      <c r="P33" s="221"/>
      <c r="Q33" s="221"/>
      <c r="R33" s="221"/>
      <c r="S33" s="221"/>
      <c r="T33" s="221"/>
      <c r="U33" s="221"/>
      <c r="V33" s="132">
        <f t="shared" si="15"/>
        <v>0</v>
      </c>
      <c r="W33" s="133" t="str">
        <f t="shared" si="11"/>
        <v/>
      </c>
      <c r="X33" s="132"/>
      <c r="Y33" s="132"/>
      <c r="Z33" s="132"/>
      <c r="AA33" s="132"/>
    </row>
    <row r="34" spans="1:27" ht="20.100000000000001" customHeight="1">
      <c r="A34" s="300">
        <v>30100016</v>
      </c>
      <c r="B34" s="291" t="s">
        <v>414</v>
      </c>
      <c r="C34" s="187" t="s">
        <v>415</v>
      </c>
      <c r="D34" s="108">
        <v>5.03</v>
      </c>
      <c r="E34" s="108"/>
      <c r="F34" s="127"/>
      <c r="G34" s="128"/>
      <c r="H34" s="226">
        <f t="shared" si="12"/>
        <v>0</v>
      </c>
      <c r="I34" s="129"/>
      <c r="J34" s="130"/>
      <c r="K34" s="131"/>
      <c r="L34" s="129">
        <v>52</v>
      </c>
      <c r="M34" s="109"/>
      <c r="N34" s="130"/>
      <c r="O34" s="221"/>
      <c r="P34" s="221"/>
      <c r="Q34" s="221"/>
      <c r="R34" s="221"/>
      <c r="S34" s="221"/>
      <c r="T34" s="221"/>
      <c r="U34" s="221"/>
      <c r="V34" s="132"/>
      <c r="W34" s="133"/>
      <c r="X34" s="132"/>
      <c r="Y34" s="132"/>
      <c r="Z34" s="132"/>
      <c r="AA34" s="132"/>
    </row>
    <row r="35" spans="1:27" ht="20.100000000000001" customHeight="1">
      <c r="A35" s="300">
        <v>30100017</v>
      </c>
      <c r="B35" s="291" t="s">
        <v>414</v>
      </c>
      <c r="C35" s="187" t="s">
        <v>416</v>
      </c>
      <c r="D35" s="108">
        <v>5.03</v>
      </c>
      <c r="E35" s="108"/>
      <c r="F35" s="127"/>
      <c r="G35" s="128"/>
      <c r="H35" s="226">
        <f t="shared" si="12"/>
        <v>0</v>
      </c>
      <c r="I35" s="129"/>
      <c r="J35" s="130"/>
      <c r="K35" s="131"/>
      <c r="L35" s="129">
        <v>52</v>
      </c>
      <c r="M35" s="109"/>
      <c r="N35" s="130"/>
      <c r="O35" s="221"/>
      <c r="P35" s="221"/>
      <c r="Q35" s="221"/>
      <c r="R35" s="221"/>
      <c r="S35" s="221"/>
      <c r="T35" s="221"/>
      <c r="U35" s="221"/>
      <c r="V35" s="132"/>
      <c r="W35" s="133"/>
      <c r="X35" s="132"/>
      <c r="Y35" s="132"/>
      <c r="Z35" s="132"/>
      <c r="AA35" s="132"/>
    </row>
    <row r="36" spans="1:27" ht="20.100000000000001" customHeight="1">
      <c r="A36" s="300">
        <v>30100015</v>
      </c>
      <c r="B36" s="291" t="s">
        <v>414</v>
      </c>
      <c r="C36" s="187" t="s">
        <v>61</v>
      </c>
      <c r="D36" s="108">
        <v>5.03</v>
      </c>
      <c r="E36" s="108"/>
      <c r="F36" s="127"/>
      <c r="G36" s="128"/>
      <c r="H36" s="226">
        <f t="shared" si="12"/>
        <v>0</v>
      </c>
      <c r="I36" s="129"/>
      <c r="J36" s="130"/>
      <c r="K36" s="131"/>
      <c r="L36" s="129">
        <v>52</v>
      </c>
      <c r="M36" s="109"/>
      <c r="N36" s="130"/>
      <c r="O36" s="221"/>
      <c r="P36" s="221"/>
      <c r="Q36" s="221"/>
      <c r="R36" s="221"/>
      <c r="S36" s="221"/>
      <c r="T36" s="221"/>
      <c r="U36" s="221"/>
      <c r="V36" s="132"/>
      <c r="W36" s="133"/>
      <c r="X36" s="132"/>
      <c r="Y36" s="132"/>
      <c r="Z36" s="132"/>
      <c r="AA36" s="132"/>
    </row>
    <row r="37" spans="1:27" ht="20.100000000000001" customHeight="1">
      <c r="A37" s="300">
        <v>30100027</v>
      </c>
      <c r="B37" s="291" t="s">
        <v>208</v>
      </c>
      <c r="C37" s="126" t="s">
        <v>179</v>
      </c>
      <c r="D37" s="108">
        <v>5.08</v>
      </c>
      <c r="E37" s="108"/>
      <c r="F37" s="127"/>
      <c r="G37" s="128"/>
      <c r="H37" s="226">
        <f t="shared" ref="H37:H85" si="16">D37*G37</f>
        <v>0</v>
      </c>
      <c r="I37" s="129"/>
      <c r="J37" s="130" t="str">
        <f t="array" ref="J37">IF(ISERROR(G37/I37),"",G37/I37)</f>
        <v/>
      </c>
      <c r="K37" s="131">
        <f t="array" ref="K37">IF(ISERROR(G37/L37),"",G37/L37)</f>
        <v>0</v>
      </c>
      <c r="L37" s="129">
        <v>21</v>
      </c>
      <c r="M37" s="109">
        <f t="shared" ref="M37:M57" si="17">IF(ISERROR(I37-K37),"",I37-K37)</f>
        <v>0</v>
      </c>
      <c r="N37" s="130">
        <f t="shared" ref="N37:N52" si="18">SUM(O37:U37)</f>
        <v>0</v>
      </c>
      <c r="O37" s="221"/>
      <c r="P37" s="221"/>
      <c r="Q37" s="221"/>
      <c r="R37" s="221"/>
      <c r="S37" s="221"/>
      <c r="T37" s="221"/>
      <c r="U37" s="221"/>
      <c r="V37" s="132">
        <f t="shared" ref="V37:V48" si="19">SUM(X37:AA37)</f>
        <v>0</v>
      </c>
      <c r="W37" s="133" t="str">
        <f t="shared" ref="W37:W48" si="20">IF(ISERROR(V37/G37),"",V37/G37)</f>
        <v/>
      </c>
      <c r="X37" s="132"/>
      <c r="Y37" s="132"/>
      <c r="Z37" s="132"/>
      <c r="AA37" s="132"/>
    </row>
    <row r="38" spans="1:27" ht="20.100000000000001" customHeight="1">
      <c r="A38" s="300">
        <v>30100023</v>
      </c>
      <c r="B38" s="291" t="s">
        <v>208</v>
      </c>
      <c r="C38" s="126" t="s">
        <v>204</v>
      </c>
      <c r="D38" s="108">
        <v>5.08</v>
      </c>
      <c r="E38" s="108"/>
      <c r="F38" s="127"/>
      <c r="G38" s="128"/>
      <c r="H38" s="226">
        <f t="shared" si="16"/>
        <v>0</v>
      </c>
      <c r="I38" s="129"/>
      <c r="J38" s="130" t="str">
        <f t="array" ref="J38">IF(ISERROR(G38/I38),"",G38/I38)</f>
        <v/>
      </c>
      <c r="K38" s="131">
        <f t="array" ref="K38">IF(ISERROR(G38/L38),"",G38/L38)</f>
        <v>0</v>
      </c>
      <c r="L38" s="129">
        <v>21</v>
      </c>
      <c r="M38" s="109">
        <f t="shared" si="17"/>
        <v>0</v>
      </c>
      <c r="N38" s="130">
        <f t="shared" si="18"/>
        <v>0</v>
      </c>
      <c r="O38" s="221"/>
      <c r="P38" s="221"/>
      <c r="Q38" s="221"/>
      <c r="R38" s="221"/>
      <c r="S38" s="221"/>
      <c r="T38" s="221"/>
      <c r="U38" s="221"/>
      <c r="V38" s="132">
        <f t="shared" si="19"/>
        <v>0</v>
      </c>
      <c r="W38" s="133" t="str">
        <f t="shared" si="20"/>
        <v/>
      </c>
      <c r="X38" s="132"/>
      <c r="Y38" s="132"/>
      <c r="Z38" s="132"/>
      <c r="AA38" s="132"/>
    </row>
    <row r="39" spans="1:27" ht="20.100000000000001" customHeight="1">
      <c r="A39" s="300">
        <v>30100024</v>
      </c>
      <c r="B39" s="291" t="s">
        <v>208</v>
      </c>
      <c r="C39" s="126" t="s">
        <v>205</v>
      </c>
      <c r="D39" s="108">
        <v>5.08</v>
      </c>
      <c r="E39" s="108"/>
      <c r="F39" s="127"/>
      <c r="G39" s="128"/>
      <c r="H39" s="226">
        <f t="shared" si="16"/>
        <v>0</v>
      </c>
      <c r="I39" s="129"/>
      <c r="J39" s="130" t="str">
        <f t="array" ref="J39">IF(ISERROR(G39/I39),"",G39/I39)</f>
        <v/>
      </c>
      <c r="K39" s="131">
        <f t="array" ref="K39">IF(ISERROR(G39/L39),"",G39/L39)</f>
        <v>0</v>
      </c>
      <c r="L39" s="129">
        <v>21</v>
      </c>
      <c r="M39" s="109">
        <f t="shared" si="17"/>
        <v>0</v>
      </c>
      <c r="N39" s="130">
        <f t="shared" si="18"/>
        <v>0</v>
      </c>
      <c r="O39" s="221"/>
      <c r="P39" s="221"/>
      <c r="Q39" s="221"/>
      <c r="R39" s="221"/>
      <c r="S39" s="221"/>
      <c r="T39" s="221"/>
      <c r="U39" s="221"/>
      <c r="V39" s="132">
        <f t="shared" si="19"/>
        <v>0</v>
      </c>
      <c r="W39" s="133" t="str">
        <f t="shared" si="20"/>
        <v/>
      </c>
      <c r="X39" s="132"/>
      <c r="Y39" s="132"/>
      <c r="Z39" s="132"/>
      <c r="AA39" s="132"/>
    </row>
    <row r="40" spans="1:27" ht="20.100000000000001" customHeight="1">
      <c r="A40" s="300">
        <v>30100022</v>
      </c>
      <c r="B40" s="291" t="s">
        <v>208</v>
      </c>
      <c r="C40" s="126" t="s">
        <v>186</v>
      </c>
      <c r="D40" s="108">
        <v>5.08</v>
      </c>
      <c r="E40" s="108"/>
      <c r="F40" s="127"/>
      <c r="G40" s="128"/>
      <c r="H40" s="226">
        <f t="shared" si="16"/>
        <v>0</v>
      </c>
      <c r="I40" s="129"/>
      <c r="J40" s="130" t="str">
        <f t="array" ref="J40">IF(ISERROR(G40/I40),"",G40/I40)</f>
        <v/>
      </c>
      <c r="K40" s="131">
        <f t="array" ref="K40">IF(ISERROR(G40/L40),"",G40/L40)</f>
        <v>0</v>
      </c>
      <c r="L40" s="129">
        <v>21</v>
      </c>
      <c r="M40" s="109">
        <f t="shared" si="17"/>
        <v>0</v>
      </c>
      <c r="N40" s="130">
        <f t="shared" si="18"/>
        <v>0</v>
      </c>
      <c r="O40" s="221"/>
      <c r="P40" s="221"/>
      <c r="Q40" s="221"/>
      <c r="R40" s="221"/>
      <c r="S40" s="221"/>
      <c r="T40" s="221"/>
      <c r="U40" s="221"/>
      <c r="V40" s="132">
        <f t="shared" si="19"/>
        <v>0</v>
      </c>
      <c r="W40" s="133" t="str">
        <f t="shared" si="20"/>
        <v/>
      </c>
      <c r="X40" s="132"/>
      <c r="Y40" s="132"/>
      <c r="Z40" s="132"/>
      <c r="AA40" s="132"/>
    </row>
    <row r="41" spans="1:27" ht="20.100000000000001" customHeight="1">
      <c r="A41" s="300">
        <v>30100029</v>
      </c>
      <c r="B41" s="291" t="s">
        <v>208</v>
      </c>
      <c r="C41" s="126" t="s">
        <v>203</v>
      </c>
      <c r="D41" s="108">
        <v>5.08</v>
      </c>
      <c r="E41" s="108"/>
      <c r="F41" s="127"/>
      <c r="G41" s="128"/>
      <c r="H41" s="226">
        <f t="shared" si="16"/>
        <v>0</v>
      </c>
      <c r="I41" s="129"/>
      <c r="J41" s="130" t="str">
        <f t="array" ref="J41">IF(ISERROR(G41/I41),"",G41/I41)</f>
        <v/>
      </c>
      <c r="K41" s="131">
        <f t="array" ref="K41">IF(ISERROR(G41/L41),"",G41/L41)</f>
        <v>0</v>
      </c>
      <c r="L41" s="129">
        <v>21</v>
      </c>
      <c r="M41" s="109">
        <f t="shared" si="17"/>
        <v>0</v>
      </c>
      <c r="N41" s="130">
        <f t="shared" si="18"/>
        <v>0</v>
      </c>
      <c r="O41" s="221"/>
      <c r="P41" s="221"/>
      <c r="Q41" s="221"/>
      <c r="R41" s="221"/>
      <c r="S41" s="221"/>
      <c r="T41" s="221"/>
      <c r="U41" s="221"/>
      <c r="V41" s="132">
        <f t="shared" si="19"/>
        <v>0</v>
      </c>
      <c r="W41" s="133" t="str">
        <f t="shared" si="20"/>
        <v/>
      </c>
      <c r="X41" s="132"/>
      <c r="Y41" s="132"/>
      <c r="Z41" s="132"/>
      <c r="AA41" s="132"/>
    </row>
    <row r="42" spans="1:27" ht="20.100000000000001" customHeight="1">
      <c r="A42" s="300">
        <v>30100026</v>
      </c>
      <c r="B42" s="291" t="s">
        <v>208</v>
      </c>
      <c r="C42" s="126" t="s">
        <v>199</v>
      </c>
      <c r="D42" s="108">
        <v>5.08</v>
      </c>
      <c r="E42" s="108"/>
      <c r="F42" s="127"/>
      <c r="G42" s="128"/>
      <c r="H42" s="226">
        <f t="shared" si="16"/>
        <v>0</v>
      </c>
      <c r="I42" s="129"/>
      <c r="J42" s="130" t="str">
        <f t="array" ref="J42">IF(ISERROR(G42/I42),"",G42/I42)</f>
        <v/>
      </c>
      <c r="K42" s="131">
        <f t="array" ref="K42">IF(ISERROR(G42/L42),"",G42/L42)</f>
        <v>0</v>
      </c>
      <c r="L42" s="129">
        <v>21</v>
      </c>
      <c r="M42" s="109">
        <f t="shared" si="17"/>
        <v>0</v>
      </c>
      <c r="N42" s="130">
        <f t="shared" si="18"/>
        <v>0</v>
      </c>
      <c r="O42" s="219"/>
      <c r="P42" s="219"/>
      <c r="Q42" s="219"/>
      <c r="R42" s="219"/>
      <c r="S42" s="219"/>
      <c r="T42" s="219"/>
      <c r="U42" s="219"/>
      <c r="V42" s="132">
        <f t="shared" si="19"/>
        <v>0</v>
      </c>
      <c r="W42" s="133" t="str">
        <f t="shared" si="20"/>
        <v/>
      </c>
      <c r="X42" s="132"/>
      <c r="Y42" s="132"/>
      <c r="Z42" s="132"/>
      <c r="AA42" s="132"/>
    </row>
    <row r="43" spans="1:27" ht="20.100000000000001" customHeight="1">
      <c r="A43" s="300">
        <v>30100025</v>
      </c>
      <c r="B43" s="291" t="s">
        <v>208</v>
      </c>
      <c r="C43" s="126" t="s">
        <v>187</v>
      </c>
      <c r="D43" s="108">
        <v>5.08</v>
      </c>
      <c r="E43" s="108"/>
      <c r="F43" s="127"/>
      <c r="G43" s="128"/>
      <c r="H43" s="226">
        <f t="shared" si="16"/>
        <v>0</v>
      </c>
      <c r="I43" s="129"/>
      <c r="J43" s="130" t="str">
        <f t="array" ref="J43">IF(ISERROR(G43/I43),"",G43/I43)</f>
        <v/>
      </c>
      <c r="K43" s="131">
        <f t="array" ref="K43">IF(ISERROR(G43/L43),"",G43/L43)</f>
        <v>0</v>
      </c>
      <c r="L43" s="129">
        <v>21</v>
      </c>
      <c r="M43" s="109">
        <f t="shared" si="17"/>
        <v>0</v>
      </c>
      <c r="N43" s="130">
        <f t="shared" si="18"/>
        <v>0</v>
      </c>
      <c r="O43" s="221"/>
      <c r="P43" s="221"/>
      <c r="Q43" s="221"/>
      <c r="R43" s="221"/>
      <c r="S43" s="221"/>
      <c r="T43" s="221"/>
      <c r="U43" s="221"/>
      <c r="V43" s="132">
        <f t="shared" si="19"/>
        <v>0</v>
      </c>
      <c r="W43" s="133" t="str">
        <f t="shared" si="20"/>
        <v/>
      </c>
      <c r="X43" s="132"/>
      <c r="Y43" s="132"/>
      <c r="Z43" s="132"/>
      <c r="AA43" s="132"/>
    </row>
    <row r="44" spans="1:27" ht="20.100000000000001" customHeight="1">
      <c r="A44" s="300">
        <v>30100028</v>
      </c>
      <c r="B44" s="291" t="s">
        <v>208</v>
      </c>
      <c r="C44" s="126" t="s">
        <v>207</v>
      </c>
      <c r="D44" s="108">
        <v>5.08</v>
      </c>
      <c r="E44" s="108"/>
      <c r="F44" s="127"/>
      <c r="G44" s="128"/>
      <c r="H44" s="226">
        <f t="shared" si="16"/>
        <v>0</v>
      </c>
      <c r="I44" s="129"/>
      <c r="J44" s="130" t="str">
        <f t="array" ref="J44">IF(ISERROR(G44/I44),"",G44/I44)</f>
        <v/>
      </c>
      <c r="K44" s="131">
        <f t="array" ref="K44">IF(ISERROR(G44/L44),"",G44/L44)</f>
        <v>0</v>
      </c>
      <c r="L44" s="129">
        <v>21</v>
      </c>
      <c r="M44" s="109">
        <f t="shared" si="17"/>
        <v>0</v>
      </c>
      <c r="N44" s="130">
        <f t="shared" si="18"/>
        <v>0</v>
      </c>
      <c r="O44" s="219"/>
      <c r="P44" s="219"/>
      <c r="Q44" s="219"/>
      <c r="R44" s="219"/>
      <c r="S44" s="219"/>
      <c r="T44" s="219"/>
      <c r="U44" s="219"/>
      <c r="V44" s="132">
        <f t="shared" si="19"/>
        <v>0</v>
      </c>
      <c r="W44" s="133" t="str">
        <f t="shared" si="20"/>
        <v/>
      </c>
      <c r="X44" s="132"/>
      <c r="Y44" s="132"/>
      <c r="Z44" s="132"/>
      <c r="AA44" s="132"/>
    </row>
    <row r="45" spans="1:27" ht="20.100000000000001" customHeight="1">
      <c r="A45" s="300">
        <v>30100032</v>
      </c>
      <c r="B45" s="291" t="s">
        <v>209</v>
      </c>
      <c r="C45" s="126" t="s">
        <v>194</v>
      </c>
      <c r="D45" s="108">
        <v>5.03</v>
      </c>
      <c r="E45" s="108"/>
      <c r="F45" s="127"/>
      <c r="G45" s="128"/>
      <c r="H45" s="226">
        <f t="shared" si="16"/>
        <v>0</v>
      </c>
      <c r="I45" s="129"/>
      <c r="J45" s="130" t="str">
        <f t="array" ref="J45">IF(ISERROR(G45/I45),"",G45/I45)</f>
        <v/>
      </c>
      <c r="K45" s="131">
        <f t="array" ref="K45">IF(ISERROR(G45/L45),"",G45/L45)</f>
        <v>0</v>
      </c>
      <c r="L45" s="129">
        <v>56</v>
      </c>
      <c r="M45" s="109">
        <f t="shared" si="17"/>
        <v>0</v>
      </c>
      <c r="N45" s="130">
        <f t="shared" si="18"/>
        <v>0</v>
      </c>
      <c r="O45" s="221"/>
      <c r="P45" s="221"/>
      <c r="Q45" s="221"/>
      <c r="R45" s="221"/>
      <c r="S45" s="221"/>
      <c r="T45" s="221"/>
      <c r="U45" s="221"/>
      <c r="V45" s="132">
        <f t="shared" si="19"/>
        <v>0</v>
      </c>
      <c r="W45" s="133" t="str">
        <f t="shared" si="20"/>
        <v/>
      </c>
      <c r="X45" s="132"/>
      <c r="Y45" s="132"/>
      <c r="Z45" s="132"/>
      <c r="AA45" s="132"/>
    </row>
    <row r="46" spans="1:27" ht="20.100000000000001" customHeight="1">
      <c r="A46" s="300">
        <v>30100033</v>
      </c>
      <c r="B46" s="291" t="s">
        <v>209</v>
      </c>
      <c r="C46" s="126" t="s">
        <v>179</v>
      </c>
      <c r="D46" s="108">
        <v>5.03</v>
      </c>
      <c r="E46" s="108"/>
      <c r="F46" s="127"/>
      <c r="G46" s="128"/>
      <c r="H46" s="226">
        <f t="shared" si="16"/>
        <v>0</v>
      </c>
      <c r="I46" s="129"/>
      <c r="J46" s="130" t="str">
        <f t="array" ref="J46">IF(ISERROR(G46/I46),"",G46/I46)</f>
        <v/>
      </c>
      <c r="K46" s="131">
        <f t="array" ref="K46">IF(ISERROR(G46/L46),"",G46/L46)</f>
        <v>0</v>
      </c>
      <c r="L46" s="129">
        <v>56</v>
      </c>
      <c r="M46" s="109">
        <f t="shared" si="17"/>
        <v>0</v>
      </c>
      <c r="N46" s="130">
        <f t="shared" si="18"/>
        <v>0</v>
      </c>
      <c r="O46" s="221"/>
      <c r="P46" s="221"/>
      <c r="Q46" s="221"/>
      <c r="R46" s="221"/>
      <c r="S46" s="221"/>
      <c r="T46" s="221"/>
      <c r="U46" s="221"/>
      <c r="V46" s="132">
        <f t="shared" si="19"/>
        <v>0</v>
      </c>
      <c r="W46" s="133" t="str">
        <f t="shared" si="20"/>
        <v/>
      </c>
      <c r="X46" s="132"/>
      <c r="Y46" s="132"/>
      <c r="Z46" s="132"/>
      <c r="AA46" s="132"/>
    </row>
    <row r="47" spans="1:27" ht="20.100000000000001" customHeight="1">
      <c r="A47" s="300">
        <v>30100062</v>
      </c>
      <c r="B47" s="291" t="s">
        <v>209</v>
      </c>
      <c r="C47" s="126" t="s">
        <v>195</v>
      </c>
      <c r="D47" s="108">
        <v>5.03</v>
      </c>
      <c r="E47" s="108"/>
      <c r="F47" s="127"/>
      <c r="G47" s="128"/>
      <c r="H47" s="226">
        <f t="shared" si="16"/>
        <v>0</v>
      </c>
      <c r="I47" s="129"/>
      <c r="J47" s="130" t="str">
        <f t="array" ref="J47">IF(ISERROR(G47/I47),"",G47/I47)</f>
        <v/>
      </c>
      <c r="K47" s="131">
        <f t="array" ref="K47">IF(ISERROR(G47/L47),"",G47/L47)</f>
        <v>0</v>
      </c>
      <c r="L47" s="129">
        <v>56</v>
      </c>
      <c r="M47" s="109">
        <f t="shared" si="17"/>
        <v>0</v>
      </c>
      <c r="N47" s="130">
        <f t="shared" si="18"/>
        <v>0</v>
      </c>
      <c r="O47" s="221"/>
      <c r="P47" s="221"/>
      <c r="Q47" s="221"/>
      <c r="R47" s="221"/>
      <c r="S47" s="221"/>
      <c r="T47" s="221"/>
      <c r="U47" s="221"/>
      <c r="V47" s="132">
        <f t="shared" si="19"/>
        <v>0</v>
      </c>
      <c r="W47" s="133" t="str">
        <f t="shared" si="20"/>
        <v/>
      </c>
      <c r="X47" s="132"/>
      <c r="Y47" s="132"/>
      <c r="Z47" s="132"/>
      <c r="AA47" s="132"/>
    </row>
    <row r="48" spans="1:27" ht="20.100000000000001" customHeight="1">
      <c r="A48" s="300">
        <v>30100031</v>
      </c>
      <c r="B48" s="291" t="s">
        <v>209</v>
      </c>
      <c r="C48" s="126" t="s">
        <v>204</v>
      </c>
      <c r="D48" s="108">
        <v>5.03</v>
      </c>
      <c r="E48" s="108"/>
      <c r="F48" s="127"/>
      <c r="G48" s="128"/>
      <c r="H48" s="226">
        <f t="shared" si="16"/>
        <v>0</v>
      </c>
      <c r="I48" s="129"/>
      <c r="J48" s="130" t="str">
        <f t="array" ref="J48">IF(ISERROR(G48/I48),"",G48/I48)</f>
        <v/>
      </c>
      <c r="K48" s="131">
        <f t="array" ref="K48">IF(ISERROR(G48/L48),"",G48/L48)</f>
        <v>0</v>
      </c>
      <c r="L48" s="129">
        <v>56</v>
      </c>
      <c r="M48" s="109">
        <f t="shared" si="17"/>
        <v>0</v>
      </c>
      <c r="N48" s="130">
        <f t="shared" si="18"/>
        <v>0</v>
      </c>
      <c r="O48" s="221"/>
      <c r="P48" s="221"/>
      <c r="Q48" s="221"/>
      <c r="R48" s="221"/>
      <c r="S48" s="221"/>
      <c r="T48" s="221"/>
      <c r="U48" s="221"/>
      <c r="V48" s="132">
        <f t="shared" si="19"/>
        <v>0</v>
      </c>
      <c r="W48" s="133" t="str">
        <f t="shared" si="20"/>
        <v/>
      </c>
      <c r="X48" s="132"/>
      <c r="Y48" s="132"/>
      <c r="Z48" s="132"/>
      <c r="AA48" s="132"/>
    </row>
    <row r="49" spans="1:27" ht="20.100000000000001" customHeight="1">
      <c r="A49" s="300">
        <v>30100019</v>
      </c>
      <c r="B49" s="291" t="s">
        <v>382</v>
      </c>
      <c r="C49" s="187" t="s">
        <v>383</v>
      </c>
      <c r="D49" s="108">
        <v>5.03</v>
      </c>
      <c r="E49" s="108"/>
      <c r="F49" s="127"/>
      <c r="G49" s="128"/>
      <c r="H49" s="226">
        <f t="shared" si="16"/>
        <v>0</v>
      </c>
      <c r="I49" s="129"/>
      <c r="J49" s="130"/>
      <c r="K49" s="131">
        <f t="array" ref="K49">IF(ISERROR(G49/L49),"",G49/L49)</f>
        <v>0</v>
      </c>
      <c r="L49" s="129">
        <v>54</v>
      </c>
      <c r="M49" s="109">
        <f t="shared" si="17"/>
        <v>0</v>
      </c>
      <c r="N49" s="130">
        <f t="shared" si="18"/>
        <v>0</v>
      </c>
      <c r="O49" s="221"/>
      <c r="P49" s="221"/>
      <c r="Q49" s="221"/>
      <c r="R49" s="221"/>
      <c r="S49" s="221"/>
      <c r="T49" s="221"/>
      <c r="U49" s="221"/>
      <c r="V49" s="132"/>
      <c r="W49" s="133"/>
      <c r="X49" s="132"/>
      <c r="Y49" s="132"/>
      <c r="Z49" s="132"/>
      <c r="AA49" s="132"/>
    </row>
    <row r="50" spans="1:27" ht="20.100000000000001" customHeight="1">
      <c r="A50" s="300">
        <v>30100020</v>
      </c>
      <c r="B50" s="291" t="s">
        <v>382</v>
      </c>
      <c r="C50" s="187" t="s">
        <v>384</v>
      </c>
      <c r="D50" s="108">
        <v>5.03</v>
      </c>
      <c r="E50" s="108"/>
      <c r="F50" s="127"/>
      <c r="G50" s="128"/>
      <c r="H50" s="226">
        <f t="shared" si="16"/>
        <v>0</v>
      </c>
      <c r="I50" s="129"/>
      <c r="J50" s="130"/>
      <c r="K50" s="131">
        <f t="array" ref="K50">IF(ISERROR(G50/L50),"",G50/L50)</f>
        <v>0</v>
      </c>
      <c r="L50" s="129">
        <v>54</v>
      </c>
      <c r="M50" s="109">
        <f t="shared" si="17"/>
        <v>0</v>
      </c>
      <c r="N50" s="130">
        <f t="shared" si="18"/>
        <v>0</v>
      </c>
      <c r="O50" s="221"/>
      <c r="P50" s="221"/>
      <c r="Q50" s="221"/>
      <c r="R50" s="221"/>
      <c r="S50" s="221"/>
      <c r="T50" s="221"/>
      <c r="U50" s="221"/>
      <c r="V50" s="132"/>
      <c r="W50" s="133"/>
      <c r="X50" s="132"/>
      <c r="Y50" s="132"/>
      <c r="Z50" s="132"/>
      <c r="AA50" s="132"/>
    </row>
    <row r="51" spans="1:27" ht="20.100000000000001" customHeight="1">
      <c r="A51" s="300">
        <v>30100021</v>
      </c>
      <c r="B51" s="291" t="s">
        <v>382</v>
      </c>
      <c r="C51" s="187" t="s">
        <v>389</v>
      </c>
      <c r="D51" s="108">
        <v>5.03</v>
      </c>
      <c r="E51" s="108"/>
      <c r="F51" s="127"/>
      <c r="G51" s="128"/>
      <c r="H51" s="226">
        <f t="shared" si="16"/>
        <v>0</v>
      </c>
      <c r="I51" s="129"/>
      <c r="J51" s="130"/>
      <c r="K51" s="131">
        <f t="array" ref="K51">IF(ISERROR(G51/L51),"",G51/L51)</f>
        <v>0</v>
      </c>
      <c r="L51" s="129">
        <v>54</v>
      </c>
      <c r="M51" s="109">
        <f t="shared" si="17"/>
        <v>0</v>
      </c>
      <c r="N51" s="130">
        <f t="shared" si="18"/>
        <v>0</v>
      </c>
      <c r="O51" s="221"/>
      <c r="P51" s="221"/>
      <c r="Q51" s="221"/>
      <c r="R51" s="221"/>
      <c r="S51" s="221"/>
      <c r="T51" s="221"/>
      <c r="U51" s="221"/>
      <c r="V51" s="132"/>
      <c r="W51" s="133"/>
      <c r="X51" s="132"/>
      <c r="Y51" s="132"/>
      <c r="Z51" s="132"/>
      <c r="AA51" s="132"/>
    </row>
    <row r="52" spans="1:27" ht="20.100000000000001" customHeight="1">
      <c r="A52" s="300">
        <v>30100018</v>
      </c>
      <c r="B52" s="291" t="s">
        <v>382</v>
      </c>
      <c r="C52" s="187" t="s">
        <v>391</v>
      </c>
      <c r="D52" s="108">
        <v>5.03</v>
      </c>
      <c r="E52" s="108"/>
      <c r="F52" s="127"/>
      <c r="G52" s="128"/>
      <c r="H52" s="226">
        <f t="shared" si="16"/>
        <v>0</v>
      </c>
      <c r="I52" s="129"/>
      <c r="J52" s="130"/>
      <c r="K52" s="131">
        <f t="array" ref="K52">IF(ISERROR(G52/L52),"",G52/L52)</f>
        <v>0</v>
      </c>
      <c r="L52" s="129">
        <v>54</v>
      </c>
      <c r="M52" s="109">
        <f t="shared" si="17"/>
        <v>0</v>
      </c>
      <c r="N52" s="130">
        <f t="shared" si="18"/>
        <v>0</v>
      </c>
      <c r="O52" s="221"/>
      <c r="P52" s="221"/>
      <c r="Q52" s="221"/>
      <c r="R52" s="221"/>
      <c r="S52" s="221"/>
      <c r="T52" s="221"/>
      <c r="U52" s="221"/>
      <c r="V52" s="132"/>
      <c r="W52" s="133"/>
      <c r="X52" s="132"/>
      <c r="Y52" s="132"/>
      <c r="Z52" s="132"/>
      <c r="AA52" s="132"/>
    </row>
    <row r="53" spans="1:27" ht="20.100000000000001" customHeight="1">
      <c r="A53" s="303">
        <v>30700007</v>
      </c>
      <c r="B53" s="291" t="s">
        <v>418</v>
      </c>
      <c r="C53" s="187" t="s">
        <v>364</v>
      </c>
      <c r="D53" s="108">
        <v>5.03</v>
      </c>
      <c r="E53" s="108"/>
      <c r="F53" s="127"/>
      <c r="G53" s="128"/>
      <c r="H53" s="226">
        <f t="shared" si="16"/>
        <v>0</v>
      </c>
      <c r="I53" s="129"/>
      <c r="J53" s="130"/>
      <c r="K53" s="131">
        <f t="array" ref="K53">IF(ISERROR(G53/L53),"",G53/L53)</f>
        <v>0</v>
      </c>
      <c r="L53" s="129">
        <v>3</v>
      </c>
      <c r="M53" s="109">
        <f t="shared" si="17"/>
        <v>0</v>
      </c>
      <c r="N53" s="130"/>
      <c r="O53" s="221"/>
      <c r="P53" s="221"/>
      <c r="Q53" s="221"/>
      <c r="R53" s="221"/>
      <c r="S53" s="221"/>
      <c r="T53" s="221"/>
      <c r="U53" s="221"/>
      <c r="V53" s="132"/>
      <c r="W53" s="133"/>
      <c r="X53" s="132"/>
      <c r="Y53" s="132"/>
      <c r="Z53" s="132"/>
      <c r="AA53" s="132"/>
    </row>
    <row r="54" spans="1:27" ht="20.100000000000001" customHeight="1">
      <c r="A54" s="303">
        <v>30700006</v>
      </c>
      <c r="B54" s="291" t="s">
        <v>418</v>
      </c>
      <c r="C54" s="187" t="s">
        <v>365</v>
      </c>
      <c r="D54" s="108">
        <v>5.03</v>
      </c>
      <c r="E54" s="108"/>
      <c r="F54" s="127"/>
      <c r="G54" s="128"/>
      <c r="H54" s="226">
        <f t="shared" si="16"/>
        <v>0</v>
      </c>
      <c r="I54" s="129"/>
      <c r="J54" s="130"/>
      <c r="K54" s="131">
        <f t="array" ref="K54">IF(ISERROR(G54/L54),"",G54/L54)</f>
        <v>0</v>
      </c>
      <c r="L54" s="129">
        <v>3</v>
      </c>
      <c r="M54" s="109">
        <f t="shared" si="17"/>
        <v>0</v>
      </c>
      <c r="N54" s="130"/>
      <c r="O54" s="221"/>
      <c r="P54" s="221"/>
      <c r="Q54" s="221"/>
      <c r="R54" s="221"/>
      <c r="S54" s="221"/>
      <c r="T54" s="221"/>
      <c r="U54" s="221"/>
      <c r="V54" s="132"/>
      <c r="W54" s="133"/>
      <c r="X54" s="132"/>
      <c r="Y54" s="132"/>
      <c r="Z54" s="132"/>
      <c r="AA54" s="132"/>
    </row>
    <row r="55" spans="1:27" ht="20.100000000000001" customHeight="1">
      <c r="A55" s="303">
        <v>30700008</v>
      </c>
      <c r="B55" s="291" t="s">
        <v>418</v>
      </c>
      <c r="C55" s="187" t="s">
        <v>366</v>
      </c>
      <c r="D55" s="108">
        <v>5.03</v>
      </c>
      <c r="E55" s="108"/>
      <c r="F55" s="127"/>
      <c r="G55" s="128"/>
      <c r="H55" s="226">
        <f t="shared" si="16"/>
        <v>0</v>
      </c>
      <c r="I55" s="129"/>
      <c r="J55" s="130"/>
      <c r="K55" s="131">
        <f t="array" ref="K55">IF(ISERROR(G55/L55),"",G55/L55)</f>
        <v>0</v>
      </c>
      <c r="L55" s="129">
        <v>3</v>
      </c>
      <c r="M55" s="109">
        <f t="shared" si="17"/>
        <v>0</v>
      </c>
      <c r="N55" s="130"/>
      <c r="O55" s="221"/>
      <c r="P55" s="221"/>
      <c r="Q55" s="221"/>
      <c r="R55" s="221"/>
      <c r="S55" s="221"/>
      <c r="T55" s="221"/>
      <c r="U55" s="221"/>
      <c r="V55" s="132"/>
      <c r="W55" s="133"/>
      <c r="X55" s="132"/>
      <c r="Y55" s="132"/>
      <c r="Z55" s="132"/>
      <c r="AA55" s="132"/>
    </row>
    <row r="56" spans="1:27" ht="20.100000000000001" customHeight="1">
      <c r="A56" s="303">
        <v>30700009</v>
      </c>
      <c r="B56" s="291" t="s">
        <v>418</v>
      </c>
      <c r="C56" s="187" t="s">
        <v>367</v>
      </c>
      <c r="D56" s="108">
        <v>5.03</v>
      </c>
      <c r="E56" s="108"/>
      <c r="F56" s="127"/>
      <c r="G56" s="128"/>
      <c r="H56" s="226">
        <f t="shared" si="16"/>
        <v>0</v>
      </c>
      <c r="I56" s="129"/>
      <c r="J56" s="130"/>
      <c r="K56" s="131">
        <f t="array" ref="K56">IF(ISERROR(G56/L56),"",G56/L56)</f>
        <v>0</v>
      </c>
      <c r="L56" s="129">
        <v>3</v>
      </c>
      <c r="M56" s="109">
        <f t="shared" si="17"/>
        <v>0</v>
      </c>
      <c r="N56" s="130"/>
      <c r="O56" s="221"/>
      <c r="P56" s="221"/>
      <c r="Q56" s="221"/>
      <c r="R56" s="221"/>
      <c r="S56" s="221"/>
      <c r="T56" s="221"/>
      <c r="U56" s="221"/>
      <c r="V56" s="132"/>
      <c r="W56" s="133"/>
      <c r="X56" s="132"/>
      <c r="Y56" s="132"/>
      <c r="Z56" s="132"/>
      <c r="AA56" s="132"/>
    </row>
    <row r="57" spans="1:27" ht="20.100000000000001" customHeight="1">
      <c r="A57" s="300">
        <v>30100036</v>
      </c>
      <c r="B57" s="134" t="s">
        <v>210</v>
      </c>
      <c r="C57" s="126" t="s">
        <v>187</v>
      </c>
      <c r="D57" s="108">
        <v>5.03</v>
      </c>
      <c r="E57" s="108"/>
      <c r="F57" s="127"/>
      <c r="G57" s="128"/>
      <c r="H57" s="226">
        <f t="shared" si="16"/>
        <v>0</v>
      </c>
      <c r="I57" s="129"/>
      <c r="J57" s="130" t="str">
        <f t="array" ref="J57">IF(ISERROR(G57/I57),"",G57/I57)</f>
        <v/>
      </c>
      <c r="K57" s="131">
        <f t="array" ref="K57">IF(ISERROR(G57/L57),"",G57/L57)</f>
        <v>0</v>
      </c>
      <c r="L57" s="129">
        <v>40</v>
      </c>
      <c r="M57" s="109">
        <f t="shared" si="17"/>
        <v>0</v>
      </c>
      <c r="N57" s="130">
        <f t="shared" ref="N57:N66" si="21">SUM(O57:U57)</f>
        <v>0</v>
      </c>
      <c r="O57" s="219"/>
      <c r="P57" s="219"/>
      <c r="Q57" s="219"/>
      <c r="R57" s="219"/>
      <c r="S57" s="219"/>
      <c r="T57" s="219"/>
      <c r="U57" s="219"/>
      <c r="V57" s="132">
        <f t="shared" ref="V57:V66" si="22">SUM(X57:AA57)</f>
        <v>0</v>
      </c>
      <c r="W57" s="133" t="str">
        <f t="shared" ref="W57:W66" si="23">IF(ISERROR(V57/G57),"",V57/G57)</f>
        <v/>
      </c>
      <c r="X57" s="132"/>
      <c r="Y57" s="132"/>
      <c r="Z57" s="132"/>
      <c r="AA57" s="132"/>
    </row>
    <row r="58" spans="1:27" ht="20.100000000000001" customHeight="1">
      <c r="A58" s="300">
        <v>30100034</v>
      </c>
      <c r="B58" s="134" t="s">
        <v>210</v>
      </c>
      <c r="C58" s="126" t="s">
        <v>186</v>
      </c>
      <c r="D58" s="108">
        <v>5.03</v>
      </c>
      <c r="E58" s="108"/>
      <c r="F58" s="127"/>
      <c r="G58" s="128"/>
      <c r="H58" s="226">
        <f t="shared" si="16"/>
        <v>0</v>
      </c>
      <c r="I58" s="129"/>
      <c r="J58" s="130" t="str">
        <f t="array" ref="J58">IF(ISERROR(G58/I58),"",G58/I58)</f>
        <v/>
      </c>
      <c r="K58" s="131">
        <f t="array" ref="K58">IF(ISERROR(G58/L58),"",G58/L58)</f>
        <v>0</v>
      </c>
      <c r="L58" s="129">
        <v>40</v>
      </c>
      <c r="M58" s="109">
        <f t="shared" ref="M58:M66" si="24">IF(ISERROR(I58-K58),"",I58-K58)</f>
        <v>0</v>
      </c>
      <c r="N58" s="130">
        <f t="shared" si="21"/>
        <v>0</v>
      </c>
      <c r="O58" s="219"/>
      <c r="P58" s="219"/>
      <c r="Q58" s="219"/>
      <c r="R58" s="219"/>
      <c r="S58" s="219"/>
      <c r="T58" s="219"/>
      <c r="U58" s="219"/>
      <c r="V58" s="132">
        <f t="shared" si="22"/>
        <v>0</v>
      </c>
      <c r="W58" s="133" t="str">
        <f t="shared" si="23"/>
        <v/>
      </c>
      <c r="X58" s="132"/>
      <c r="Y58" s="132"/>
      <c r="Z58" s="132"/>
      <c r="AA58" s="132"/>
    </row>
    <row r="59" spans="1:27" ht="20.100000000000001" customHeight="1">
      <c r="A59" s="300">
        <v>30100035</v>
      </c>
      <c r="B59" s="134" t="s">
        <v>210</v>
      </c>
      <c r="C59" s="126" t="s">
        <v>194</v>
      </c>
      <c r="D59" s="108">
        <v>5.03</v>
      </c>
      <c r="E59" s="108"/>
      <c r="F59" s="127"/>
      <c r="G59" s="128"/>
      <c r="H59" s="226">
        <f t="shared" si="16"/>
        <v>0</v>
      </c>
      <c r="I59" s="129"/>
      <c r="J59" s="130" t="str">
        <f t="array" ref="J59">IF(ISERROR(G59/I59),"",G59/I59)</f>
        <v/>
      </c>
      <c r="K59" s="131">
        <f t="array" ref="K59">IF(ISERROR(G59/L59),"",G59/L59)</f>
        <v>0</v>
      </c>
      <c r="L59" s="129">
        <v>40</v>
      </c>
      <c r="M59" s="109">
        <f t="shared" si="24"/>
        <v>0</v>
      </c>
      <c r="N59" s="130">
        <f t="shared" si="21"/>
        <v>0</v>
      </c>
      <c r="O59" s="219"/>
      <c r="P59" s="219"/>
      <c r="Q59" s="219"/>
      <c r="R59" s="219"/>
      <c r="S59" s="219"/>
      <c r="T59" s="219"/>
      <c r="U59" s="219"/>
      <c r="V59" s="132">
        <f t="shared" si="22"/>
        <v>0</v>
      </c>
      <c r="W59" s="133" t="str">
        <f t="shared" si="23"/>
        <v/>
      </c>
      <c r="X59" s="132"/>
      <c r="Y59" s="132"/>
      <c r="Z59" s="132"/>
      <c r="AA59" s="132"/>
    </row>
    <row r="60" spans="1:27" ht="20.100000000000001" customHeight="1">
      <c r="A60" s="300">
        <v>30100040</v>
      </c>
      <c r="B60" s="134" t="s">
        <v>211</v>
      </c>
      <c r="C60" s="126" t="s">
        <v>212</v>
      </c>
      <c r="D60" s="108">
        <v>5.03</v>
      </c>
      <c r="E60" s="108"/>
      <c r="F60" s="127"/>
      <c r="G60" s="128"/>
      <c r="H60" s="226">
        <f t="shared" si="16"/>
        <v>0</v>
      </c>
      <c r="I60" s="129"/>
      <c r="J60" s="130" t="str">
        <f t="array" ref="J60">IF(ISERROR(G60/I60),"",G60/I60)</f>
        <v/>
      </c>
      <c r="K60" s="131">
        <f t="array" ref="K60">IF(ISERROR(G60/L60),"",G60/L60)</f>
        <v>0</v>
      </c>
      <c r="L60" s="129">
        <v>50</v>
      </c>
      <c r="M60" s="109">
        <f t="shared" si="24"/>
        <v>0</v>
      </c>
      <c r="N60" s="130">
        <f t="shared" si="21"/>
        <v>0</v>
      </c>
      <c r="O60" s="219"/>
      <c r="P60" s="219"/>
      <c r="Q60" s="219"/>
      <c r="R60" s="219"/>
      <c r="S60" s="219"/>
      <c r="T60" s="219"/>
      <c r="U60" s="219"/>
      <c r="V60" s="132">
        <f t="shared" si="22"/>
        <v>0</v>
      </c>
      <c r="W60" s="133" t="str">
        <f t="shared" si="23"/>
        <v/>
      </c>
      <c r="X60" s="132"/>
      <c r="Y60" s="132"/>
      <c r="Z60" s="132"/>
      <c r="AA60" s="132"/>
    </row>
    <row r="61" spans="1:27" ht="20.100000000000001" customHeight="1">
      <c r="A61" s="300">
        <v>30100039</v>
      </c>
      <c r="B61" s="134" t="s">
        <v>211</v>
      </c>
      <c r="C61" s="126" t="s">
        <v>186</v>
      </c>
      <c r="D61" s="108">
        <v>5.03</v>
      </c>
      <c r="E61" s="108"/>
      <c r="F61" s="127"/>
      <c r="G61" s="128"/>
      <c r="H61" s="226">
        <f t="shared" si="16"/>
        <v>0</v>
      </c>
      <c r="I61" s="129"/>
      <c r="J61" s="130" t="str">
        <f t="array" ref="J61">IF(ISERROR(G61/I61),"",G61/I61)</f>
        <v/>
      </c>
      <c r="K61" s="131">
        <f t="array" ref="K61">IF(ISERROR(G61/L61),"",G61/L61)</f>
        <v>0</v>
      </c>
      <c r="L61" s="129">
        <v>50</v>
      </c>
      <c r="M61" s="109">
        <f t="shared" si="24"/>
        <v>0</v>
      </c>
      <c r="N61" s="130">
        <f t="shared" si="21"/>
        <v>0</v>
      </c>
      <c r="O61" s="219"/>
      <c r="P61" s="219"/>
      <c r="Q61" s="219"/>
      <c r="R61" s="219"/>
      <c r="S61" s="219"/>
      <c r="T61" s="219"/>
      <c r="U61" s="219"/>
      <c r="V61" s="132">
        <f t="shared" si="22"/>
        <v>0</v>
      </c>
      <c r="W61" s="133" t="str">
        <f t="shared" si="23"/>
        <v/>
      </c>
      <c r="X61" s="132"/>
      <c r="Y61" s="132"/>
      <c r="Z61" s="132"/>
      <c r="AA61" s="132"/>
    </row>
    <row r="62" spans="1:27" ht="20.100000000000001" customHeight="1">
      <c r="A62" s="300">
        <v>30100042</v>
      </c>
      <c r="B62" s="134" t="s">
        <v>211</v>
      </c>
      <c r="C62" s="126" t="s">
        <v>187</v>
      </c>
      <c r="D62" s="108">
        <v>5.03</v>
      </c>
      <c r="E62" s="108"/>
      <c r="F62" s="127"/>
      <c r="G62" s="128"/>
      <c r="H62" s="226">
        <f t="shared" si="16"/>
        <v>0</v>
      </c>
      <c r="I62" s="129"/>
      <c r="J62" s="130" t="str">
        <f t="array" ref="J62">IF(ISERROR(G62/I62),"",G62/I62)</f>
        <v/>
      </c>
      <c r="K62" s="131">
        <f t="array" ref="K62">IF(ISERROR(G62/L62),"",G62/L62)</f>
        <v>0</v>
      </c>
      <c r="L62" s="129">
        <v>50</v>
      </c>
      <c r="M62" s="109">
        <f t="shared" si="24"/>
        <v>0</v>
      </c>
      <c r="N62" s="130">
        <f t="shared" si="21"/>
        <v>0</v>
      </c>
      <c r="O62" s="219"/>
      <c r="P62" s="219"/>
      <c r="Q62" s="219"/>
      <c r="R62" s="219"/>
      <c r="S62" s="219"/>
      <c r="T62" s="219"/>
      <c r="U62" s="219"/>
      <c r="V62" s="132">
        <f t="shared" si="22"/>
        <v>0</v>
      </c>
      <c r="W62" s="133" t="str">
        <f t="shared" si="23"/>
        <v/>
      </c>
      <c r="X62" s="132"/>
      <c r="Y62" s="132"/>
      <c r="Z62" s="132"/>
      <c r="AA62" s="132"/>
    </row>
    <row r="63" spans="1:27" ht="20.100000000000001" customHeight="1">
      <c r="A63" s="300">
        <v>30100041</v>
      </c>
      <c r="B63" s="134" t="s">
        <v>211</v>
      </c>
      <c r="C63" s="126" t="s">
        <v>194</v>
      </c>
      <c r="D63" s="108">
        <v>5.03</v>
      </c>
      <c r="E63" s="108"/>
      <c r="F63" s="127"/>
      <c r="G63" s="128"/>
      <c r="H63" s="226">
        <f t="shared" si="16"/>
        <v>0</v>
      </c>
      <c r="I63" s="129"/>
      <c r="J63" s="130" t="str">
        <f t="array" ref="J63">IF(ISERROR(G63/I63),"",G63/I63)</f>
        <v/>
      </c>
      <c r="K63" s="131">
        <f t="array" ref="K63">IF(ISERROR(G63/L63),"",G63/L63)</f>
        <v>0</v>
      </c>
      <c r="L63" s="129">
        <v>50</v>
      </c>
      <c r="M63" s="109">
        <f t="shared" si="24"/>
        <v>0</v>
      </c>
      <c r="N63" s="130">
        <f t="shared" si="21"/>
        <v>0</v>
      </c>
      <c r="O63" s="219"/>
      <c r="P63" s="219"/>
      <c r="Q63" s="219"/>
      <c r="R63" s="219"/>
      <c r="S63" s="219"/>
      <c r="T63" s="219"/>
      <c r="U63" s="219"/>
      <c r="V63" s="132">
        <f t="shared" si="22"/>
        <v>0</v>
      </c>
      <c r="W63" s="133" t="str">
        <f t="shared" si="23"/>
        <v/>
      </c>
      <c r="X63" s="132"/>
      <c r="Y63" s="132"/>
      <c r="Z63" s="132"/>
      <c r="AA63" s="132"/>
    </row>
    <row r="64" spans="1:27" ht="20.100000000000001" customHeight="1">
      <c r="A64" s="300">
        <v>30100045</v>
      </c>
      <c r="B64" s="134" t="s">
        <v>213</v>
      </c>
      <c r="C64" s="126" t="s">
        <v>199</v>
      </c>
      <c r="D64" s="108">
        <v>5.03</v>
      </c>
      <c r="E64" s="108"/>
      <c r="F64" s="127"/>
      <c r="G64" s="128"/>
      <c r="H64" s="226">
        <f t="shared" si="16"/>
        <v>0</v>
      </c>
      <c r="I64" s="129"/>
      <c r="J64" s="130" t="str">
        <f t="array" ref="J64">IF(ISERROR(G64/I64),"",G64/I64)</f>
        <v/>
      </c>
      <c r="K64" s="131">
        <f t="array" ref="K64">IF(ISERROR(G64/L64),"",G64/L64)</f>
        <v>0</v>
      </c>
      <c r="L64" s="129">
        <v>50</v>
      </c>
      <c r="M64" s="109">
        <f t="shared" si="24"/>
        <v>0</v>
      </c>
      <c r="N64" s="130">
        <f t="shared" si="21"/>
        <v>0</v>
      </c>
      <c r="O64" s="219"/>
      <c r="P64" s="219"/>
      <c r="Q64" s="219"/>
      <c r="R64" s="219"/>
      <c r="S64" s="219"/>
      <c r="T64" s="219"/>
      <c r="U64" s="219"/>
      <c r="V64" s="132">
        <f t="shared" si="22"/>
        <v>0</v>
      </c>
      <c r="W64" s="133" t="str">
        <f t="shared" si="23"/>
        <v/>
      </c>
      <c r="X64" s="132"/>
      <c r="Y64" s="132"/>
      <c r="Z64" s="132"/>
      <c r="AA64" s="132"/>
    </row>
    <row r="65" spans="1:27" ht="20.100000000000001" customHeight="1">
      <c r="A65" s="300">
        <v>30100044</v>
      </c>
      <c r="B65" s="134" t="s">
        <v>213</v>
      </c>
      <c r="C65" s="126" t="s">
        <v>187</v>
      </c>
      <c r="D65" s="108">
        <v>5.03</v>
      </c>
      <c r="E65" s="108"/>
      <c r="F65" s="127"/>
      <c r="G65" s="128"/>
      <c r="H65" s="226">
        <f t="shared" si="16"/>
        <v>0</v>
      </c>
      <c r="I65" s="129"/>
      <c r="J65" s="130" t="str">
        <f t="array" ref="J65">IF(ISERROR(G65/I65),"",G65/I65)</f>
        <v/>
      </c>
      <c r="K65" s="131">
        <f t="array" ref="K65">IF(ISERROR(G65/L65),"",G65/L65)</f>
        <v>0</v>
      </c>
      <c r="L65" s="129">
        <v>50</v>
      </c>
      <c r="M65" s="109">
        <f t="shared" si="24"/>
        <v>0</v>
      </c>
      <c r="N65" s="130">
        <f t="shared" si="21"/>
        <v>0</v>
      </c>
      <c r="O65" s="219"/>
      <c r="P65" s="219"/>
      <c r="Q65" s="219"/>
      <c r="R65" s="219"/>
      <c r="S65" s="219"/>
      <c r="T65" s="219"/>
      <c r="U65" s="219"/>
      <c r="V65" s="132">
        <f t="shared" si="22"/>
        <v>0</v>
      </c>
      <c r="W65" s="133" t="str">
        <f t="shared" si="23"/>
        <v/>
      </c>
      <c r="X65" s="132"/>
      <c r="Y65" s="132"/>
      <c r="Z65" s="132"/>
      <c r="AA65" s="132"/>
    </row>
    <row r="66" spans="1:27" ht="20.100000000000001" customHeight="1">
      <c r="A66" s="300">
        <v>30100046</v>
      </c>
      <c r="B66" s="134" t="s">
        <v>213</v>
      </c>
      <c r="C66" s="126" t="s">
        <v>207</v>
      </c>
      <c r="D66" s="108">
        <v>5.03</v>
      </c>
      <c r="E66" s="108"/>
      <c r="F66" s="127"/>
      <c r="G66" s="128"/>
      <c r="H66" s="226">
        <f t="shared" si="16"/>
        <v>0</v>
      </c>
      <c r="I66" s="129"/>
      <c r="J66" s="130" t="str">
        <f t="array" ref="J66">IF(ISERROR(G66/I66),"",G66/I66)</f>
        <v/>
      </c>
      <c r="K66" s="131">
        <f t="array" ref="K66">IF(ISERROR(G66/L66),"",G66/L66)</f>
        <v>0</v>
      </c>
      <c r="L66" s="129">
        <v>50</v>
      </c>
      <c r="M66" s="109">
        <f t="shared" si="24"/>
        <v>0</v>
      </c>
      <c r="N66" s="130">
        <f t="shared" si="21"/>
        <v>0</v>
      </c>
      <c r="O66" s="219"/>
      <c r="P66" s="219"/>
      <c r="Q66" s="219"/>
      <c r="R66" s="219"/>
      <c r="S66" s="219"/>
      <c r="T66" s="219"/>
      <c r="U66" s="219"/>
      <c r="V66" s="132">
        <f t="shared" si="22"/>
        <v>0</v>
      </c>
      <c r="W66" s="133" t="str">
        <f t="shared" si="23"/>
        <v/>
      </c>
      <c r="X66" s="132"/>
      <c r="Y66" s="132"/>
      <c r="Z66" s="132"/>
      <c r="AA66" s="132"/>
    </row>
    <row r="67" spans="1:27" ht="20.100000000000001" customHeight="1">
      <c r="A67" s="300">
        <v>30100043</v>
      </c>
      <c r="B67" s="134" t="s">
        <v>429</v>
      </c>
      <c r="C67" s="297" t="s">
        <v>452</v>
      </c>
      <c r="D67" s="108">
        <v>5.03</v>
      </c>
      <c r="E67" s="108"/>
      <c r="F67" s="127"/>
      <c r="G67" s="128"/>
      <c r="H67" s="239">
        <f t="shared" si="16"/>
        <v>0</v>
      </c>
      <c r="I67" s="129"/>
      <c r="J67" s="130"/>
      <c r="K67" s="131">
        <f t="array" ref="K67">IF(ISERROR(G67/L67),"",G67/L67)</f>
        <v>0</v>
      </c>
      <c r="L67" s="129">
        <v>50</v>
      </c>
      <c r="M67" s="109"/>
      <c r="N67" s="130"/>
      <c r="O67" s="237"/>
      <c r="P67" s="237"/>
      <c r="Q67" s="237"/>
      <c r="R67" s="237"/>
      <c r="S67" s="237"/>
      <c r="T67" s="237"/>
      <c r="U67" s="237"/>
      <c r="V67" s="132"/>
      <c r="W67" s="133"/>
      <c r="X67" s="132"/>
      <c r="Y67" s="132"/>
      <c r="Z67" s="132"/>
      <c r="AA67" s="132"/>
    </row>
    <row r="68" spans="1:27" ht="20.100000000000001" customHeight="1">
      <c r="A68" s="300">
        <v>30100064</v>
      </c>
      <c r="B68" s="134" t="s">
        <v>397</v>
      </c>
      <c r="C68" s="187" t="s">
        <v>398</v>
      </c>
      <c r="D68" s="108">
        <v>5</v>
      </c>
      <c r="E68" s="108"/>
      <c r="F68" s="127"/>
      <c r="G68" s="128"/>
      <c r="H68" s="239">
        <f t="shared" si="16"/>
        <v>0</v>
      </c>
      <c r="I68" s="129"/>
      <c r="J68" s="130"/>
      <c r="K68" s="131">
        <f t="array" ref="K68">IF(ISERROR(G68/L68),"",G68/L68)</f>
        <v>0</v>
      </c>
      <c r="L68" s="129">
        <v>50</v>
      </c>
      <c r="M68" s="109"/>
      <c r="N68" s="130"/>
      <c r="O68" s="219"/>
      <c r="P68" s="219"/>
      <c r="Q68" s="219"/>
      <c r="R68" s="219"/>
      <c r="S68" s="219"/>
      <c r="T68" s="219"/>
      <c r="U68" s="219"/>
      <c r="V68" s="132"/>
      <c r="W68" s="133"/>
      <c r="X68" s="132"/>
      <c r="Y68" s="132"/>
      <c r="Z68" s="132"/>
      <c r="AA68" s="132"/>
    </row>
    <row r="69" spans="1:27" ht="20.100000000000001" customHeight="1">
      <c r="A69" s="300">
        <v>30100049</v>
      </c>
      <c r="B69" s="134" t="s">
        <v>214</v>
      </c>
      <c r="C69" s="126" t="s">
        <v>190</v>
      </c>
      <c r="D69" s="108">
        <v>5.03</v>
      </c>
      <c r="E69" s="108"/>
      <c r="F69" s="127"/>
      <c r="G69" s="128"/>
      <c r="H69" s="228">
        <f t="shared" si="16"/>
        <v>0</v>
      </c>
      <c r="I69" s="129"/>
      <c r="J69" s="130" t="str">
        <f t="array" ref="J69">IF(ISERROR(G69/I69),"",G69/I69)</f>
        <v/>
      </c>
      <c r="K69" s="131">
        <f t="array" ref="K69">IF(ISERROR(G69/L69),"",G69/L69)</f>
        <v>0</v>
      </c>
      <c r="L69" s="129">
        <v>21.5</v>
      </c>
      <c r="M69" s="109">
        <f t="shared" ref="M69:M70" si="25">IF(ISERROR(I69-K69),"",I69-K69)</f>
        <v>0</v>
      </c>
      <c r="N69" s="130">
        <f t="shared" ref="N69:N70" si="26">SUM(O69:U69)</f>
        <v>0</v>
      </c>
      <c r="O69" s="219"/>
      <c r="P69" s="219"/>
      <c r="Q69" s="219"/>
      <c r="R69" s="219"/>
      <c r="S69" s="219"/>
      <c r="T69" s="219"/>
      <c r="U69" s="219"/>
      <c r="V69" s="132">
        <f t="shared" ref="V69:V70" si="27">SUM(X69:AA69)</f>
        <v>0</v>
      </c>
      <c r="W69" s="133" t="str">
        <f t="shared" ref="W69:W70" si="28">IF(ISERROR(V69/G69),"",V69/G69)</f>
        <v/>
      </c>
      <c r="X69" s="132"/>
      <c r="Y69" s="132"/>
      <c r="Z69" s="132"/>
      <c r="AA69" s="132"/>
    </row>
    <row r="70" spans="1:27" ht="20.100000000000001" customHeight="1">
      <c r="A70" s="300">
        <v>30100050</v>
      </c>
      <c r="B70" s="134" t="s">
        <v>214</v>
      </c>
      <c r="C70" s="126" t="s">
        <v>194</v>
      </c>
      <c r="D70" s="108">
        <v>5.03</v>
      </c>
      <c r="E70" s="108"/>
      <c r="F70" s="127"/>
      <c r="G70" s="128"/>
      <c r="H70" s="228">
        <f t="shared" si="16"/>
        <v>0</v>
      </c>
      <c r="I70" s="129"/>
      <c r="J70" s="130" t="str">
        <f t="array" ref="J70">IF(ISERROR(G70/I70),"",G70/I70)</f>
        <v/>
      </c>
      <c r="K70" s="131">
        <f t="array" ref="K70">IF(ISERROR(G70/L70),"",G70/L70)</f>
        <v>0</v>
      </c>
      <c r="L70" s="129">
        <v>21.5</v>
      </c>
      <c r="M70" s="109">
        <f t="shared" si="25"/>
        <v>0</v>
      </c>
      <c r="N70" s="130">
        <f t="shared" si="26"/>
        <v>0</v>
      </c>
      <c r="O70" s="219"/>
      <c r="P70" s="219"/>
      <c r="Q70" s="219"/>
      <c r="R70" s="219"/>
      <c r="S70" s="219"/>
      <c r="T70" s="219"/>
      <c r="U70" s="219"/>
      <c r="V70" s="132">
        <f t="shared" si="27"/>
        <v>0</v>
      </c>
      <c r="W70" s="133" t="str">
        <f t="shared" si="28"/>
        <v/>
      </c>
      <c r="X70" s="132"/>
      <c r="Y70" s="132"/>
      <c r="Z70" s="132"/>
      <c r="AA70" s="132"/>
    </row>
    <row r="71" spans="1:27" ht="20.100000000000001" customHeight="1">
      <c r="A71" s="300"/>
      <c r="B71" s="134" t="s">
        <v>487</v>
      </c>
      <c r="C71" s="187" t="s">
        <v>361</v>
      </c>
      <c r="D71" s="108">
        <v>5.03</v>
      </c>
      <c r="E71" s="108"/>
      <c r="F71" s="127"/>
      <c r="G71" s="128"/>
      <c r="H71" s="228">
        <f t="shared" si="16"/>
        <v>0</v>
      </c>
      <c r="I71" s="129"/>
      <c r="J71" s="130"/>
      <c r="K71" s="131"/>
      <c r="L71" s="129"/>
      <c r="M71" s="109"/>
      <c r="N71" s="130"/>
      <c r="O71" s="219"/>
      <c r="P71" s="219"/>
      <c r="Q71" s="219"/>
      <c r="R71" s="219"/>
      <c r="S71" s="219"/>
      <c r="T71" s="219"/>
      <c r="U71" s="219"/>
      <c r="V71" s="132"/>
      <c r="W71" s="133"/>
      <c r="X71" s="132"/>
      <c r="Y71" s="132"/>
      <c r="Z71" s="132"/>
      <c r="AA71" s="132"/>
    </row>
    <row r="72" spans="1:27" ht="20.100000000000001" customHeight="1">
      <c r="A72" s="300">
        <v>30100055</v>
      </c>
      <c r="B72" s="140" t="s">
        <v>215</v>
      </c>
      <c r="C72" s="126" t="s">
        <v>186</v>
      </c>
      <c r="D72" s="108">
        <v>5.0599999999999996</v>
      </c>
      <c r="E72" s="108"/>
      <c r="F72" s="127"/>
      <c r="G72" s="128"/>
      <c r="H72" s="228">
        <f t="shared" si="16"/>
        <v>0</v>
      </c>
      <c r="I72" s="129"/>
      <c r="J72" s="130" t="str">
        <f t="array" ref="J72">IF(ISERROR(G72/I72),"",G72/I72)</f>
        <v/>
      </c>
      <c r="K72" s="131" t="str">
        <f t="array" ref="K72">IF(ISERROR(G72/L72),"",G72/L72)</f>
        <v/>
      </c>
      <c r="L72" s="129"/>
      <c r="M72" s="109" t="str">
        <f t="shared" ref="M72:M79" si="29">IF(ISERROR(I72-K72),"",I72-K72)</f>
        <v/>
      </c>
      <c r="N72" s="130">
        <f t="shared" ref="N72:N75" si="30">SUM(O72:U72)</f>
        <v>0</v>
      </c>
      <c r="O72" s="219"/>
      <c r="P72" s="219"/>
      <c r="Q72" s="219"/>
      <c r="R72" s="219"/>
      <c r="S72" s="219"/>
      <c r="T72" s="219"/>
      <c r="U72" s="219"/>
      <c r="V72" s="132">
        <f t="shared" ref="V72:V75" si="31">SUM(X72:AA72)</f>
        <v>0</v>
      </c>
      <c r="W72" s="133" t="str">
        <f t="shared" ref="W72:W75" si="32">IF(ISERROR(V72/G72),"",V72/G72)</f>
        <v/>
      </c>
      <c r="X72" s="132"/>
      <c r="Y72" s="132"/>
      <c r="Z72" s="132"/>
      <c r="AA72" s="132"/>
    </row>
    <row r="73" spans="1:27" ht="20.100000000000001" customHeight="1">
      <c r="A73" s="300">
        <v>30100056</v>
      </c>
      <c r="B73" s="140" t="s">
        <v>215</v>
      </c>
      <c r="C73" s="126" t="s">
        <v>204</v>
      </c>
      <c r="D73" s="108">
        <v>5.0599999999999996</v>
      </c>
      <c r="E73" s="108"/>
      <c r="F73" s="127"/>
      <c r="G73" s="128"/>
      <c r="H73" s="228">
        <f t="shared" si="16"/>
        <v>0</v>
      </c>
      <c r="I73" s="129"/>
      <c r="J73" s="130" t="str">
        <f t="array" ref="J73">IF(ISERROR(G73/I73),"",G73/I73)</f>
        <v/>
      </c>
      <c r="K73" s="131" t="str">
        <f t="array" ref="K73">IF(ISERROR(G73/L73),"",G73/L73)</f>
        <v/>
      </c>
      <c r="L73" s="129"/>
      <c r="M73" s="109" t="str">
        <f t="shared" si="29"/>
        <v/>
      </c>
      <c r="N73" s="130">
        <f t="shared" si="30"/>
        <v>0</v>
      </c>
      <c r="O73" s="219"/>
      <c r="P73" s="219"/>
      <c r="Q73" s="219"/>
      <c r="R73" s="219"/>
      <c r="S73" s="219"/>
      <c r="T73" s="219"/>
      <c r="U73" s="219"/>
      <c r="V73" s="132">
        <f t="shared" si="31"/>
        <v>0</v>
      </c>
      <c r="W73" s="133" t="str">
        <f t="shared" si="32"/>
        <v/>
      </c>
      <c r="X73" s="132"/>
      <c r="Y73" s="132"/>
      <c r="Z73" s="132"/>
      <c r="AA73" s="132"/>
    </row>
    <row r="74" spans="1:27" ht="20.100000000000001" customHeight="1">
      <c r="A74" s="300">
        <v>30100057</v>
      </c>
      <c r="B74" s="140" t="s">
        <v>215</v>
      </c>
      <c r="C74" s="126" t="s">
        <v>194</v>
      </c>
      <c r="D74" s="108">
        <v>5.0599999999999996</v>
      </c>
      <c r="E74" s="108"/>
      <c r="F74" s="127"/>
      <c r="G74" s="128"/>
      <c r="H74" s="228">
        <f t="shared" si="16"/>
        <v>0</v>
      </c>
      <c r="I74" s="129"/>
      <c r="J74" s="130" t="str">
        <f t="array" ref="J74">IF(ISERROR(G74/I74),"",G74/I74)</f>
        <v/>
      </c>
      <c r="K74" s="131" t="str">
        <f t="array" ref="K74">IF(ISERROR(G74/L74),"",G74/L74)</f>
        <v/>
      </c>
      <c r="L74" s="129"/>
      <c r="M74" s="109" t="str">
        <f t="shared" si="29"/>
        <v/>
      </c>
      <c r="N74" s="130">
        <f t="shared" si="30"/>
        <v>0</v>
      </c>
      <c r="O74" s="219"/>
      <c r="P74" s="219"/>
      <c r="Q74" s="219"/>
      <c r="R74" s="219"/>
      <c r="S74" s="219"/>
      <c r="T74" s="219"/>
      <c r="U74" s="219"/>
      <c r="V74" s="132">
        <f t="shared" si="31"/>
        <v>0</v>
      </c>
      <c r="W74" s="133" t="str">
        <f t="shared" si="32"/>
        <v/>
      </c>
      <c r="X74" s="132"/>
      <c r="Y74" s="132"/>
      <c r="Z74" s="132"/>
      <c r="AA74" s="132"/>
    </row>
    <row r="75" spans="1:27" ht="20.100000000000001" customHeight="1">
      <c r="A75" s="300">
        <v>30100058</v>
      </c>
      <c r="B75" s="140" t="s">
        <v>488</v>
      </c>
      <c r="C75" s="126" t="s">
        <v>187</v>
      </c>
      <c r="D75" s="108">
        <v>5.0599999999999996</v>
      </c>
      <c r="E75" s="108"/>
      <c r="F75" s="127"/>
      <c r="G75" s="128"/>
      <c r="H75" s="228">
        <f t="shared" si="16"/>
        <v>0</v>
      </c>
      <c r="I75" s="129"/>
      <c r="J75" s="130" t="str">
        <f t="array" ref="J75">IF(ISERROR(G75/I75),"",G75/I75)</f>
        <v/>
      </c>
      <c r="K75" s="131" t="str">
        <f t="array" ref="K75">IF(ISERROR(G75/L75),"",G75/L75)</f>
        <v/>
      </c>
      <c r="L75" s="129"/>
      <c r="M75" s="109" t="str">
        <f t="shared" si="29"/>
        <v/>
      </c>
      <c r="N75" s="130">
        <f t="shared" si="30"/>
        <v>0</v>
      </c>
      <c r="O75" s="219"/>
      <c r="P75" s="219"/>
      <c r="Q75" s="219"/>
      <c r="R75" s="219"/>
      <c r="S75" s="219"/>
      <c r="T75" s="219"/>
      <c r="U75" s="219"/>
      <c r="V75" s="132">
        <f t="shared" si="31"/>
        <v>0</v>
      </c>
      <c r="W75" s="133" t="str">
        <f t="shared" si="32"/>
        <v/>
      </c>
      <c r="X75" s="132"/>
      <c r="Y75" s="132"/>
      <c r="Z75" s="132"/>
      <c r="AA75" s="132"/>
    </row>
    <row r="76" spans="1:27" ht="20.100000000000001" customHeight="1">
      <c r="A76" s="302">
        <v>30600013</v>
      </c>
      <c r="B76" s="196" t="s">
        <v>377</v>
      </c>
      <c r="C76" s="187" t="s">
        <v>374</v>
      </c>
      <c r="D76" s="108">
        <v>5.5</v>
      </c>
      <c r="E76" s="108"/>
      <c r="F76" s="127"/>
      <c r="G76" s="128"/>
      <c r="H76" s="228">
        <f t="shared" si="16"/>
        <v>0</v>
      </c>
      <c r="I76" s="129"/>
      <c r="J76" s="130"/>
      <c r="K76" s="131">
        <f t="array" ref="K76">IF(ISERROR(G76/L76),"",G76/L76)</f>
        <v>0</v>
      </c>
      <c r="L76" s="129">
        <v>24</v>
      </c>
      <c r="M76" s="109">
        <f t="shared" si="29"/>
        <v>0</v>
      </c>
      <c r="N76" s="130"/>
      <c r="O76" s="219"/>
      <c r="P76" s="219"/>
      <c r="Q76" s="219"/>
      <c r="R76" s="219"/>
      <c r="S76" s="219"/>
      <c r="T76" s="219"/>
      <c r="U76" s="219"/>
      <c r="V76" s="132"/>
      <c r="W76" s="133"/>
      <c r="X76" s="132"/>
      <c r="Y76" s="132"/>
      <c r="Z76" s="132"/>
      <c r="AA76" s="132"/>
    </row>
    <row r="77" spans="1:27" ht="20.100000000000001" customHeight="1">
      <c r="A77" s="302">
        <v>30600014</v>
      </c>
      <c r="B77" s="196" t="s">
        <v>377</v>
      </c>
      <c r="C77" s="187" t="s">
        <v>369</v>
      </c>
      <c r="D77" s="108">
        <v>5.5</v>
      </c>
      <c r="E77" s="108"/>
      <c r="F77" s="127"/>
      <c r="G77" s="128"/>
      <c r="H77" s="228">
        <f t="shared" si="16"/>
        <v>0</v>
      </c>
      <c r="I77" s="129"/>
      <c r="J77" s="130"/>
      <c r="K77" s="131">
        <f t="array" ref="K77">IF(ISERROR(G77/L77),"",G77/L77)</f>
        <v>0</v>
      </c>
      <c r="L77" s="129">
        <v>24</v>
      </c>
      <c r="M77" s="109">
        <f t="shared" si="29"/>
        <v>0</v>
      </c>
      <c r="N77" s="130"/>
      <c r="O77" s="219"/>
      <c r="P77" s="219"/>
      <c r="Q77" s="219"/>
      <c r="R77" s="219"/>
      <c r="S77" s="219"/>
      <c r="T77" s="219"/>
      <c r="U77" s="219"/>
      <c r="V77" s="132"/>
      <c r="W77" s="133"/>
      <c r="X77" s="132"/>
      <c r="Y77" s="132"/>
      <c r="Z77" s="132"/>
      <c r="AA77" s="132"/>
    </row>
    <row r="78" spans="1:27" ht="20.100000000000001" customHeight="1">
      <c r="A78" s="302">
        <v>30600012</v>
      </c>
      <c r="B78" s="196" t="s">
        <v>377</v>
      </c>
      <c r="C78" s="187" t="s">
        <v>370</v>
      </c>
      <c r="D78" s="108">
        <v>5.5</v>
      </c>
      <c r="E78" s="108"/>
      <c r="F78" s="127"/>
      <c r="G78" s="128"/>
      <c r="H78" s="228">
        <f t="shared" si="16"/>
        <v>0</v>
      </c>
      <c r="I78" s="129"/>
      <c r="J78" s="130"/>
      <c r="K78" s="131">
        <f t="array" ref="K78">IF(ISERROR(G78/L78),"",G78/L78)</f>
        <v>0</v>
      </c>
      <c r="L78" s="129">
        <v>24</v>
      </c>
      <c r="M78" s="109">
        <f t="shared" si="29"/>
        <v>0</v>
      </c>
      <c r="N78" s="130"/>
      <c r="O78" s="219"/>
      <c r="P78" s="219"/>
      <c r="Q78" s="219"/>
      <c r="R78" s="219"/>
      <c r="S78" s="219"/>
      <c r="T78" s="219"/>
      <c r="U78" s="219"/>
      <c r="V78" s="132"/>
      <c r="W78" s="133"/>
      <c r="X78" s="132"/>
      <c r="Y78" s="132"/>
      <c r="Z78" s="132"/>
      <c r="AA78" s="132"/>
    </row>
    <row r="79" spans="1:27" ht="20.100000000000001" customHeight="1">
      <c r="A79" s="302">
        <v>30600011</v>
      </c>
      <c r="B79" s="196" t="s">
        <v>377</v>
      </c>
      <c r="C79" s="187" t="s">
        <v>371</v>
      </c>
      <c r="D79" s="108">
        <v>5.5</v>
      </c>
      <c r="E79" s="108"/>
      <c r="F79" s="127"/>
      <c r="G79" s="128"/>
      <c r="H79" s="228">
        <f t="shared" si="16"/>
        <v>0</v>
      </c>
      <c r="I79" s="129"/>
      <c r="J79" s="130"/>
      <c r="K79" s="131">
        <f t="array" ref="K79">IF(ISERROR(G79/L79),"",G79/L79)</f>
        <v>0</v>
      </c>
      <c r="L79" s="129">
        <v>24</v>
      </c>
      <c r="M79" s="109">
        <f t="shared" si="29"/>
        <v>0</v>
      </c>
      <c r="N79" s="130"/>
      <c r="O79" s="219"/>
      <c r="P79" s="219"/>
      <c r="Q79" s="219"/>
      <c r="R79" s="219"/>
      <c r="S79" s="219"/>
      <c r="T79" s="219"/>
      <c r="U79" s="219"/>
      <c r="V79" s="132"/>
      <c r="W79" s="133"/>
      <c r="X79" s="132"/>
      <c r="Y79" s="132"/>
      <c r="Z79" s="132"/>
      <c r="AA79" s="132"/>
    </row>
    <row r="80" spans="1:27" ht="20.100000000000001" customHeight="1">
      <c r="A80" s="302">
        <v>30300002</v>
      </c>
      <c r="B80" s="196" t="s">
        <v>407</v>
      </c>
      <c r="C80" s="187" t="s">
        <v>408</v>
      </c>
      <c r="D80" s="108">
        <v>5.03</v>
      </c>
      <c r="E80" s="108"/>
      <c r="F80" s="127"/>
      <c r="G80" s="128"/>
      <c r="H80" s="228">
        <f t="shared" si="16"/>
        <v>0</v>
      </c>
      <c r="I80" s="129"/>
      <c r="J80" s="130"/>
      <c r="K80" s="131">
        <f t="array" ref="K80">IF(ISERROR(G80/L80),"",G80/L80)</f>
        <v>0</v>
      </c>
      <c r="L80" s="129">
        <v>4</v>
      </c>
      <c r="M80" s="109"/>
      <c r="N80" s="130"/>
      <c r="O80" s="219"/>
      <c r="P80" s="219"/>
      <c r="Q80" s="219"/>
      <c r="R80" s="219"/>
      <c r="S80" s="219"/>
      <c r="T80" s="219"/>
      <c r="U80" s="219"/>
      <c r="V80" s="132"/>
      <c r="W80" s="133"/>
      <c r="X80" s="132"/>
      <c r="Y80" s="132"/>
      <c r="Z80" s="132"/>
      <c r="AA80" s="132"/>
    </row>
    <row r="81" spans="1:27" ht="20.100000000000001" customHeight="1">
      <c r="A81" s="302">
        <v>30300001</v>
      </c>
      <c r="B81" s="196" t="s">
        <v>407</v>
      </c>
      <c r="C81" s="187" t="s">
        <v>409</v>
      </c>
      <c r="D81" s="108">
        <v>5.03</v>
      </c>
      <c r="E81" s="108"/>
      <c r="F81" s="127"/>
      <c r="G81" s="128"/>
      <c r="H81" s="228">
        <f t="shared" si="16"/>
        <v>0</v>
      </c>
      <c r="I81" s="129"/>
      <c r="J81" s="130"/>
      <c r="K81" s="131">
        <f t="array" ref="K81">IF(ISERROR(G81/L81),"",G81/L81)</f>
        <v>0</v>
      </c>
      <c r="L81" s="129">
        <v>4</v>
      </c>
      <c r="M81" s="109"/>
      <c r="N81" s="130"/>
      <c r="O81" s="219"/>
      <c r="P81" s="219"/>
      <c r="Q81" s="219"/>
      <c r="R81" s="219"/>
      <c r="S81" s="219"/>
      <c r="T81" s="219"/>
      <c r="U81" s="219"/>
      <c r="V81" s="132"/>
      <c r="W81" s="133"/>
      <c r="X81" s="132"/>
      <c r="Y81" s="132"/>
      <c r="Z81" s="132"/>
      <c r="AA81" s="132"/>
    </row>
    <row r="82" spans="1:27" ht="20.100000000000001" customHeight="1">
      <c r="A82" s="302">
        <v>30300003</v>
      </c>
      <c r="B82" s="196" t="s">
        <v>407</v>
      </c>
      <c r="C82" s="187" t="s">
        <v>410</v>
      </c>
      <c r="D82" s="108">
        <v>5.03</v>
      </c>
      <c r="E82" s="108"/>
      <c r="F82" s="127"/>
      <c r="G82" s="128"/>
      <c r="H82" s="228">
        <f t="shared" si="16"/>
        <v>0</v>
      </c>
      <c r="I82" s="129"/>
      <c r="J82" s="130"/>
      <c r="K82" s="131">
        <f t="array" ref="K82">IF(ISERROR(G82/L82),"",G82/L82)</f>
        <v>0</v>
      </c>
      <c r="L82" s="129">
        <v>4</v>
      </c>
      <c r="M82" s="109"/>
      <c r="N82" s="130"/>
      <c r="O82" s="219"/>
      <c r="P82" s="219"/>
      <c r="Q82" s="219"/>
      <c r="R82" s="219"/>
      <c r="S82" s="219"/>
      <c r="T82" s="219"/>
      <c r="U82" s="219"/>
      <c r="V82" s="132"/>
      <c r="W82" s="133"/>
      <c r="X82" s="132"/>
      <c r="Y82" s="132"/>
      <c r="Z82" s="132"/>
      <c r="AA82" s="132"/>
    </row>
    <row r="83" spans="1:27" ht="20.100000000000001" customHeight="1">
      <c r="A83" s="302">
        <v>30300005</v>
      </c>
      <c r="B83" s="140" t="s">
        <v>362</v>
      </c>
      <c r="C83" s="126" t="s">
        <v>337</v>
      </c>
      <c r="D83" s="108">
        <v>5.03</v>
      </c>
      <c r="E83" s="108"/>
      <c r="F83" s="127"/>
      <c r="G83" s="128"/>
      <c r="H83" s="228">
        <f t="shared" si="16"/>
        <v>0</v>
      </c>
      <c r="I83" s="129"/>
      <c r="J83" s="130"/>
      <c r="K83" s="131">
        <f t="array" ref="K83">IF(ISERROR(G83/L83),"",G83/L83)</f>
        <v>0</v>
      </c>
      <c r="L83" s="129">
        <v>4</v>
      </c>
      <c r="M83" s="109"/>
      <c r="N83" s="130"/>
      <c r="O83" s="219"/>
      <c r="P83" s="219"/>
      <c r="Q83" s="219"/>
      <c r="R83" s="219"/>
      <c r="S83" s="219"/>
      <c r="T83" s="219"/>
      <c r="U83" s="219"/>
      <c r="V83" s="132"/>
      <c r="W83" s="133"/>
      <c r="X83" s="132"/>
      <c r="Y83" s="132"/>
      <c r="Z83" s="132"/>
      <c r="AA83" s="132"/>
    </row>
    <row r="84" spans="1:27" ht="20.100000000000001" customHeight="1">
      <c r="A84" s="302">
        <v>30300004</v>
      </c>
      <c r="B84" s="140" t="s">
        <v>362</v>
      </c>
      <c r="C84" s="126" t="s">
        <v>339</v>
      </c>
      <c r="D84" s="108">
        <v>5.03</v>
      </c>
      <c r="E84" s="108"/>
      <c r="F84" s="127"/>
      <c r="G84" s="128"/>
      <c r="H84" s="228">
        <f t="shared" si="16"/>
        <v>0</v>
      </c>
      <c r="I84" s="129"/>
      <c r="J84" s="130"/>
      <c r="K84" s="131">
        <f t="array" ref="K84">IF(ISERROR(G84/L84),"",G84/L84)</f>
        <v>0</v>
      </c>
      <c r="L84" s="129">
        <v>4</v>
      </c>
      <c r="M84" s="109"/>
      <c r="N84" s="130"/>
      <c r="O84" s="219"/>
      <c r="P84" s="219"/>
      <c r="Q84" s="219"/>
      <c r="R84" s="219"/>
      <c r="S84" s="219"/>
      <c r="T84" s="219"/>
      <c r="U84" s="219"/>
      <c r="V84" s="132"/>
      <c r="W84" s="133"/>
      <c r="X84" s="132"/>
      <c r="Y84" s="132"/>
      <c r="Z84" s="132"/>
      <c r="AA84" s="132"/>
    </row>
    <row r="85" spans="1:27" ht="20.100000000000001" customHeight="1">
      <c r="A85" s="302">
        <v>30300006</v>
      </c>
      <c r="B85" s="140" t="s">
        <v>362</v>
      </c>
      <c r="C85" s="126" t="s">
        <v>341</v>
      </c>
      <c r="D85" s="108">
        <v>5.03</v>
      </c>
      <c r="E85" s="108"/>
      <c r="F85" s="127"/>
      <c r="G85" s="128"/>
      <c r="H85" s="228">
        <f t="shared" si="16"/>
        <v>0</v>
      </c>
      <c r="I85" s="129"/>
      <c r="J85" s="130"/>
      <c r="K85" s="131">
        <f t="array" ref="K85">IF(ISERROR(G85/L85),"",G85/L85)</f>
        <v>0</v>
      </c>
      <c r="L85" s="129">
        <v>4</v>
      </c>
      <c r="M85" s="109"/>
      <c r="N85" s="130"/>
      <c r="O85" s="219"/>
      <c r="P85" s="219"/>
      <c r="Q85" s="219"/>
      <c r="R85" s="219"/>
      <c r="S85" s="219"/>
      <c r="T85" s="219"/>
      <c r="U85" s="219"/>
      <c r="V85" s="132"/>
      <c r="W85" s="133"/>
      <c r="X85" s="132"/>
      <c r="Y85" s="132"/>
      <c r="Z85" s="132"/>
      <c r="AA85" s="132"/>
    </row>
    <row r="86" spans="1:27" ht="20.100000000000001" customHeight="1">
      <c r="A86" s="470" t="s">
        <v>216</v>
      </c>
      <c r="B86" s="470"/>
      <c r="C86" s="224" t="s">
        <v>202</v>
      </c>
      <c r="D86" s="143"/>
      <c r="E86" s="143"/>
      <c r="F86" s="144"/>
      <c r="G86" s="145">
        <f>SUM(G29:G85)</f>
        <v>0</v>
      </c>
      <c r="H86" s="146">
        <f>SUM(H29:H85)</f>
        <v>0</v>
      </c>
      <c r="I86" s="146">
        <f>SUM(I29:I85)</f>
        <v>0</v>
      </c>
      <c r="J86" s="130" t="str">
        <f t="array" ref="J86">IF(ISERROR(G86/I86),"",G86/I86)</f>
        <v/>
      </c>
      <c r="K86" s="146">
        <f>SUM(K29:K85)</f>
        <v>0</v>
      </c>
      <c r="L86" s="147"/>
      <c r="M86" s="150">
        <f t="shared" ref="M86:V86" si="33">SUM(M29:M85)</f>
        <v>0</v>
      </c>
      <c r="N86" s="146">
        <f t="shared" si="33"/>
        <v>0</v>
      </c>
      <c r="O86" s="148">
        <f t="shared" si="33"/>
        <v>0</v>
      </c>
      <c r="P86" s="148">
        <f t="shared" si="33"/>
        <v>0</v>
      </c>
      <c r="Q86" s="148">
        <f t="shared" si="33"/>
        <v>0</v>
      </c>
      <c r="R86" s="148">
        <f t="shared" si="33"/>
        <v>0</v>
      </c>
      <c r="S86" s="148">
        <f t="shared" si="33"/>
        <v>0</v>
      </c>
      <c r="T86" s="148">
        <f t="shared" si="33"/>
        <v>0</v>
      </c>
      <c r="U86" s="148">
        <f t="shared" si="33"/>
        <v>0</v>
      </c>
      <c r="V86" s="149">
        <f t="shared" si="33"/>
        <v>0</v>
      </c>
      <c r="W86" s="133" t="str">
        <f t="shared" ref="W86:W93" si="34">IF(ISERROR(V86/G86),"",V86/G86)</f>
        <v/>
      </c>
      <c r="X86" s="149">
        <f>SUM(X29:X85)</f>
        <v>0</v>
      </c>
      <c r="Y86" s="149">
        <f>SUM(Y29:Y85)</f>
        <v>0</v>
      </c>
      <c r="Z86" s="149">
        <f>SUM(Z29:Z85)</f>
        <v>0</v>
      </c>
      <c r="AA86" s="149">
        <f>SUM(AA29:AA85)</f>
        <v>0</v>
      </c>
    </row>
    <row r="87" spans="1:27" ht="20.100000000000001" customHeight="1">
      <c r="A87" s="299">
        <v>30400012</v>
      </c>
      <c r="B87" s="291" t="s">
        <v>217</v>
      </c>
      <c r="C87" s="126" t="s">
        <v>179</v>
      </c>
      <c r="D87" s="108">
        <v>5.03</v>
      </c>
      <c r="E87" s="108"/>
      <c r="F87" s="127"/>
      <c r="G87" s="128"/>
      <c r="H87" s="226">
        <f t="shared" ref="H87:H120" si="35">D87*G87</f>
        <v>0</v>
      </c>
      <c r="I87" s="129"/>
      <c r="J87" s="130" t="str">
        <f t="array" ref="J87">IF(ISERROR(G87/I87),"",G87/I87)</f>
        <v/>
      </c>
      <c r="K87" s="131">
        <f t="array" ref="K87">IF(ISERROR(G87/L87),"",G87/L87)</f>
        <v>0</v>
      </c>
      <c r="L87" s="129">
        <v>8.8000000000000007</v>
      </c>
      <c r="M87" s="109">
        <f t="shared" ref="M87:M114" si="36">IF(ISERROR(I87-K87),"",I87-K87)</f>
        <v>0</v>
      </c>
      <c r="N87" s="130">
        <f t="shared" ref="N87:N93" si="37">SUM(O87:U87)</f>
        <v>0</v>
      </c>
      <c r="O87" s="219"/>
      <c r="P87" s="219"/>
      <c r="Q87" s="219"/>
      <c r="R87" s="219"/>
      <c r="S87" s="219"/>
      <c r="T87" s="219"/>
      <c r="U87" s="219"/>
      <c r="V87" s="132">
        <f t="shared" ref="V87:V93" si="38">SUM(X87:AA87)</f>
        <v>0</v>
      </c>
      <c r="W87" s="133" t="str">
        <f t="shared" si="34"/>
        <v/>
      </c>
      <c r="X87" s="132"/>
      <c r="Y87" s="132"/>
      <c r="Z87" s="132"/>
      <c r="AA87" s="132"/>
    </row>
    <row r="88" spans="1:27" ht="20.100000000000001" customHeight="1">
      <c r="A88" s="299">
        <v>30400010</v>
      </c>
      <c r="B88" s="291" t="s">
        <v>217</v>
      </c>
      <c r="C88" s="126" t="s">
        <v>186</v>
      </c>
      <c r="D88" s="108">
        <v>5.03</v>
      </c>
      <c r="E88" s="108"/>
      <c r="F88" s="127"/>
      <c r="G88" s="128"/>
      <c r="H88" s="226">
        <f t="shared" si="35"/>
        <v>0</v>
      </c>
      <c r="I88" s="129"/>
      <c r="J88" s="130" t="str">
        <f t="array" ref="J88">IF(ISERROR(G88/I88),"",G88/I88)</f>
        <v/>
      </c>
      <c r="K88" s="131">
        <f t="array" ref="K88">IF(ISERROR(G88/L88),"",G88/L88)</f>
        <v>0</v>
      </c>
      <c r="L88" s="129">
        <v>8.8000000000000007</v>
      </c>
      <c r="M88" s="109">
        <f t="shared" si="36"/>
        <v>0</v>
      </c>
      <c r="N88" s="130">
        <f t="shared" si="37"/>
        <v>0</v>
      </c>
      <c r="O88" s="219"/>
      <c r="P88" s="219"/>
      <c r="Q88" s="219"/>
      <c r="R88" s="219"/>
      <c r="S88" s="219"/>
      <c r="T88" s="219"/>
      <c r="U88" s="219"/>
      <c r="V88" s="132">
        <f t="shared" si="38"/>
        <v>0</v>
      </c>
      <c r="W88" s="133" t="str">
        <f t="shared" si="34"/>
        <v/>
      </c>
      <c r="X88" s="132"/>
      <c r="Y88" s="132"/>
      <c r="Z88" s="132"/>
      <c r="AA88" s="132"/>
    </row>
    <row r="89" spans="1:27" ht="20.100000000000001" customHeight="1">
      <c r="A89" s="299">
        <v>30400011</v>
      </c>
      <c r="B89" s="291" t="s">
        <v>217</v>
      </c>
      <c r="C89" s="126" t="s">
        <v>204</v>
      </c>
      <c r="D89" s="108">
        <v>5.03</v>
      </c>
      <c r="E89" s="108"/>
      <c r="F89" s="127"/>
      <c r="G89" s="128"/>
      <c r="H89" s="226">
        <f t="shared" si="35"/>
        <v>0</v>
      </c>
      <c r="I89" s="129"/>
      <c r="J89" s="130" t="str">
        <f t="array" ref="J89">IF(ISERROR(G89/I89),"",G89/I89)</f>
        <v/>
      </c>
      <c r="K89" s="131">
        <f t="array" ref="K89">IF(ISERROR(G89/L89),"",G89/L89)</f>
        <v>0</v>
      </c>
      <c r="L89" s="129">
        <v>8.8000000000000007</v>
      </c>
      <c r="M89" s="109">
        <f t="shared" si="36"/>
        <v>0</v>
      </c>
      <c r="N89" s="130">
        <f t="shared" si="37"/>
        <v>0</v>
      </c>
      <c r="O89" s="219"/>
      <c r="P89" s="219"/>
      <c r="Q89" s="219"/>
      <c r="R89" s="219"/>
      <c r="S89" s="219"/>
      <c r="T89" s="219"/>
      <c r="U89" s="219"/>
      <c r="V89" s="132">
        <f t="shared" si="38"/>
        <v>0</v>
      </c>
      <c r="W89" s="133" t="str">
        <f t="shared" si="34"/>
        <v/>
      </c>
      <c r="X89" s="132"/>
      <c r="Y89" s="132"/>
      <c r="Z89" s="132"/>
      <c r="AA89" s="132"/>
    </row>
    <row r="90" spans="1:27" ht="20.100000000000001" customHeight="1">
      <c r="A90" s="299">
        <v>30400014</v>
      </c>
      <c r="B90" s="151" t="s">
        <v>513</v>
      </c>
      <c r="C90" s="126" t="s">
        <v>179</v>
      </c>
      <c r="D90" s="108">
        <v>5.03</v>
      </c>
      <c r="E90" s="108"/>
      <c r="F90" s="127"/>
      <c r="G90" s="128"/>
      <c r="H90" s="226">
        <f t="shared" si="35"/>
        <v>0</v>
      </c>
      <c r="I90" s="129"/>
      <c r="J90" s="130" t="str">
        <f t="array" ref="J90">IF(ISERROR(G90/I90),"",G90/I90)</f>
        <v/>
      </c>
      <c r="K90" s="131">
        <f t="array" ref="K90">IF(ISERROR(G90/L90),"",G90/L90)</f>
        <v>0</v>
      </c>
      <c r="L90" s="129">
        <v>9.3000000000000007</v>
      </c>
      <c r="M90" s="109">
        <f t="shared" si="36"/>
        <v>0</v>
      </c>
      <c r="N90" s="130">
        <f t="shared" si="37"/>
        <v>0</v>
      </c>
      <c r="O90" s="219"/>
      <c r="P90" s="219"/>
      <c r="Q90" s="219"/>
      <c r="R90" s="219"/>
      <c r="S90" s="219"/>
      <c r="T90" s="219"/>
      <c r="U90" s="219"/>
      <c r="V90" s="132">
        <f t="shared" si="38"/>
        <v>0</v>
      </c>
      <c r="W90" s="133" t="str">
        <f t="shared" si="34"/>
        <v/>
      </c>
      <c r="X90" s="132"/>
      <c r="Y90" s="132"/>
      <c r="Z90" s="132"/>
      <c r="AA90" s="132"/>
    </row>
    <row r="91" spans="1:27" ht="20.100000000000001" customHeight="1">
      <c r="A91" s="299">
        <v>30400013</v>
      </c>
      <c r="B91" s="151" t="s">
        <v>473</v>
      </c>
      <c r="C91" s="126" t="s">
        <v>203</v>
      </c>
      <c r="D91" s="108">
        <v>5.03</v>
      </c>
      <c r="E91" s="108"/>
      <c r="F91" s="127"/>
      <c r="G91" s="128"/>
      <c r="H91" s="226">
        <f t="shared" si="35"/>
        <v>0</v>
      </c>
      <c r="I91" s="129"/>
      <c r="J91" s="130" t="str">
        <f t="array" ref="J91">IF(ISERROR(G91/I91),"",G91/I91)</f>
        <v/>
      </c>
      <c r="K91" s="131">
        <f t="array" ref="K91">IF(ISERROR(G91/L91),"",G91/L91)</f>
        <v>0</v>
      </c>
      <c r="L91" s="129">
        <v>9.3000000000000007</v>
      </c>
      <c r="M91" s="109">
        <f t="shared" si="36"/>
        <v>0</v>
      </c>
      <c r="N91" s="130">
        <f t="shared" si="37"/>
        <v>0</v>
      </c>
      <c r="O91" s="219"/>
      <c r="P91" s="219"/>
      <c r="Q91" s="219"/>
      <c r="R91" s="219"/>
      <c r="S91" s="219"/>
      <c r="T91" s="219"/>
      <c r="U91" s="219"/>
      <c r="V91" s="132">
        <f t="shared" si="38"/>
        <v>0</v>
      </c>
      <c r="W91" s="133" t="str">
        <f t="shared" si="34"/>
        <v/>
      </c>
      <c r="X91" s="132"/>
      <c r="Y91" s="132"/>
      <c r="Z91" s="132"/>
      <c r="AA91" s="132"/>
    </row>
    <row r="92" spans="1:27" ht="20.100000000000001" customHeight="1">
      <c r="A92" s="299">
        <v>30400016</v>
      </c>
      <c r="B92" s="151" t="s">
        <v>513</v>
      </c>
      <c r="C92" s="126" t="s">
        <v>186</v>
      </c>
      <c r="D92" s="108">
        <v>5.03</v>
      </c>
      <c r="E92" s="108"/>
      <c r="F92" s="127"/>
      <c r="G92" s="128"/>
      <c r="H92" s="226">
        <f t="shared" si="35"/>
        <v>0</v>
      </c>
      <c r="I92" s="129"/>
      <c r="J92" s="130" t="str">
        <f t="array" ref="J92">IF(ISERROR(G92/I92),"",G92/I92)</f>
        <v/>
      </c>
      <c r="K92" s="131">
        <f t="array" ref="K92">IF(ISERROR(G92/L92),"",G92/L92)</f>
        <v>0</v>
      </c>
      <c r="L92" s="129">
        <v>9.3000000000000007</v>
      </c>
      <c r="M92" s="109">
        <f t="shared" si="36"/>
        <v>0</v>
      </c>
      <c r="N92" s="130">
        <f t="shared" si="37"/>
        <v>0</v>
      </c>
      <c r="O92" s="219"/>
      <c r="P92" s="219"/>
      <c r="Q92" s="219"/>
      <c r="R92" s="219"/>
      <c r="S92" s="219"/>
      <c r="T92" s="219"/>
      <c r="U92" s="219"/>
      <c r="V92" s="132">
        <f t="shared" si="38"/>
        <v>0</v>
      </c>
      <c r="W92" s="133" t="str">
        <f t="shared" si="34"/>
        <v/>
      </c>
      <c r="X92" s="132"/>
      <c r="Y92" s="132"/>
      <c r="Z92" s="132"/>
      <c r="AA92" s="132"/>
    </row>
    <row r="93" spans="1:27" ht="20.100000000000001" customHeight="1">
      <c r="A93" s="299">
        <v>30400017</v>
      </c>
      <c r="B93" s="151" t="s">
        <v>513</v>
      </c>
      <c r="C93" s="126" t="s">
        <v>195</v>
      </c>
      <c r="D93" s="108">
        <v>5.03</v>
      </c>
      <c r="E93" s="108"/>
      <c r="F93" s="127"/>
      <c r="G93" s="128"/>
      <c r="H93" s="226">
        <f t="shared" si="35"/>
        <v>0</v>
      </c>
      <c r="I93" s="129"/>
      <c r="J93" s="130" t="str">
        <f t="array" ref="J93">IF(ISERROR(G93/I93),"",G93/I93)</f>
        <v/>
      </c>
      <c r="K93" s="131">
        <f t="array" ref="K93">IF(ISERROR(G93/L93),"",G93/L93)</f>
        <v>0</v>
      </c>
      <c r="L93" s="129">
        <v>9.3000000000000007</v>
      </c>
      <c r="M93" s="109">
        <f t="shared" si="36"/>
        <v>0</v>
      </c>
      <c r="N93" s="130">
        <f t="shared" si="37"/>
        <v>0</v>
      </c>
      <c r="O93" s="219"/>
      <c r="P93" s="219"/>
      <c r="Q93" s="219"/>
      <c r="R93" s="219"/>
      <c r="S93" s="219"/>
      <c r="T93" s="219"/>
      <c r="U93" s="219"/>
      <c r="V93" s="132">
        <f t="shared" si="38"/>
        <v>0</v>
      </c>
      <c r="W93" s="133" t="str">
        <f t="shared" si="34"/>
        <v/>
      </c>
      <c r="X93" s="132"/>
      <c r="Y93" s="132"/>
      <c r="Z93" s="132"/>
      <c r="AA93" s="132"/>
    </row>
    <row r="94" spans="1:27" ht="20.100000000000001" customHeight="1">
      <c r="A94" s="299">
        <v>30400015</v>
      </c>
      <c r="B94" s="151" t="s">
        <v>512</v>
      </c>
      <c r="C94" s="126" t="s">
        <v>218</v>
      </c>
      <c r="D94" s="152">
        <v>5.03</v>
      </c>
      <c r="E94" s="108"/>
      <c r="F94" s="127"/>
      <c r="G94" s="128"/>
      <c r="H94" s="226">
        <f t="shared" si="35"/>
        <v>0</v>
      </c>
      <c r="I94" s="129"/>
      <c r="J94" s="130"/>
      <c r="K94" s="131">
        <f t="array" ref="K94">IF(ISERROR(G94/L94),"",G94/L94)</f>
        <v>0</v>
      </c>
      <c r="L94" s="129">
        <v>9.3000000000000007</v>
      </c>
      <c r="M94" s="109">
        <f t="shared" si="36"/>
        <v>0</v>
      </c>
      <c r="N94" s="130"/>
      <c r="O94" s="219"/>
      <c r="P94" s="219"/>
      <c r="Q94" s="219"/>
      <c r="R94" s="219"/>
      <c r="S94" s="219"/>
      <c r="T94" s="219"/>
      <c r="U94" s="219"/>
      <c r="V94" s="132"/>
      <c r="W94" s="133"/>
      <c r="X94" s="132"/>
      <c r="Y94" s="132"/>
      <c r="Z94" s="132"/>
      <c r="AA94" s="132"/>
    </row>
    <row r="95" spans="1:27" ht="20.100000000000001" customHeight="1">
      <c r="A95" s="304">
        <v>30600004</v>
      </c>
      <c r="B95" s="151" t="s">
        <v>219</v>
      </c>
      <c r="C95" s="126" t="s">
        <v>179</v>
      </c>
      <c r="D95" s="108">
        <v>5.03</v>
      </c>
      <c r="E95" s="108"/>
      <c r="F95" s="127"/>
      <c r="G95" s="152"/>
      <c r="H95" s="226">
        <f t="shared" si="35"/>
        <v>0</v>
      </c>
      <c r="I95" s="129"/>
      <c r="J95" s="130" t="str">
        <f t="array" ref="J95">IF(ISERROR(G95/I95),"",G95/I95)</f>
        <v/>
      </c>
      <c r="K95" s="131">
        <f t="array" ref="K95">IF(ISERROR(G95/L95),"",G95/L95)</f>
        <v>0</v>
      </c>
      <c r="L95" s="129">
        <v>8</v>
      </c>
      <c r="M95" s="109">
        <f t="shared" si="36"/>
        <v>0</v>
      </c>
      <c r="N95" s="130">
        <f t="shared" ref="N95:N114" si="39">SUM(O95:U95)</f>
        <v>0</v>
      </c>
      <c r="O95" s="219"/>
      <c r="P95" s="219"/>
      <c r="Q95" s="219"/>
      <c r="R95" s="219"/>
      <c r="S95" s="219"/>
      <c r="T95" s="219"/>
      <c r="U95" s="219"/>
      <c r="V95" s="132">
        <f t="shared" ref="V95:V102" si="40">SUM(X95:AA95)</f>
        <v>0</v>
      </c>
      <c r="W95" s="133" t="str">
        <f t="shared" ref="W95:W106" si="41">IF(ISERROR(V95/G95),"",V95/G95)</f>
        <v/>
      </c>
      <c r="X95" s="132"/>
      <c r="Y95" s="132"/>
      <c r="Z95" s="132"/>
      <c r="AA95" s="132"/>
    </row>
    <row r="96" spans="1:27" ht="20.100000000000001" customHeight="1">
      <c r="A96" s="304">
        <v>30600001</v>
      </c>
      <c r="B96" s="151" t="s">
        <v>219</v>
      </c>
      <c r="C96" s="126" t="s">
        <v>181</v>
      </c>
      <c r="D96" s="108">
        <v>5.03</v>
      </c>
      <c r="E96" s="108"/>
      <c r="F96" s="127"/>
      <c r="G96" s="128"/>
      <c r="H96" s="226">
        <f t="shared" si="35"/>
        <v>0</v>
      </c>
      <c r="I96" s="129"/>
      <c r="J96" s="130" t="str">
        <f t="array" ref="J96">IF(ISERROR(G96/I96),"",G96/I96)</f>
        <v/>
      </c>
      <c r="K96" s="131">
        <f t="array" ref="K96">IF(ISERROR(G96/L96),"",G96/L96)</f>
        <v>0</v>
      </c>
      <c r="L96" s="129">
        <v>8</v>
      </c>
      <c r="M96" s="109">
        <f t="shared" si="36"/>
        <v>0</v>
      </c>
      <c r="N96" s="130">
        <f t="shared" si="39"/>
        <v>0</v>
      </c>
      <c r="O96" s="219"/>
      <c r="P96" s="219"/>
      <c r="Q96" s="219"/>
      <c r="R96" s="219"/>
      <c r="S96" s="219"/>
      <c r="T96" s="219"/>
      <c r="U96" s="219"/>
      <c r="V96" s="132">
        <f t="shared" si="40"/>
        <v>0</v>
      </c>
      <c r="W96" s="133" t="str">
        <f t="shared" si="41"/>
        <v/>
      </c>
      <c r="X96" s="132"/>
      <c r="Y96" s="132"/>
      <c r="Z96" s="132"/>
      <c r="AA96" s="132"/>
    </row>
    <row r="97" spans="1:27" ht="20.100000000000001" customHeight="1">
      <c r="A97" s="304">
        <v>30600002</v>
      </c>
      <c r="B97" s="151" t="s">
        <v>219</v>
      </c>
      <c r="C97" s="126" t="s">
        <v>186</v>
      </c>
      <c r="D97" s="108">
        <v>5.03</v>
      </c>
      <c r="E97" s="108"/>
      <c r="F97" s="127"/>
      <c r="G97" s="128"/>
      <c r="H97" s="226">
        <f t="shared" si="35"/>
        <v>0</v>
      </c>
      <c r="I97" s="129"/>
      <c r="J97" s="130" t="str">
        <f t="array" ref="J97">IF(ISERROR(G97/I97),"",G97/I97)</f>
        <v/>
      </c>
      <c r="K97" s="131">
        <f t="array" ref="K97">IF(ISERROR(G97/L97),"",G97/L97)</f>
        <v>0</v>
      </c>
      <c r="L97" s="129">
        <v>8</v>
      </c>
      <c r="M97" s="109">
        <f t="shared" si="36"/>
        <v>0</v>
      </c>
      <c r="N97" s="130">
        <f t="shared" si="39"/>
        <v>0</v>
      </c>
      <c r="O97" s="219"/>
      <c r="P97" s="219"/>
      <c r="Q97" s="219"/>
      <c r="R97" s="219"/>
      <c r="S97" s="219"/>
      <c r="T97" s="219"/>
      <c r="U97" s="219"/>
      <c r="V97" s="132">
        <f t="shared" si="40"/>
        <v>0</v>
      </c>
      <c r="W97" s="133" t="str">
        <f t="shared" si="41"/>
        <v/>
      </c>
      <c r="X97" s="132"/>
      <c r="Y97" s="132"/>
      <c r="Z97" s="132"/>
      <c r="AA97" s="132"/>
    </row>
    <row r="98" spans="1:27" ht="20.100000000000001" customHeight="1">
      <c r="A98" s="304">
        <v>30600003</v>
      </c>
      <c r="B98" s="151" t="s">
        <v>219</v>
      </c>
      <c r="C98" s="195" t="s">
        <v>89</v>
      </c>
      <c r="D98" s="108">
        <v>5.03</v>
      </c>
      <c r="E98" s="108"/>
      <c r="F98" s="127"/>
      <c r="G98" s="128"/>
      <c r="H98" s="226">
        <f t="shared" si="35"/>
        <v>0</v>
      </c>
      <c r="I98" s="129"/>
      <c r="J98" s="130" t="str">
        <f t="array" ref="J98">IF(ISERROR(G98/I98),"",G98/I98)</f>
        <v/>
      </c>
      <c r="K98" s="131">
        <f t="array" ref="K98">IF(ISERROR(G98/L98),"",G98/L98)</f>
        <v>0</v>
      </c>
      <c r="L98" s="129">
        <v>8</v>
      </c>
      <c r="M98" s="109">
        <f t="shared" si="36"/>
        <v>0</v>
      </c>
      <c r="N98" s="130">
        <f t="shared" si="39"/>
        <v>0</v>
      </c>
      <c r="O98" s="219"/>
      <c r="P98" s="219"/>
      <c r="Q98" s="219"/>
      <c r="R98" s="219"/>
      <c r="S98" s="219"/>
      <c r="T98" s="219"/>
      <c r="U98" s="219"/>
      <c r="V98" s="132">
        <f t="shared" si="40"/>
        <v>0</v>
      </c>
      <c r="W98" s="133" t="str">
        <f t="shared" si="41"/>
        <v/>
      </c>
      <c r="X98" s="132"/>
      <c r="Y98" s="132"/>
      <c r="Z98" s="132"/>
      <c r="AA98" s="132"/>
    </row>
    <row r="99" spans="1:27" ht="20.100000000000001" customHeight="1">
      <c r="A99" s="304">
        <v>30400030</v>
      </c>
      <c r="B99" s="151" t="s">
        <v>490</v>
      </c>
      <c r="C99" s="126" t="s">
        <v>179</v>
      </c>
      <c r="D99" s="108">
        <v>5.03</v>
      </c>
      <c r="E99" s="108"/>
      <c r="F99" s="127"/>
      <c r="G99" s="128"/>
      <c r="H99" s="226">
        <f t="shared" si="35"/>
        <v>0</v>
      </c>
      <c r="I99" s="129"/>
      <c r="J99" s="130" t="str">
        <f t="array" ref="J99">IF(ISERROR(G99/I99),"",G99/I99)</f>
        <v/>
      </c>
      <c r="K99" s="131">
        <f t="array" ref="K99">IF(ISERROR(G99/L99),"",G99/L99)</f>
        <v>0</v>
      </c>
      <c r="L99" s="129">
        <v>10</v>
      </c>
      <c r="M99" s="109">
        <f t="shared" si="36"/>
        <v>0</v>
      </c>
      <c r="N99" s="130">
        <f t="shared" si="39"/>
        <v>0</v>
      </c>
      <c r="O99" s="219"/>
      <c r="P99" s="219"/>
      <c r="Q99" s="219"/>
      <c r="R99" s="219"/>
      <c r="S99" s="219"/>
      <c r="T99" s="219"/>
      <c r="U99" s="219"/>
      <c r="V99" s="132">
        <f t="shared" si="40"/>
        <v>0</v>
      </c>
      <c r="W99" s="133" t="str">
        <f t="shared" si="41"/>
        <v/>
      </c>
      <c r="X99" s="132"/>
      <c r="Y99" s="132"/>
      <c r="Z99" s="132"/>
      <c r="AA99" s="132"/>
    </row>
    <row r="100" spans="1:27" ht="20.100000000000001" customHeight="1">
      <c r="A100" s="304"/>
      <c r="B100" s="151" t="s">
        <v>220</v>
      </c>
      <c r="C100" s="126" t="s">
        <v>203</v>
      </c>
      <c r="D100" s="108">
        <v>5.03</v>
      </c>
      <c r="E100" s="108"/>
      <c r="F100" s="127"/>
      <c r="G100" s="128"/>
      <c r="H100" s="226">
        <f t="shared" si="35"/>
        <v>0</v>
      </c>
      <c r="I100" s="129"/>
      <c r="J100" s="130" t="str">
        <f t="array" ref="J100">IF(ISERROR(G100/I100),"",G100/I100)</f>
        <v/>
      </c>
      <c r="K100" s="131" t="str">
        <f t="array" ref="K100">IF(ISERROR(G100/L100),"",G100/L100)</f>
        <v/>
      </c>
      <c r="L100" s="129"/>
      <c r="M100" s="109" t="str">
        <f t="shared" si="36"/>
        <v/>
      </c>
      <c r="N100" s="130">
        <f t="shared" si="39"/>
        <v>0</v>
      </c>
      <c r="O100" s="219"/>
      <c r="P100" s="219"/>
      <c r="Q100" s="219"/>
      <c r="R100" s="219"/>
      <c r="S100" s="219"/>
      <c r="T100" s="219"/>
      <c r="U100" s="219"/>
      <c r="V100" s="132">
        <f t="shared" si="40"/>
        <v>0</v>
      </c>
      <c r="W100" s="133" t="str">
        <f t="shared" si="41"/>
        <v/>
      </c>
      <c r="X100" s="132"/>
      <c r="Y100" s="132"/>
      <c r="Z100" s="132"/>
      <c r="AA100" s="132"/>
    </row>
    <row r="101" spans="1:27" ht="20.100000000000001" customHeight="1">
      <c r="A101" s="304"/>
      <c r="B101" s="151" t="s">
        <v>220</v>
      </c>
      <c r="C101" s="126" t="s">
        <v>186</v>
      </c>
      <c r="D101" s="108">
        <v>5.03</v>
      </c>
      <c r="E101" s="108"/>
      <c r="F101" s="127"/>
      <c r="G101" s="128"/>
      <c r="H101" s="226">
        <f t="shared" si="35"/>
        <v>0</v>
      </c>
      <c r="I101" s="129"/>
      <c r="J101" s="130" t="str">
        <f t="array" ref="J101">IF(ISERROR(G101/I101),"",G101/I101)</f>
        <v/>
      </c>
      <c r="K101" s="131" t="str">
        <f t="array" ref="K101">IF(ISERROR(G101/L101),"",G101/L101)</f>
        <v/>
      </c>
      <c r="L101" s="129"/>
      <c r="M101" s="109" t="str">
        <f t="shared" si="36"/>
        <v/>
      </c>
      <c r="N101" s="130">
        <f t="shared" si="39"/>
        <v>0</v>
      </c>
      <c r="O101" s="219"/>
      <c r="P101" s="219"/>
      <c r="Q101" s="219"/>
      <c r="R101" s="219"/>
      <c r="S101" s="219"/>
      <c r="T101" s="219"/>
      <c r="U101" s="219"/>
      <c r="V101" s="132">
        <f t="shared" si="40"/>
        <v>0</v>
      </c>
      <c r="W101" s="133" t="str">
        <f t="shared" si="41"/>
        <v/>
      </c>
      <c r="X101" s="132"/>
      <c r="Y101" s="132"/>
      <c r="Z101" s="132"/>
      <c r="AA101" s="132"/>
    </row>
    <row r="102" spans="1:27" ht="20.100000000000001" customHeight="1">
      <c r="A102" s="304">
        <v>30401031</v>
      </c>
      <c r="B102" s="151" t="s">
        <v>220</v>
      </c>
      <c r="C102" s="126" t="s">
        <v>195</v>
      </c>
      <c r="D102" s="108">
        <v>5.03</v>
      </c>
      <c r="E102" s="108"/>
      <c r="F102" s="127"/>
      <c r="G102" s="128"/>
      <c r="H102" s="226">
        <f t="shared" si="35"/>
        <v>0</v>
      </c>
      <c r="I102" s="129"/>
      <c r="J102" s="130" t="str">
        <f t="array" ref="J102">IF(ISERROR(G102/I102),"",G102/I102)</f>
        <v/>
      </c>
      <c r="K102" s="131" t="str">
        <f t="array" ref="K102">IF(ISERROR(G102/L102),"",G102/L102)</f>
        <v/>
      </c>
      <c r="L102" s="129"/>
      <c r="M102" s="109" t="str">
        <f t="shared" si="36"/>
        <v/>
      </c>
      <c r="N102" s="130">
        <f t="shared" si="39"/>
        <v>0</v>
      </c>
      <c r="O102" s="219"/>
      <c r="P102" s="219"/>
      <c r="Q102" s="219"/>
      <c r="R102" s="219"/>
      <c r="S102" s="219"/>
      <c r="T102" s="219"/>
      <c r="U102" s="219"/>
      <c r="V102" s="132">
        <f t="shared" si="40"/>
        <v>0</v>
      </c>
      <c r="W102" s="133" t="str">
        <f t="shared" si="41"/>
        <v/>
      </c>
      <c r="X102" s="132"/>
      <c r="Y102" s="132"/>
      <c r="Z102" s="132"/>
      <c r="AA102" s="132"/>
    </row>
    <row r="103" spans="1:27" ht="20.100000000000001" customHeight="1">
      <c r="A103" s="304">
        <v>30600005</v>
      </c>
      <c r="B103" s="291" t="s">
        <v>222</v>
      </c>
      <c r="C103" s="126" t="s">
        <v>181</v>
      </c>
      <c r="D103" s="108">
        <v>10.199999999999999</v>
      </c>
      <c r="E103" s="108"/>
      <c r="F103" s="127"/>
      <c r="G103" s="128"/>
      <c r="H103" s="226">
        <f t="shared" si="35"/>
        <v>0</v>
      </c>
      <c r="I103" s="129"/>
      <c r="J103" s="130" t="str">
        <f t="array" ref="J103">IF(ISERROR(G103/I103),"",G103/I103)</f>
        <v/>
      </c>
      <c r="K103" s="131">
        <f t="array" ref="K103">IF(ISERROR(G103/L103),"",G103/L103)</f>
        <v>0</v>
      </c>
      <c r="L103" s="129">
        <v>6</v>
      </c>
      <c r="M103" s="109">
        <f t="shared" si="36"/>
        <v>0</v>
      </c>
      <c r="N103" s="130">
        <f t="shared" si="39"/>
        <v>0</v>
      </c>
      <c r="O103" s="219"/>
      <c r="P103" s="219"/>
      <c r="Q103" s="219"/>
      <c r="R103" s="219"/>
      <c r="S103" s="219"/>
      <c r="T103" s="219"/>
      <c r="U103" s="219"/>
      <c r="V103" s="132">
        <f t="shared" ref="V103:V106" si="42">SUM(X103:AA103)</f>
        <v>0</v>
      </c>
      <c r="W103" s="133" t="str">
        <f t="shared" si="41"/>
        <v/>
      </c>
      <c r="X103" s="132"/>
      <c r="Y103" s="132"/>
      <c r="Z103" s="132"/>
      <c r="AA103" s="132"/>
    </row>
    <row r="104" spans="1:27" ht="20.100000000000001" customHeight="1">
      <c r="A104" s="304">
        <v>30600008</v>
      </c>
      <c r="B104" s="291" t="s">
        <v>222</v>
      </c>
      <c r="C104" s="126" t="s">
        <v>179</v>
      </c>
      <c r="D104" s="108">
        <v>10.199999999999999</v>
      </c>
      <c r="E104" s="108"/>
      <c r="F104" s="127"/>
      <c r="G104" s="128"/>
      <c r="H104" s="226">
        <f t="shared" si="35"/>
        <v>0</v>
      </c>
      <c r="I104" s="129"/>
      <c r="J104" s="130" t="str">
        <f t="array" ref="J104">IF(ISERROR(G104/I104),"",G104/I104)</f>
        <v/>
      </c>
      <c r="K104" s="131">
        <f t="array" ref="K104">IF(ISERROR(G104/L104),"",G104/L104)</f>
        <v>0</v>
      </c>
      <c r="L104" s="129">
        <v>6</v>
      </c>
      <c r="M104" s="109">
        <f t="shared" si="36"/>
        <v>0</v>
      </c>
      <c r="N104" s="130">
        <f t="shared" si="39"/>
        <v>0</v>
      </c>
      <c r="O104" s="219"/>
      <c r="P104" s="219"/>
      <c r="Q104" s="219"/>
      <c r="R104" s="219"/>
      <c r="S104" s="219"/>
      <c r="T104" s="219"/>
      <c r="U104" s="219"/>
      <c r="V104" s="132">
        <f t="shared" si="42"/>
        <v>0</v>
      </c>
      <c r="W104" s="133" t="str">
        <f t="shared" si="41"/>
        <v/>
      </c>
      <c r="X104" s="132"/>
      <c r="Y104" s="132"/>
      <c r="Z104" s="132"/>
      <c r="AA104" s="132"/>
    </row>
    <row r="105" spans="1:27" ht="20.100000000000001" customHeight="1">
      <c r="A105" s="304">
        <v>30600007</v>
      </c>
      <c r="B105" s="291" t="s">
        <v>222</v>
      </c>
      <c r="C105" s="126" t="s">
        <v>221</v>
      </c>
      <c r="D105" s="108">
        <v>10.199999999999999</v>
      </c>
      <c r="E105" s="108"/>
      <c r="F105" s="127"/>
      <c r="G105" s="128"/>
      <c r="H105" s="226">
        <f t="shared" si="35"/>
        <v>0</v>
      </c>
      <c r="I105" s="129"/>
      <c r="J105" s="130" t="str">
        <f t="array" ref="J105">IF(ISERROR(G105/I105),"",G105/I105)</f>
        <v/>
      </c>
      <c r="K105" s="131">
        <f t="array" ref="K105">IF(ISERROR(G105/L105),"",G105/L105)</f>
        <v>0</v>
      </c>
      <c r="L105" s="129">
        <v>6</v>
      </c>
      <c r="M105" s="109">
        <f t="shared" si="36"/>
        <v>0</v>
      </c>
      <c r="N105" s="130">
        <f t="shared" si="39"/>
        <v>0</v>
      </c>
      <c r="O105" s="219"/>
      <c r="P105" s="219"/>
      <c r="Q105" s="219"/>
      <c r="R105" s="219"/>
      <c r="S105" s="219"/>
      <c r="T105" s="219"/>
      <c r="U105" s="219"/>
      <c r="V105" s="132">
        <f t="shared" si="42"/>
        <v>0</v>
      </c>
      <c r="W105" s="133" t="str">
        <f t="shared" si="41"/>
        <v/>
      </c>
      <c r="X105" s="132"/>
      <c r="Y105" s="132"/>
      <c r="Z105" s="132"/>
      <c r="AA105" s="132"/>
    </row>
    <row r="106" spans="1:27" ht="20.100000000000001" customHeight="1">
      <c r="A106" s="304">
        <v>30600006</v>
      </c>
      <c r="B106" s="291" t="s">
        <v>222</v>
      </c>
      <c r="C106" s="126" t="s">
        <v>186</v>
      </c>
      <c r="D106" s="108">
        <v>10.199999999999999</v>
      </c>
      <c r="E106" s="108"/>
      <c r="F106" s="127"/>
      <c r="G106" s="128"/>
      <c r="H106" s="226">
        <f t="shared" si="35"/>
        <v>0</v>
      </c>
      <c r="I106" s="129"/>
      <c r="J106" s="130" t="str">
        <f t="array" ref="J106">IF(ISERROR(G106/I106),"",G106/I106)</f>
        <v/>
      </c>
      <c r="K106" s="131">
        <f t="array" ref="K106">IF(ISERROR(G106/L106),"",G106/L106)</f>
        <v>0</v>
      </c>
      <c r="L106" s="129">
        <v>6</v>
      </c>
      <c r="M106" s="109">
        <f t="shared" si="36"/>
        <v>0</v>
      </c>
      <c r="N106" s="130">
        <f t="shared" si="39"/>
        <v>0</v>
      </c>
      <c r="O106" s="219"/>
      <c r="P106" s="219"/>
      <c r="Q106" s="219"/>
      <c r="R106" s="219"/>
      <c r="S106" s="219"/>
      <c r="T106" s="219"/>
      <c r="U106" s="219"/>
      <c r="V106" s="132">
        <f t="shared" si="42"/>
        <v>0</v>
      </c>
      <c r="W106" s="133" t="str">
        <f t="shared" si="41"/>
        <v/>
      </c>
      <c r="X106" s="132"/>
      <c r="Y106" s="132"/>
      <c r="Z106" s="132"/>
      <c r="AA106" s="132"/>
    </row>
    <row r="107" spans="1:27" ht="20.100000000000001" customHeight="1">
      <c r="A107" s="299">
        <v>30400026</v>
      </c>
      <c r="B107" s="291" t="s">
        <v>393</v>
      </c>
      <c r="C107" s="187" t="s">
        <v>395</v>
      </c>
      <c r="D107" s="108">
        <v>5</v>
      </c>
      <c r="E107" s="108"/>
      <c r="F107" s="127"/>
      <c r="G107" s="128"/>
      <c r="H107" s="226">
        <f t="shared" si="35"/>
        <v>0</v>
      </c>
      <c r="I107" s="129"/>
      <c r="J107" s="130"/>
      <c r="K107" s="131">
        <f t="array" ref="K107">IF(ISERROR(G107/L107),"",G107/L107)</f>
        <v>0</v>
      </c>
      <c r="L107" s="129">
        <v>5</v>
      </c>
      <c r="M107" s="109">
        <f t="shared" si="36"/>
        <v>0</v>
      </c>
      <c r="N107" s="130">
        <f t="shared" si="39"/>
        <v>0</v>
      </c>
      <c r="O107" s="219"/>
      <c r="P107" s="219"/>
      <c r="Q107" s="219"/>
      <c r="R107" s="219"/>
      <c r="S107" s="219"/>
      <c r="T107" s="219"/>
      <c r="U107" s="219"/>
      <c r="V107" s="132"/>
      <c r="W107" s="133"/>
      <c r="X107" s="132"/>
      <c r="Y107" s="132"/>
      <c r="Z107" s="132"/>
      <c r="AA107" s="132"/>
    </row>
    <row r="108" spans="1:27" ht="20.100000000000001" customHeight="1">
      <c r="A108" s="299">
        <v>30400028</v>
      </c>
      <c r="B108" s="291" t="s">
        <v>393</v>
      </c>
      <c r="C108" s="187" t="s">
        <v>402</v>
      </c>
      <c r="D108" s="108">
        <v>5</v>
      </c>
      <c r="E108" s="108"/>
      <c r="F108" s="127"/>
      <c r="G108" s="128"/>
      <c r="H108" s="226">
        <f t="shared" si="35"/>
        <v>0</v>
      </c>
      <c r="I108" s="129"/>
      <c r="J108" s="130"/>
      <c r="K108" s="131">
        <f t="array" ref="K108">IF(ISERROR(G108/L108),"",G108/L108)</f>
        <v>0</v>
      </c>
      <c r="L108" s="129">
        <v>5</v>
      </c>
      <c r="M108" s="109">
        <f t="shared" si="36"/>
        <v>0</v>
      </c>
      <c r="N108" s="130">
        <f t="shared" si="39"/>
        <v>0</v>
      </c>
      <c r="O108" s="219"/>
      <c r="P108" s="219"/>
      <c r="Q108" s="219"/>
      <c r="R108" s="219"/>
      <c r="S108" s="219"/>
      <c r="T108" s="219"/>
      <c r="U108" s="219"/>
      <c r="V108" s="132"/>
      <c r="W108" s="133"/>
      <c r="X108" s="132"/>
      <c r="Y108" s="132"/>
      <c r="Z108" s="132"/>
      <c r="AA108" s="132"/>
    </row>
    <row r="109" spans="1:27" ht="20.100000000000001" customHeight="1">
      <c r="A109" s="299">
        <v>30400027</v>
      </c>
      <c r="B109" s="291" t="s">
        <v>404</v>
      </c>
      <c r="C109" s="187" t="s">
        <v>405</v>
      </c>
      <c r="D109" s="108">
        <v>5</v>
      </c>
      <c r="E109" s="108"/>
      <c r="F109" s="127"/>
      <c r="G109" s="128"/>
      <c r="H109" s="226">
        <f t="shared" si="35"/>
        <v>0</v>
      </c>
      <c r="I109" s="129"/>
      <c r="J109" s="130"/>
      <c r="K109" s="131">
        <f t="array" ref="K109">IF(ISERROR(G109/L109),"",G109/L109)</f>
        <v>0</v>
      </c>
      <c r="L109" s="129">
        <v>5</v>
      </c>
      <c r="M109" s="109">
        <f t="shared" si="36"/>
        <v>0</v>
      </c>
      <c r="N109" s="130">
        <f t="shared" si="39"/>
        <v>0</v>
      </c>
      <c r="O109" s="219"/>
      <c r="P109" s="219"/>
      <c r="Q109" s="219"/>
      <c r="R109" s="219"/>
      <c r="S109" s="219"/>
      <c r="T109" s="219"/>
      <c r="U109" s="219"/>
      <c r="V109" s="132"/>
      <c r="W109" s="133"/>
      <c r="X109" s="132"/>
      <c r="Y109" s="132"/>
      <c r="Z109" s="132"/>
      <c r="AA109" s="132"/>
    </row>
    <row r="110" spans="1:27" ht="20.100000000000001" customHeight="1">
      <c r="A110" s="299"/>
      <c r="B110" s="291" t="s">
        <v>492</v>
      </c>
      <c r="C110" s="187" t="s">
        <v>372</v>
      </c>
      <c r="D110" s="108">
        <v>5</v>
      </c>
      <c r="E110" s="108"/>
      <c r="F110" s="127"/>
      <c r="G110" s="128"/>
      <c r="H110" s="226">
        <f t="shared" si="35"/>
        <v>0</v>
      </c>
      <c r="I110" s="129"/>
      <c r="J110" s="130"/>
      <c r="K110" s="131">
        <f t="array" ref="K110">IF(ISERROR(G110/L110),"",G110/L110)</f>
        <v>0</v>
      </c>
      <c r="L110" s="129">
        <v>5</v>
      </c>
      <c r="M110" s="109">
        <f t="shared" si="36"/>
        <v>0</v>
      </c>
      <c r="N110" s="130">
        <f t="shared" si="39"/>
        <v>0</v>
      </c>
      <c r="O110" s="219"/>
      <c r="P110" s="219"/>
      <c r="Q110" s="219"/>
      <c r="R110" s="219"/>
      <c r="S110" s="219"/>
      <c r="T110" s="219"/>
      <c r="U110" s="219"/>
      <c r="V110" s="132"/>
      <c r="W110" s="133"/>
      <c r="X110" s="132"/>
      <c r="Y110" s="132"/>
      <c r="Z110" s="132"/>
      <c r="AA110" s="132"/>
    </row>
    <row r="111" spans="1:27" ht="20.100000000000001" customHeight="1">
      <c r="A111" s="299">
        <v>30600009</v>
      </c>
      <c r="B111" s="291" t="s">
        <v>343</v>
      </c>
      <c r="C111" s="126" t="s">
        <v>345</v>
      </c>
      <c r="D111" s="108">
        <v>5</v>
      </c>
      <c r="E111" s="108"/>
      <c r="F111" s="127"/>
      <c r="G111" s="128"/>
      <c r="H111" s="226">
        <f t="shared" si="35"/>
        <v>0</v>
      </c>
      <c r="I111" s="129"/>
      <c r="J111" s="130"/>
      <c r="K111" s="131">
        <f t="array" ref="K111">IF(ISERROR(G111/L111),"",G111/L111)</f>
        <v>0</v>
      </c>
      <c r="L111" s="129">
        <v>5</v>
      </c>
      <c r="M111" s="109">
        <f t="shared" si="36"/>
        <v>0</v>
      </c>
      <c r="N111" s="130">
        <f t="shared" si="39"/>
        <v>0</v>
      </c>
      <c r="O111" s="219"/>
      <c r="P111" s="219"/>
      <c r="Q111" s="219"/>
      <c r="R111" s="219"/>
      <c r="S111" s="219"/>
      <c r="T111" s="219"/>
      <c r="U111" s="219"/>
      <c r="V111" s="132"/>
      <c r="W111" s="133"/>
      <c r="X111" s="132"/>
      <c r="Y111" s="132"/>
      <c r="Z111" s="132"/>
      <c r="AA111" s="132"/>
    </row>
    <row r="112" spans="1:27" ht="20.100000000000001" customHeight="1">
      <c r="A112" s="299">
        <v>30600010</v>
      </c>
      <c r="B112" s="291" t="s">
        <v>343</v>
      </c>
      <c r="C112" s="126" t="s">
        <v>347</v>
      </c>
      <c r="D112" s="108">
        <v>5</v>
      </c>
      <c r="E112" s="108"/>
      <c r="F112" s="127"/>
      <c r="G112" s="128"/>
      <c r="H112" s="226">
        <f t="shared" si="35"/>
        <v>0</v>
      </c>
      <c r="I112" s="129"/>
      <c r="J112" s="130"/>
      <c r="K112" s="131">
        <f t="array" ref="K112">IF(ISERROR(G112/L112),"",G112/L112)</f>
        <v>0</v>
      </c>
      <c r="L112" s="129">
        <v>5</v>
      </c>
      <c r="M112" s="109">
        <f t="shared" si="36"/>
        <v>0</v>
      </c>
      <c r="N112" s="130">
        <f t="shared" si="39"/>
        <v>0</v>
      </c>
      <c r="O112" s="219"/>
      <c r="P112" s="219"/>
      <c r="Q112" s="219"/>
      <c r="R112" s="219"/>
      <c r="S112" s="219"/>
      <c r="T112" s="219"/>
      <c r="U112" s="219"/>
      <c r="V112" s="132"/>
      <c r="W112" s="133"/>
      <c r="X112" s="132"/>
      <c r="Y112" s="132"/>
      <c r="Z112" s="132"/>
      <c r="AA112" s="132"/>
    </row>
    <row r="113" spans="1:27" ht="20.100000000000001" customHeight="1">
      <c r="A113" s="299">
        <v>30400001</v>
      </c>
      <c r="B113" s="151" t="s">
        <v>514</v>
      </c>
      <c r="C113" s="126" t="s">
        <v>187</v>
      </c>
      <c r="D113" s="108">
        <v>5.0599999999999996</v>
      </c>
      <c r="E113" s="108"/>
      <c r="F113" s="127"/>
      <c r="G113" s="128"/>
      <c r="H113" s="226">
        <f t="shared" si="35"/>
        <v>0</v>
      </c>
      <c r="I113" s="129"/>
      <c r="J113" s="130" t="str">
        <f t="array" ref="J113">IF(ISERROR(G113/I113),"",G113/I113)</f>
        <v/>
      </c>
      <c r="K113" s="131">
        <f t="array" ref="K113">IF(ISERROR(G113/L113),"",G113/L113)</f>
        <v>0</v>
      </c>
      <c r="L113" s="129">
        <v>15.5</v>
      </c>
      <c r="M113" s="109">
        <f t="shared" si="36"/>
        <v>0</v>
      </c>
      <c r="N113" s="130">
        <f t="shared" si="39"/>
        <v>0</v>
      </c>
      <c r="O113" s="219"/>
      <c r="P113" s="219"/>
      <c r="Q113" s="219"/>
      <c r="R113" s="219"/>
      <c r="S113" s="219"/>
      <c r="T113" s="219"/>
      <c r="U113" s="219"/>
      <c r="V113" s="132">
        <f t="shared" ref="V113:V114" si="43">SUM(X113:AA113)</f>
        <v>0</v>
      </c>
      <c r="W113" s="133" t="str">
        <f t="shared" ref="W113:W114" si="44">IF(ISERROR(V113/G113),"",V113/G113)</f>
        <v/>
      </c>
      <c r="X113" s="132"/>
      <c r="Y113" s="132"/>
      <c r="Z113" s="132"/>
      <c r="AA113" s="132"/>
    </row>
    <row r="114" spans="1:27" ht="20.100000000000001" customHeight="1">
      <c r="A114" s="299">
        <v>30400002</v>
      </c>
      <c r="B114" s="151" t="s">
        <v>514</v>
      </c>
      <c r="C114" s="126" t="s">
        <v>203</v>
      </c>
      <c r="D114" s="108">
        <v>5.0599999999999996</v>
      </c>
      <c r="E114" s="108"/>
      <c r="F114" s="127"/>
      <c r="G114" s="128"/>
      <c r="H114" s="226">
        <f t="shared" si="35"/>
        <v>0</v>
      </c>
      <c r="I114" s="129"/>
      <c r="J114" s="130" t="str">
        <f t="array" ref="J114">IF(ISERROR(G114/I114),"",G114/I114)</f>
        <v/>
      </c>
      <c r="K114" s="131">
        <f t="array" ref="K114">IF(ISERROR(G114/L114),"",G114/L114)</f>
        <v>0</v>
      </c>
      <c r="L114" s="129">
        <v>15.5</v>
      </c>
      <c r="M114" s="109">
        <f t="shared" si="36"/>
        <v>0</v>
      </c>
      <c r="N114" s="130">
        <f t="shared" si="39"/>
        <v>0</v>
      </c>
      <c r="O114" s="219"/>
      <c r="P114" s="219"/>
      <c r="Q114" s="219"/>
      <c r="R114" s="219"/>
      <c r="S114" s="219"/>
      <c r="T114" s="219"/>
      <c r="U114" s="219"/>
      <c r="V114" s="132">
        <f t="shared" si="43"/>
        <v>0</v>
      </c>
      <c r="W114" s="133" t="str">
        <f t="shared" si="44"/>
        <v/>
      </c>
      <c r="X114" s="132"/>
      <c r="Y114" s="132"/>
      <c r="Z114" s="132"/>
      <c r="AA114" s="132"/>
    </row>
    <row r="115" spans="1:27" ht="20.100000000000001" customHeight="1">
      <c r="A115" s="299">
        <v>30400004</v>
      </c>
      <c r="B115" s="151" t="s">
        <v>419</v>
      </c>
      <c r="C115" s="187" t="s">
        <v>420</v>
      </c>
      <c r="D115" s="108">
        <v>5</v>
      </c>
      <c r="E115" s="108"/>
      <c r="F115" s="127"/>
      <c r="G115" s="128"/>
      <c r="H115" s="226">
        <f t="shared" si="35"/>
        <v>0</v>
      </c>
      <c r="I115" s="129"/>
      <c r="J115" s="130"/>
      <c r="K115" s="131">
        <f t="array" ref="K115">IF(ISERROR(G115/L115),"",G115/L115)</f>
        <v>0</v>
      </c>
      <c r="L115" s="129">
        <v>24</v>
      </c>
      <c r="M115" s="109"/>
      <c r="N115" s="130"/>
      <c r="O115" s="219"/>
      <c r="P115" s="219"/>
      <c r="Q115" s="219"/>
      <c r="R115" s="219"/>
      <c r="S115" s="219"/>
      <c r="T115" s="219"/>
      <c r="U115" s="219"/>
      <c r="V115" s="132"/>
      <c r="W115" s="133"/>
      <c r="X115" s="132"/>
      <c r="Y115" s="132"/>
      <c r="Z115" s="132"/>
      <c r="AA115" s="132"/>
    </row>
    <row r="116" spans="1:27" ht="20.100000000000001" customHeight="1">
      <c r="A116" s="299">
        <v>30400003</v>
      </c>
      <c r="B116" s="151" t="s">
        <v>419</v>
      </c>
      <c r="C116" s="187" t="s">
        <v>60</v>
      </c>
      <c r="D116" s="108">
        <v>5</v>
      </c>
      <c r="E116" s="108"/>
      <c r="F116" s="127"/>
      <c r="G116" s="128"/>
      <c r="H116" s="226">
        <f t="shared" si="35"/>
        <v>0</v>
      </c>
      <c r="I116" s="129"/>
      <c r="J116" s="130"/>
      <c r="K116" s="131">
        <f t="array" ref="K116">IF(ISERROR(G116/L116),"",G116/L116)</f>
        <v>0</v>
      </c>
      <c r="L116" s="129">
        <v>24</v>
      </c>
      <c r="M116" s="109"/>
      <c r="N116" s="130"/>
      <c r="O116" s="219"/>
      <c r="P116" s="219"/>
      <c r="Q116" s="219"/>
      <c r="R116" s="219"/>
      <c r="S116" s="219"/>
      <c r="T116" s="219"/>
      <c r="U116" s="219"/>
      <c r="V116" s="132"/>
      <c r="W116" s="133"/>
      <c r="X116" s="132"/>
      <c r="Y116" s="132"/>
      <c r="Z116" s="132"/>
      <c r="AA116" s="132"/>
    </row>
    <row r="117" spans="1:27" ht="20.100000000000001" customHeight="1">
      <c r="A117" s="299">
        <v>30400005</v>
      </c>
      <c r="B117" s="151" t="s">
        <v>419</v>
      </c>
      <c r="C117" s="187" t="s">
        <v>422</v>
      </c>
      <c r="D117" s="108">
        <v>5</v>
      </c>
      <c r="E117" s="108"/>
      <c r="F117" s="127"/>
      <c r="G117" s="128"/>
      <c r="H117" s="226">
        <f t="shared" si="35"/>
        <v>0</v>
      </c>
      <c r="I117" s="129"/>
      <c r="J117" s="130"/>
      <c r="K117" s="131">
        <f t="array" ref="K117">IF(ISERROR(G117/L117),"",G117/L117)</f>
        <v>0</v>
      </c>
      <c r="L117" s="129">
        <v>24</v>
      </c>
      <c r="M117" s="109"/>
      <c r="N117" s="130"/>
      <c r="O117" s="219"/>
      <c r="P117" s="219"/>
      <c r="Q117" s="219"/>
      <c r="R117" s="219"/>
      <c r="S117" s="219"/>
      <c r="T117" s="219"/>
      <c r="U117" s="219"/>
      <c r="V117" s="132"/>
      <c r="W117" s="133"/>
      <c r="X117" s="132"/>
      <c r="Y117" s="132"/>
      <c r="Z117" s="132"/>
      <c r="AA117" s="132"/>
    </row>
    <row r="118" spans="1:27" ht="20.100000000000001" customHeight="1">
      <c r="A118" s="299">
        <v>30400007</v>
      </c>
      <c r="B118" s="151" t="s">
        <v>223</v>
      </c>
      <c r="C118" s="126" t="s">
        <v>204</v>
      </c>
      <c r="D118" s="108">
        <v>5.07</v>
      </c>
      <c r="E118" s="108"/>
      <c r="F118" s="127"/>
      <c r="G118" s="128"/>
      <c r="H118" s="226">
        <f t="shared" si="35"/>
        <v>0</v>
      </c>
      <c r="I118" s="129"/>
      <c r="J118" s="130" t="str">
        <f t="array" ref="J118">IF(ISERROR(G118/I118),"",G118/I118)</f>
        <v/>
      </c>
      <c r="K118" s="131">
        <f t="array" ref="K118">IF(ISERROR(G118/L118),"",G118/L118)</f>
        <v>0</v>
      </c>
      <c r="L118" s="129">
        <v>9</v>
      </c>
      <c r="M118" s="109">
        <f t="shared" ref="M118:M120" si="45">IF(ISERROR(I118-K118),"",I118-K118)</f>
        <v>0</v>
      </c>
      <c r="N118" s="130">
        <f t="shared" ref="N118:N120" si="46">SUM(O118:U118)</f>
        <v>0</v>
      </c>
      <c r="O118" s="219"/>
      <c r="P118" s="219"/>
      <c r="Q118" s="219"/>
      <c r="R118" s="219"/>
      <c r="S118" s="219"/>
      <c r="T118" s="219"/>
      <c r="U118" s="219"/>
      <c r="V118" s="132">
        <f t="shared" ref="V118:V120" si="47">SUM(X118:AA118)</f>
        <v>0</v>
      </c>
      <c r="W118" s="133" t="str">
        <f t="shared" ref="W118:W134" si="48">IF(ISERROR(V118/G118),"",V118/G118)</f>
        <v/>
      </c>
      <c r="X118" s="132"/>
      <c r="Y118" s="132"/>
      <c r="Z118" s="132"/>
      <c r="AA118" s="132"/>
    </row>
    <row r="119" spans="1:27" ht="20.100000000000001" customHeight="1">
      <c r="A119" s="299">
        <v>30400006</v>
      </c>
      <c r="B119" s="151" t="s">
        <v>223</v>
      </c>
      <c r="C119" s="126" t="s">
        <v>179</v>
      </c>
      <c r="D119" s="108">
        <v>5.07</v>
      </c>
      <c r="E119" s="108"/>
      <c r="F119" s="127"/>
      <c r="G119" s="128"/>
      <c r="H119" s="226">
        <f t="shared" si="35"/>
        <v>0</v>
      </c>
      <c r="I119" s="129"/>
      <c r="J119" s="130" t="str">
        <f t="array" ref="J119">IF(ISERROR(G119/I119),"",G119/I119)</f>
        <v/>
      </c>
      <c r="K119" s="131">
        <f t="array" ref="K119">IF(ISERROR(G119/L119),"",G119/L119)</f>
        <v>0</v>
      </c>
      <c r="L119" s="129">
        <v>9</v>
      </c>
      <c r="M119" s="109">
        <f t="shared" si="45"/>
        <v>0</v>
      </c>
      <c r="N119" s="130">
        <f t="shared" si="46"/>
        <v>0</v>
      </c>
      <c r="O119" s="219"/>
      <c r="P119" s="219"/>
      <c r="Q119" s="219"/>
      <c r="R119" s="219"/>
      <c r="S119" s="219"/>
      <c r="T119" s="219"/>
      <c r="U119" s="219"/>
      <c r="V119" s="132">
        <f t="shared" si="47"/>
        <v>0</v>
      </c>
      <c r="W119" s="133" t="str">
        <f t="shared" si="48"/>
        <v/>
      </c>
      <c r="X119" s="132"/>
      <c r="Y119" s="132"/>
      <c r="Z119" s="132"/>
      <c r="AA119" s="132"/>
    </row>
    <row r="120" spans="1:27" ht="20.100000000000001" customHeight="1">
      <c r="A120" s="299">
        <v>30400006</v>
      </c>
      <c r="B120" s="151" t="s">
        <v>223</v>
      </c>
      <c r="C120" s="126" t="s">
        <v>186</v>
      </c>
      <c r="D120" s="108">
        <v>5.0599999999999996</v>
      </c>
      <c r="E120" s="108"/>
      <c r="F120" s="153"/>
      <c r="G120" s="128"/>
      <c r="H120" s="226">
        <f t="shared" si="35"/>
        <v>0</v>
      </c>
      <c r="I120" s="129"/>
      <c r="J120" s="130" t="str">
        <f t="array" ref="J120">IF(ISERROR(G120/I120),"",G120/I120)</f>
        <v/>
      </c>
      <c r="K120" s="226">
        <f t="array" ref="K120">IF(ISERROR(G120/L120),"",G120/L120)</f>
        <v>0</v>
      </c>
      <c r="L120" s="129">
        <v>9</v>
      </c>
      <c r="M120" s="109">
        <f t="shared" si="45"/>
        <v>0</v>
      </c>
      <c r="N120" s="130">
        <f t="shared" si="46"/>
        <v>0</v>
      </c>
      <c r="O120" s="219"/>
      <c r="P120" s="219"/>
      <c r="Q120" s="219"/>
      <c r="R120" s="219"/>
      <c r="S120" s="219"/>
      <c r="T120" s="219"/>
      <c r="U120" s="219"/>
      <c r="V120" s="132">
        <f t="shared" si="47"/>
        <v>0</v>
      </c>
      <c r="W120" s="133" t="str">
        <f t="shared" si="48"/>
        <v/>
      </c>
      <c r="X120" s="132"/>
      <c r="Y120" s="132"/>
      <c r="Z120" s="132"/>
      <c r="AA120" s="132"/>
    </row>
    <row r="121" spans="1:27" ht="20.100000000000001" customHeight="1">
      <c r="A121" s="462" t="s">
        <v>224</v>
      </c>
      <c r="B121" s="463"/>
      <c r="C121" s="224" t="s">
        <v>202</v>
      </c>
      <c r="D121" s="143"/>
      <c r="E121" s="143"/>
      <c r="F121" s="144"/>
      <c r="G121" s="145">
        <f>SUM(G87:G120)</f>
        <v>0</v>
      </c>
      <c r="H121" s="146">
        <f>SUM(H87:H120)</f>
        <v>0</v>
      </c>
      <c r="I121" s="146">
        <f>SUM(I87:I120)</f>
        <v>0</v>
      </c>
      <c r="J121" s="130" t="str">
        <f t="array" ref="J121">IF(ISERROR(G121/I121),"",G121/I121)</f>
        <v/>
      </c>
      <c r="K121" s="146">
        <f>SUM(K87:K120)</f>
        <v>0</v>
      </c>
      <c r="L121" s="147"/>
      <c r="M121" s="150">
        <f t="shared" ref="M121:V121" si="49">SUM(M87:M120)</f>
        <v>0</v>
      </c>
      <c r="N121" s="146">
        <f t="shared" si="49"/>
        <v>0</v>
      </c>
      <c r="O121" s="148">
        <f t="shared" si="49"/>
        <v>0</v>
      </c>
      <c r="P121" s="148">
        <f t="shared" si="49"/>
        <v>0</v>
      </c>
      <c r="Q121" s="148">
        <f t="shared" si="49"/>
        <v>0</v>
      </c>
      <c r="R121" s="148">
        <f t="shared" si="49"/>
        <v>0</v>
      </c>
      <c r="S121" s="148">
        <f t="shared" si="49"/>
        <v>0</v>
      </c>
      <c r="T121" s="148">
        <f t="shared" si="49"/>
        <v>0</v>
      </c>
      <c r="U121" s="148">
        <f t="shared" si="49"/>
        <v>0</v>
      </c>
      <c r="V121" s="149">
        <f t="shared" si="49"/>
        <v>0</v>
      </c>
      <c r="W121" s="133" t="str">
        <f t="shared" si="48"/>
        <v/>
      </c>
      <c r="X121" s="149">
        <f>SUM(X87:X120)</f>
        <v>0</v>
      </c>
      <c r="Y121" s="149">
        <f>SUM(Y87:Y120)</f>
        <v>0</v>
      </c>
      <c r="Z121" s="149">
        <f>SUM(Z87:Z120)</f>
        <v>0</v>
      </c>
      <c r="AA121" s="149">
        <f>SUM(AA87:AA120)</f>
        <v>0</v>
      </c>
    </row>
    <row r="122" spans="1:27" ht="20.100000000000001" customHeight="1">
      <c r="A122" s="299">
        <v>30100038</v>
      </c>
      <c r="B122" s="134" t="s">
        <v>225</v>
      </c>
      <c r="C122" s="126" t="s">
        <v>226</v>
      </c>
      <c r="D122" s="108">
        <v>5.03</v>
      </c>
      <c r="E122" s="108"/>
      <c r="F122" s="127"/>
      <c r="G122" s="128"/>
      <c r="H122" s="226">
        <f t="shared" ref="H122:H134" si="50">D122*G122</f>
        <v>0</v>
      </c>
      <c r="I122" s="129"/>
      <c r="J122" s="130" t="str">
        <f t="array" ref="J122">IF(ISERROR(G122/I122),"",G122/I122)</f>
        <v/>
      </c>
      <c r="K122" s="131">
        <f t="array" ref="K122">IF(ISERROR(G122/L122),"",G122/L122)</f>
        <v>0</v>
      </c>
      <c r="L122" s="129">
        <v>25</v>
      </c>
      <c r="M122" s="109">
        <f t="shared" ref="M122:M134" si="51">IF(ISERROR(I122-K122),"",I122-K122)</f>
        <v>0</v>
      </c>
      <c r="N122" s="130">
        <f t="shared" ref="N122:N134" si="52">SUM(O122:U122)</f>
        <v>0</v>
      </c>
      <c r="O122" s="219"/>
      <c r="P122" s="219"/>
      <c r="Q122" s="219"/>
      <c r="R122" s="219"/>
      <c r="S122" s="219"/>
      <c r="T122" s="219"/>
      <c r="U122" s="219"/>
      <c r="V122" s="132">
        <f t="shared" ref="V122:V134" si="53">SUM(X122:AA122)</f>
        <v>0</v>
      </c>
      <c r="W122" s="133" t="str">
        <f t="shared" si="48"/>
        <v/>
      </c>
      <c r="X122" s="132"/>
      <c r="Y122" s="132"/>
      <c r="Z122" s="132"/>
      <c r="AA122" s="132"/>
    </row>
    <row r="123" spans="1:27" ht="20.100000000000001" customHeight="1">
      <c r="A123" s="299">
        <v>30100037</v>
      </c>
      <c r="B123" s="134" t="s">
        <v>225</v>
      </c>
      <c r="C123" s="126" t="s">
        <v>204</v>
      </c>
      <c r="D123" s="108">
        <v>5.03</v>
      </c>
      <c r="E123" s="108"/>
      <c r="F123" s="127"/>
      <c r="G123" s="128"/>
      <c r="H123" s="226">
        <f t="shared" si="50"/>
        <v>0</v>
      </c>
      <c r="I123" s="129"/>
      <c r="J123" s="130" t="str">
        <f t="array" ref="J123">IF(ISERROR(G123/I123),"",G123/I123)</f>
        <v/>
      </c>
      <c r="K123" s="131">
        <f t="array" ref="K123">IF(ISERROR(G123/L123),"",G123/L123)</f>
        <v>0</v>
      </c>
      <c r="L123" s="129">
        <v>25</v>
      </c>
      <c r="M123" s="109">
        <f t="shared" si="51"/>
        <v>0</v>
      </c>
      <c r="N123" s="130">
        <f t="shared" si="52"/>
        <v>0</v>
      </c>
      <c r="O123" s="219"/>
      <c r="P123" s="219"/>
      <c r="Q123" s="219"/>
      <c r="R123" s="219"/>
      <c r="S123" s="219"/>
      <c r="T123" s="219"/>
      <c r="U123" s="219"/>
      <c r="V123" s="132">
        <f t="shared" si="53"/>
        <v>0</v>
      </c>
      <c r="W123" s="133" t="str">
        <f t="shared" si="48"/>
        <v/>
      </c>
      <c r="X123" s="132"/>
      <c r="Y123" s="132"/>
      <c r="Z123" s="132"/>
      <c r="AA123" s="132"/>
    </row>
    <row r="124" spans="1:27" ht="20.100000000000001" customHeight="1">
      <c r="A124" s="299">
        <v>30100051</v>
      </c>
      <c r="B124" s="134" t="s">
        <v>184</v>
      </c>
      <c r="C124" s="126" t="s">
        <v>194</v>
      </c>
      <c r="D124" s="108">
        <v>5.04</v>
      </c>
      <c r="E124" s="108"/>
      <c r="F124" s="127"/>
      <c r="G124" s="128"/>
      <c r="H124" s="226">
        <f t="shared" si="50"/>
        <v>0</v>
      </c>
      <c r="I124" s="129"/>
      <c r="J124" s="130" t="str">
        <f t="array" ref="J124">IF(ISERROR(G124/I124),"",G124/I124)</f>
        <v/>
      </c>
      <c r="K124" s="131">
        <f t="array" ref="K124">IF(ISERROR(G124/L124),"",G124/L124)</f>
        <v>0</v>
      </c>
      <c r="L124" s="129">
        <v>20</v>
      </c>
      <c r="M124" s="109">
        <f t="shared" si="51"/>
        <v>0</v>
      </c>
      <c r="N124" s="130">
        <f t="shared" si="52"/>
        <v>0</v>
      </c>
      <c r="O124" s="219"/>
      <c r="P124" s="219"/>
      <c r="Q124" s="219"/>
      <c r="R124" s="219"/>
      <c r="S124" s="219"/>
      <c r="T124" s="219"/>
      <c r="U124" s="219"/>
      <c r="V124" s="132">
        <f t="shared" si="53"/>
        <v>0</v>
      </c>
      <c r="W124" s="133" t="str">
        <f t="shared" si="48"/>
        <v/>
      </c>
      <c r="X124" s="132"/>
      <c r="Y124" s="132"/>
      <c r="Z124" s="132"/>
      <c r="AA124" s="132"/>
    </row>
    <row r="125" spans="1:27" ht="20.100000000000001" customHeight="1">
      <c r="A125" s="299"/>
      <c r="B125" s="140" t="s">
        <v>494</v>
      </c>
      <c r="C125" s="126" t="s">
        <v>212</v>
      </c>
      <c r="D125" s="108">
        <v>5.03</v>
      </c>
      <c r="E125" s="108"/>
      <c r="F125" s="127"/>
      <c r="G125" s="128"/>
      <c r="H125" s="226">
        <f t="shared" si="50"/>
        <v>0</v>
      </c>
      <c r="I125" s="129"/>
      <c r="J125" s="130" t="str">
        <f t="array" ref="J125">IF(ISERROR(G125/I125),"",G125/I125)</f>
        <v/>
      </c>
      <c r="K125" s="131">
        <f t="array" ref="K125">IF(ISERROR(G125/L125),"",G125/L125)</f>
        <v>0</v>
      </c>
      <c r="L125" s="129">
        <v>4</v>
      </c>
      <c r="M125" s="109">
        <f t="shared" si="51"/>
        <v>0</v>
      </c>
      <c r="N125" s="130">
        <f t="shared" si="52"/>
        <v>0</v>
      </c>
      <c r="O125" s="219"/>
      <c r="P125" s="219"/>
      <c r="Q125" s="219"/>
      <c r="R125" s="219"/>
      <c r="S125" s="219"/>
      <c r="T125" s="219"/>
      <c r="U125" s="219"/>
      <c r="V125" s="132">
        <f t="shared" si="53"/>
        <v>0</v>
      </c>
      <c r="W125" s="133" t="str">
        <f t="shared" si="48"/>
        <v/>
      </c>
      <c r="X125" s="132"/>
      <c r="Y125" s="132"/>
      <c r="Z125" s="132"/>
      <c r="AA125" s="132"/>
    </row>
    <row r="126" spans="1:27" ht="20.100000000000001" customHeight="1">
      <c r="A126" s="299">
        <v>30100054</v>
      </c>
      <c r="B126" s="140" t="s">
        <v>227</v>
      </c>
      <c r="C126" s="223" t="s">
        <v>203</v>
      </c>
      <c r="D126" s="108">
        <v>5.03</v>
      </c>
      <c r="E126" s="108"/>
      <c r="F126" s="127"/>
      <c r="G126" s="128"/>
      <c r="H126" s="226">
        <f t="shared" si="50"/>
        <v>0</v>
      </c>
      <c r="I126" s="129"/>
      <c r="J126" s="130" t="str">
        <f t="array" ref="J126">IF(ISERROR(G126/I126),"",G126/I126)</f>
        <v/>
      </c>
      <c r="K126" s="131">
        <f t="array" ref="K126">IF(ISERROR(G126/L126),"",G126/L126)</f>
        <v>0</v>
      </c>
      <c r="L126" s="129">
        <v>4</v>
      </c>
      <c r="M126" s="109">
        <f t="shared" si="51"/>
        <v>0</v>
      </c>
      <c r="N126" s="130">
        <f t="shared" si="52"/>
        <v>0</v>
      </c>
      <c r="O126" s="219"/>
      <c r="P126" s="219"/>
      <c r="Q126" s="219"/>
      <c r="R126" s="219"/>
      <c r="S126" s="219"/>
      <c r="T126" s="219"/>
      <c r="U126" s="219"/>
      <c r="V126" s="132">
        <f t="shared" si="53"/>
        <v>0</v>
      </c>
      <c r="W126" s="133" t="str">
        <f t="shared" si="48"/>
        <v/>
      </c>
      <c r="X126" s="132"/>
      <c r="Y126" s="132"/>
      <c r="Z126" s="132"/>
      <c r="AA126" s="132"/>
    </row>
    <row r="127" spans="1:27" ht="20.100000000000001" customHeight="1">
      <c r="A127" s="299">
        <v>30100053</v>
      </c>
      <c r="B127" s="140" t="s">
        <v>227</v>
      </c>
      <c r="C127" s="126" t="s">
        <v>199</v>
      </c>
      <c r="D127" s="108">
        <v>5.03</v>
      </c>
      <c r="E127" s="108"/>
      <c r="F127" s="127"/>
      <c r="G127" s="128"/>
      <c r="H127" s="226">
        <f t="shared" si="50"/>
        <v>0</v>
      </c>
      <c r="I127" s="129"/>
      <c r="J127" s="130" t="str">
        <f t="array" ref="J127">IF(ISERROR(G127/I127),"",G127/I127)</f>
        <v/>
      </c>
      <c r="K127" s="131">
        <f t="array" ref="K127">IF(ISERROR(G127/L127),"",G127/L127)</f>
        <v>0</v>
      </c>
      <c r="L127" s="129">
        <v>4</v>
      </c>
      <c r="M127" s="109">
        <f t="shared" si="51"/>
        <v>0</v>
      </c>
      <c r="N127" s="130">
        <f t="shared" si="52"/>
        <v>0</v>
      </c>
      <c r="O127" s="219"/>
      <c r="P127" s="219"/>
      <c r="Q127" s="219"/>
      <c r="R127" s="219"/>
      <c r="S127" s="219"/>
      <c r="T127" s="219"/>
      <c r="U127" s="219"/>
      <c r="V127" s="132">
        <f t="shared" si="53"/>
        <v>0</v>
      </c>
      <c r="W127" s="133" t="str">
        <f t="shared" si="48"/>
        <v/>
      </c>
      <c r="X127" s="132"/>
      <c r="Y127" s="132"/>
      <c r="Z127" s="132"/>
      <c r="AA127" s="132"/>
    </row>
    <row r="128" spans="1:27" ht="20.100000000000001" customHeight="1">
      <c r="A128" s="299"/>
      <c r="B128" s="140" t="s">
        <v>227</v>
      </c>
      <c r="C128" s="126" t="s">
        <v>186</v>
      </c>
      <c r="D128" s="108">
        <v>5.03</v>
      </c>
      <c r="E128" s="108"/>
      <c r="F128" s="127"/>
      <c r="G128" s="128"/>
      <c r="H128" s="226">
        <f t="shared" si="50"/>
        <v>0</v>
      </c>
      <c r="I128" s="129"/>
      <c r="J128" s="130" t="str">
        <f t="array" ref="J128">IF(ISERROR(G128/I128),"",G128/I128)</f>
        <v/>
      </c>
      <c r="K128" s="131">
        <f t="array" ref="K128">IF(ISERROR(G128/L128),"",G128/L128)</f>
        <v>0</v>
      </c>
      <c r="L128" s="129">
        <v>4</v>
      </c>
      <c r="M128" s="109">
        <f t="shared" si="51"/>
        <v>0</v>
      </c>
      <c r="N128" s="130">
        <f t="shared" si="52"/>
        <v>0</v>
      </c>
      <c r="O128" s="219"/>
      <c r="P128" s="219"/>
      <c r="Q128" s="219"/>
      <c r="R128" s="219"/>
      <c r="S128" s="219"/>
      <c r="T128" s="219"/>
      <c r="U128" s="219"/>
      <c r="V128" s="132">
        <f t="shared" si="53"/>
        <v>0</v>
      </c>
      <c r="W128" s="133" t="str">
        <f t="shared" si="48"/>
        <v/>
      </c>
      <c r="X128" s="132"/>
      <c r="Y128" s="132"/>
      <c r="Z128" s="132"/>
      <c r="AA128" s="132"/>
    </row>
    <row r="129" spans="1:27" ht="20.100000000000001" customHeight="1">
      <c r="A129" s="299"/>
      <c r="B129" s="140" t="s">
        <v>227</v>
      </c>
      <c r="C129" s="223" t="s">
        <v>228</v>
      </c>
      <c r="D129" s="108">
        <v>5.03</v>
      </c>
      <c r="E129" s="108"/>
      <c r="F129" s="127"/>
      <c r="G129" s="128"/>
      <c r="H129" s="226">
        <f t="shared" si="50"/>
        <v>0</v>
      </c>
      <c r="I129" s="129"/>
      <c r="J129" s="130" t="str">
        <f t="array" ref="J129">IF(ISERROR(G129/I129),"",G129/I129)</f>
        <v/>
      </c>
      <c r="K129" s="131">
        <f t="array" ref="K129">IF(ISERROR(G129/L129),"",G129/L129)</f>
        <v>0</v>
      </c>
      <c r="L129" s="129">
        <v>4</v>
      </c>
      <c r="M129" s="109">
        <f t="shared" si="51"/>
        <v>0</v>
      </c>
      <c r="N129" s="130">
        <f t="shared" si="52"/>
        <v>0</v>
      </c>
      <c r="O129" s="219"/>
      <c r="P129" s="219"/>
      <c r="Q129" s="219"/>
      <c r="R129" s="219"/>
      <c r="S129" s="219"/>
      <c r="T129" s="219"/>
      <c r="U129" s="219"/>
      <c r="V129" s="132">
        <f t="shared" si="53"/>
        <v>0</v>
      </c>
      <c r="W129" s="133" t="str">
        <f t="shared" si="48"/>
        <v/>
      </c>
      <c r="X129" s="132"/>
      <c r="Y129" s="132"/>
      <c r="Z129" s="132"/>
      <c r="AA129" s="132"/>
    </row>
    <row r="130" spans="1:27" ht="20.100000000000001" customHeight="1">
      <c r="A130" s="299">
        <v>30101067</v>
      </c>
      <c r="B130" s="140" t="s">
        <v>496</v>
      </c>
      <c r="C130" s="223" t="s">
        <v>212</v>
      </c>
      <c r="D130" s="108">
        <v>5.03</v>
      </c>
      <c r="E130" s="108"/>
      <c r="F130" s="127"/>
      <c r="G130" s="128"/>
      <c r="H130" s="226">
        <f t="shared" si="50"/>
        <v>0</v>
      </c>
      <c r="I130" s="129"/>
      <c r="J130" s="130" t="str">
        <f t="array" ref="J130">IF(ISERROR(G130/I130),"",G130/I130)</f>
        <v/>
      </c>
      <c r="K130" s="131" t="str">
        <f t="array" ref="K130">IF(ISERROR(G130/L130),"",G130/L130)</f>
        <v/>
      </c>
      <c r="L130" s="129"/>
      <c r="M130" s="109" t="str">
        <f t="shared" si="51"/>
        <v/>
      </c>
      <c r="N130" s="130">
        <f t="shared" si="52"/>
        <v>0</v>
      </c>
      <c r="O130" s="219"/>
      <c r="P130" s="219"/>
      <c r="Q130" s="219"/>
      <c r="R130" s="219"/>
      <c r="S130" s="219"/>
      <c r="T130" s="219"/>
      <c r="U130" s="219"/>
      <c r="V130" s="132">
        <f t="shared" si="53"/>
        <v>0</v>
      </c>
      <c r="W130" s="133" t="str">
        <f t="shared" si="48"/>
        <v/>
      </c>
      <c r="X130" s="132"/>
      <c r="Y130" s="132"/>
      <c r="Z130" s="132"/>
      <c r="AA130" s="132"/>
    </row>
    <row r="131" spans="1:27" ht="20.100000000000001" customHeight="1">
      <c r="A131" s="299">
        <v>30101068</v>
      </c>
      <c r="B131" s="140" t="s">
        <v>229</v>
      </c>
      <c r="C131" s="223" t="s">
        <v>203</v>
      </c>
      <c r="D131" s="108">
        <v>5.03</v>
      </c>
      <c r="E131" s="108"/>
      <c r="F131" s="127"/>
      <c r="G131" s="128"/>
      <c r="H131" s="226">
        <f t="shared" si="50"/>
        <v>0</v>
      </c>
      <c r="I131" s="129"/>
      <c r="J131" s="130" t="str">
        <f t="array" ref="J131">IF(ISERROR(G131/I131),"",G131/I131)</f>
        <v/>
      </c>
      <c r="K131" s="131" t="str">
        <f t="array" ref="K131">IF(ISERROR(G131/L131),"",G131/L131)</f>
        <v/>
      </c>
      <c r="L131" s="129"/>
      <c r="M131" s="109" t="str">
        <f t="shared" si="51"/>
        <v/>
      </c>
      <c r="N131" s="130">
        <f t="shared" si="52"/>
        <v>0</v>
      </c>
      <c r="O131" s="219"/>
      <c r="P131" s="219"/>
      <c r="Q131" s="219"/>
      <c r="R131" s="219"/>
      <c r="S131" s="219"/>
      <c r="T131" s="219"/>
      <c r="U131" s="219"/>
      <c r="V131" s="132">
        <f t="shared" si="53"/>
        <v>0</v>
      </c>
      <c r="W131" s="133" t="str">
        <f t="shared" si="48"/>
        <v/>
      </c>
      <c r="X131" s="132"/>
      <c r="Y131" s="132"/>
      <c r="Z131" s="132"/>
      <c r="AA131" s="132"/>
    </row>
    <row r="132" spans="1:27" ht="20.100000000000001" customHeight="1">
      <c r="A132" s="299">
        <v>30101069</v>
      </c>
      <c r="B132" s="140" t="s">
        <v>229</v>
      </c>
      <c r="C132" s="223" t="s">
        <v>186</v>
      </c>
      <c r="D132" s="108">
        <v>5.03</v>
      </c>
      <c r="E132" s="108"/>
      <c r="F132" s="127"/>
      <c r="G132" s="128"/>
      <c r="H132" s="226">
        <f t="shared" si="50"/>
        <v>0</v>
      </c>
      <c r="I132" s="129"/>
      <c r="J132" s="130" t="str">
        <f t="array" ref="J132">IF(ISERROR(G132/I132),"",G132/I132)</f>
        <v/>
      </c>
      <c r="K132" s="131" t="str">
        <f t="array" ref="K132">IF(ISERROR(G132/L132),"",G132/L132)</f>
        <v/>
      </c>
      <c r="L132" s="129"/>
      <c r="M132" s="109" t="str">
        <f t="shared" si="51"/>
        <v/>
      </c>
      <c r="N132" s="130">
        <f t="shared" si="52"/>
        <v>0</v>
      </c>
      <c r="O132" s="219"/>
      <c r="P132" s="219"/>
      <c r="Q132" s="219"/>
      <c r="R132" s="219"/>
      <c r="S132" s="219"/>
      <c r="T132" s="219"/>
      <c r="U132" s="219"/>
      <c r="V132" s="132">
        <f t="shared" si="53"/>
        <v>0</v>
      </c>
      <c r="W132" s="133" t="str">
        <f t="shared" si="48"/>
        <v/>
      </c>
      <c r="X132" s="132"/>
      <c r="Y132" s="132"/>
      <c r="Z132" s="132"/>
      <c r="AA132" s="132"/>
    </row>
    <row r="133" spans="1:27" ht="20.100000000000001" customHeight="1">
      <c r="A133" s="299">
        <v>30101070</v>
      </c>
      <c r="B133" s="140" t="s">
        <v>229</v>
      </c>
      <c r="C133" s="223" t="s">
        <v>228</v>
      </c>
      <c r="D133" s="108">
        <v>5.03</v>
      </c>
      <c r="E133" s="108"/>
      <c r="F133" s="127"/>
      <c r="G133" s="128"/>
      <c r="H133" s="226">
        <f t="shared" si="50"/>
        <v>0</v>
      </c>
      <c r="I133" s="129"/>
      <c r="J133" s="130" t="str">
        <f t="array" ref="J133">IF(ISERROR(G133/I133),"",G133/I133)</f>
        <v/>
      </c>
      <c r="K133" s="131" t="str">
        <f t="array" ref="K133">IF(ISERROR(G133/L133),"",G133/L133)</f>
        <v/>
      </c>
      <c r="L133" s="129"/>
      <c r="M133" s="109" t="str">
        <f t="shared" si="51"/>
        <v/>
      </c>
      <c r="N133" s="130">
        <f t="shared" si="52"/>
        <v>0</v>
      </c>
      <c r="O133" s="219"/>
      <c r="P133" s="219"/>
      <c r="Q133" s="219"/>
      <c r="R133" s="219"/>
      <c r="S133" s="219"/>
      <c r="T133" s="219"/>
      <c r="U133" s="219"/>
      <c r="V133" s="132">
        <f t="shared" si="53"/>
        <v>0</v>
      </c>
      <c r="W133" s="133" t="str">
        <f t="shared" si="48"/>
        <v/>
      </c>
      <c r="X133" s="132"/>
      <c r="Y133" s="132"/>
      <c r="Z133" s="132"/>
      <c r="AA133" s="132"/>
    </row>
    <row r="134" spans="1:27" ht="20.100000000000001" customHeight="1">
      <c r="A134" s="299">
        <v>30101071</v>
      </c>
      <c r="B134" s="140" t="s">
        <v>229</v>
      </c>
      <c r="C134" s="223" t="s">
        <v>199</v>
      </c>
      <c r="D134" s="108">
        <v>5.03</v>
      </c>
      <c r="E134" s="108"/>
      <c r="F134" s="127"/>
      <c r="G134" s="128"/>
      <c r="H134" s="226">
        <f t="shared" si="50"/>
        <v>0</v>
      </c>
      <c r="I134" s="129"/>
      <c r="J134" s="130" t="str">
        <f t="array" ref="J134">IF(ISERROR(G134/I134),"",G134/I134)</f>
        <v/>
      </c>
      <c r="K134" s="131" t="str">
        <f t="array" ref="K134">IF(ISERROR(G134/L134),"",G134/L134)</f>
        <v/>
      </c>
      <c r="L134" s="129"/>
      <c r="M134" s="109" t="str">
        <f t="shared" si="51"/>
        <v/>
      </c>
      <c r="N134" s="130">
        <f t="shared" si="52"/>
        <v>0</v>
      </c>
      <c r="O134" s="219"/>
      <c r="P134" s="219"/>
      <c r="Q134" s="219"/>
      <c r="R134" s="219"/>
      <c r="S134" s="219"/>
      <c r="T134" s="219"/>
      <c r="U134" s="219"/>
      <c r="V134" s="132">
        <f t="shared" si="53"/>
        <v>0</v>
      </c>
      <c r="W134" s="133" t="str">
        <f t="shared" si="48"/>
        <v/>
      </c>
      <c r="X134" s="132"/>
      <c r="Y134" s="132"/>
      <c r="Z134" s="132"/>
      <c r="AA134" s="132"/>
    </row>
    <row r="135" spans="1:27" ht="20.100000000000001" customHeight="1">
      <c r="A135" s="300">
        <v>30100001</v>
      </c>
      <c r="B135" s="134" t="s">
        <v>230</v>
      </c>
      <c r="C135" s="126" t="s">
        <v>204</v>
      </c>
      <c r="D135" s="108">
        <v>5.0599999999999996</v>
      </c>
      <c r="E135" s="108"/>
      <c r="F135" s="127"/>
      <c r="G135" s="128"/>
      <c r="H135" s="226">
        <f t="shared" ref="H135:H136" si="54">D135*G135</f>
        <v>0</v>
      </c>
      <c r="I135" s="129"/>
      <c r="J135" s="130" t="str">
        <f t="array" ref="J135">IF(ISERROR(G135/I135),"",G135/I135)</f>
        <v/>
      </c>
      <c r="K135" s="131">
        <f t="array" ref="K135">IF(ISERROR(G135/L135),"",G135/L135)</f>
        <v>0</v>
      </c>
      <c r="L135" s="129">
        <v>25</v>
      </c>
      <c r="M135" s="109">
        <f t="shared" ref="M135:M136" si="55">IF(ISERROR(I135-K135),"",I135-K135)</f>
        <v>0</v>
      </c>
      <c r="N135" s="130">
        <f t="shared" ref="N135:N136" si="56">SUM(O135:U135)</f>
        <v>0</v>
      </c>
      <c r="O135" s="219"/>
      <c r="P135" s="219"/>
      <c r="Q135" s="219"/>
      <c r="R135" s="219"/>
      <c r="S135" s="219"/>
      <c r="T135" s="219"/>
      <c r="U135" s="219"/>
      <c r="V135" s="132">
        <f t="shared" ref="V135:V136" si="57">SUM(X135:AA135)</f>
        <v>0</v>
      </c>
      <c r="W135" s="133" t="str">
        <f t="shared" ref="W135:W151" si="58">IF(ISERROR(V135/G135),"",V135/G135)</f>
        <v/>
      </c>
      <c r="X135" s="132"/>
      <c r="Y135" s="132"/>
      <c r="Z135" s="132"/>
      <c r="AA135" s="132"/>
    </row>
    <row r="136" spans="1:27" ht="20.100000000000001" customHeight="1">
      <c r="A136" s="300">
        <v>30100002</v>
      </c>
      <c r="B136" s="134" t="s">
        <v>230</v>
      </c>
      <c r="C136" s="126" t="s">
        <v>226</v>
      </c>
      <c r="D136" s="108">
        <v>5.0599999999999996</v>
      </c>
      <c r="E136" s="108"/>
      <c r="F136" s="127"/>
      <c r="G136" s="128"/>
      <c r="H136" s="226">
        <f t="shared" si="54"/>
        <v>0</v>
      </c>
      <c r="I136" s="129"/>
      <c r="J136" s="130" t="str">
        <f t="array" ref="J136">IF(ISERROR(G136/I136),"",G136/I136)</f>
        <v/>
      </c>
      <c r="K136" s="131">
        <f t="array" ref="K136">IF(ISERROR(G136/L136),"",G136/L136)</f>
        <v>0</v>
      </c>
      <c r="L136" s="129">
        <v>23</v>
      </c>
      <c r="M136" s="109">
        <f t="shared" si="55"/>
        <v>0</v>
      </c>
      <c r="N136" s="130">
        <f t="shared" si="56"/>
        <v>0</v>
      </c>
      <c r="O136" s="219"/>
      <c r="P136" s="219"/>
      <c r="Q136" s="219"/>
      <c r="R136" s="219"/>
      <c r="S136" s="219"/>
      <c r="T136" s="219"/>
      <c r="U136" s="219"/>
      <c r="V136" s="132">
        <f t="shared" si="57"/>
        <v>0</v>
      </c>
      <c r="W136" s="133" t="str">
        <f t="shared" si="58"/>
        <v/>
      </c>
      <c r="X136" s="132"/>
      <c r="Y136" s="132"/>
      <c r="Z136" s="132"/>
      <c r="AA136" s="132"/>
    </row>
    <row r="137" spans="1:27" ht="20.100000000000001" customHeight="1">
      <c r="A137" s="462" t="s">
        <v>231</v>
      </c>
      <c r="B137" s="463"/>
      <c r="C137" s="224" t="s">
        <v>202</v>
      </c>
      <c r="D137" s="143"/>
      <c r="E137" s="143"/>
      <c r="F137" s="144"/>
      <c r="G137" s="145">
        <f>SUM(G122:G136)</f>
        <v>0</v>
      </c>
      <c r="H137" s="146">
        <f>SUM(H122:H136)</f>
        <v>0</v>
      </c>
      <c r="I137" s="146">
        <f>SUM(I122:I136)</f>
        <v>0</v>
      </c>
      <c r="J137" s="130" t="str">
        <f t="array" ref="J137">IF(ISERROR(G137/I137),"",G137/I137)</f>
        <v/>
      </c>
      <c r="K137" s="146">
        <f>SUM(K122:K136)</f>
        <v>0</v>
      </c>
      <c r="L137" s="147"/>
      <c r="M137" s="150">
        <f>SUM(M122:M136)</f>
        <v>0</v>
      </c>
      <c r="N137" s="146">
        <f>SUM(N122:N136)</f>
        <v>0</v>
      </c>
      <c r="O137" s="148">
        <f>SUM(O122:O136)</f>
        <v>0</v>
      </c>
      <c r="P137" s="148">
        <f>SUM(P122:P136)</f>
        <v>0</v>
      </c>
      <c r="Q137" s="148">
        <f>SUM(Q122:Q136)</f>
        <v>0</v>
      </c>
      <c r="R137" s="148"/>
      <c r="S137" s="148">
        <f>SUM(S122:S136)</f>
        <v>0</v>
      </c>
      <c r="T137" s="148">
        <f>SUM(T122:T136)</f>
        <v>0</v>
      </c>
      <c r="U137" s="148">
        <f>SUM(U122:U136)</f>
        <v>0</v>
      </c>
      <c r="V137" s="149">
        <f>SUM(V122:V136)</f>
        <v>0</v>
      </c>
      <c r="W137" s="133" t="str">
        <f t="shared" si="58"/>
        <v/>
      </c>
      <c r="X137" s="149">
        <f>SUM(X122:X136)</f>
        <v>0</v>
      </c>
      <c r="Y137" s="149">
        <f>SUM(Y122:Y136)</f>
        <v>0</v>
      </c>
      <c r="Z137" s="149">
        <f>SUM(Z122:Z136)</f>
        <v>0</v>
      </c>
      <c r="AA137" s="149">
        <f>SUM(AA122:AA136)</f>
        <v>0</v>
      </c>
    </row>
    <row r="138" spans="1:27" ht="20.100000000000001" customHeight="1">
      <c r="A138" s="300">
        <v>30400025</v>
      </c>
      <c r="B138" s="134" t="s">
        <v>232</v>
      </c>
      <c r="C138" s="126" t="s">
        <v>179</v>
      </c>
      <c r="D138" s="108">
        <v>5.04</v>
      </c>
      <c r="E138" s="108"/>
      <c r="F138" s="127"/>
      <c r="G138" s="128"/>
      <c r="H138" s="226">
        <f t="shared" ref="H138:H146" si="59">D138*G138</f>
        <v>0</v>
      </c>
      <c r="I138" s="129"/>
      <c r="J138" s="130" t="str">
        <f t="array" ref="J138">IF(ISERROR(G138/I138),"",G138/I138)</f>
        <v/>
      </c>
      <c r="K138" s="131">
        <f t="array" ref="K138">IF(ISERROR(G138/L138),"",G138/L138)</f>
        <v>0</v>
      </c>
      <c r="L138" s="129">
        <v>22</v>
      </c>
      <c r="M138" s="109">
        <f t="shared" ref="M138:M146" si="60">IF(ISERROR(I138-K138),"",I138-K138)</f>
        <v>0</v>
      </c>
      <c r="N138" s="130">
        <f t="shared" ref="N138:N146" si="61">SUM(O138:U138)</f>
        <v>0</v>
      </c>
      <c r="O138" s="219"/>
      <c r="P138" s="219"/>
      <c r="Q138" s="219"/>
      <c r="R138" s="219"/>
      <c r="S138" s="219"/>
      <c r="T138" s="219"/>
      <c r="U138" s="219"/>
      <c r="V138" s="132">
        <f t="shared" ref="V138:V146" si="62">SUM(X138:AA138)</f>
        <v>0</v>
      </c>
      <c r="W138" s="133" t="str">
        <f t="shared" si="58"/>
        <v/>
      </c>
      <c r="X138" s="132"/>
      <c r="Y138" s="132"/>
      <c r="Z138" s="132"/>
      <c r="AA138" s="132"/>
    </row>
    <row r="139" spans="1:27" ht="20.100000000000001" customHeight="1">
      <c r="A139" s="300">
        <v>30400023</v>
      </c>
      <c r="B139" s="134" t="s">
        <v>232</v>
      </c>
      <c r="C139" s="126" t="s">
        <v>186</v>
      </c>
      <c r="D139" s="108">
        <v>5.04</v>
      </c>
      <c r="E139" s="108"/>
      <c r="F139" s="127"/>
      <c r="G139" s="128"/>
      <c r="H139" s="226">
        <f t="shared" si="59"/>
        <v>0</v>
      </c>
      <c r="I139" s="129"/>
      <c r="J139" s="130" t="str">
        <f t="array" ref="J139">IF(ISERROR(G139/I139),"",G139/I139)</f>
        <v/>
      </c>
      <c r="K139" s="131">
        <f t="array" ref="K139">IF(ISERROR(G139/L139),"",G139/L139)</f>
        <v>0</v>
      </c>
      <c r="L139" s="129">
        <v>22</v>
      </c>
      <c r="M139" s="109">
        <f t="shared" si="60"/>
        <v>0</v>
      </c>
      <c r="N139" s="130">
        <f t="shared" si="61"/>
        <v>0</v>
      </c>
      <c r="O139" s="219"/>
      <c r="P139" s="219"/>
      <c r="Q139" s="219"/>
      <c r="R139" s="219"/>
      <c r="S139" s="219"/>
      <c r="T139" s="219"/>
      <c r="U139" s="219"/>
      <c r="V139" s="132">
        <f t="shared" si="62"/>
        <v>0</v>
      </c>
      <c r="W139" s="133" t="str">
        <f t="shared" si="58"/>
        <v/>
      </c>
      <c r="X139" s="132"/>
      <c r="Y139" s="132"/>
      <c r="Z139" s="132"/>
      <c r="AA139" s="132"/>
    </row>
    <row r="140" spans="1:27" ht="20.100000000000001" customHeight="1">
      <c r="A140" s="300">
        <v>30400024</v>
      </c>
      <c r="B140" s="134" t="s">
        <v>232</v>
      </c>
      <c r="C140" s="126" t="s">
        <v>204</v>
      </c>
      <c r="D140" s="108">
        <v>5.04</v>
      </c>
      <c r="E140" s="108"/>
      <c r="F140" s="127"/>
      <c r="G140" s="128"/>
      <c r="H140" s="226">
        <f t="shared" si="59"/>
        <v>0</v>
      </c>
      <c r="I140" s="129"/>
      <c r="J140" s="130" t="str">
        <f t="array" ref="J140">IF(ISERROR(G140/I140),"",G140/I140)</f>
        <v/>
      </c>
      <c r="K140" s="131">
        <f t="array" ref="K140">IF(ISERROR(G140/L140),"",G140/L140)</f>
        <v>0</v>
      </c>
      <c r="L140" s="129">
        <v>22</v>
      </c>
      <c r="M140" s="109">
        <f t="shared" si="60"/>
        <v>0</v>
      </c>
      <c r="N140" s="130">
        <f t="shared" si="61"/>
        <v>0</v>
      </c>
      <c r="O140" s="219"/>
      <c r="P140" s="219"/>
      <c r="Q140" s="219"/>
      <c r="R140" s="219"/>
      <c r="S140" s="219"/>
      <c r="T140" s="219"/>
      <c r="U140" s="219"/>
      <c r="V140" s="132">
        <f t="shared" si="62"/>
        <v>0</v>
      </c>
      <c r="W140" s="133" t="str">
        <f t="shared" si="58"/>
        <v/>
      </c>
      <c r="X140" s="132"/>
      <c r="Y140" s="132"/>
      <c r="Z140" s="132"/>
      <c r="AA140" s="132"/>
    </row>
    <row r="141" spans="1:27" ht="20.100000000000001" customHeight="1">
      <c r="A141" s="300"/>
      <c r="B141" s="134" t="s">
        <v>497</v>
      </c>
      <c r="C141" s="126" t="s">
        <v>195</v>
      </c>
      <c r="D141" s="108">
        <v>5.04</v>
      </c>
      <c r="E141" s="108"/>
      <c r="F141" s="127"/>
      <c r="G141" s="128"/>
      <c r="H141" s="226">
        <f t="shared" si="59"/>
        <v>0</v>
      </c>
      <c r="I141" s="129"/>
      <c r="J141" s="130" t="str">
        <f t="array" ref="J141">IF(ISERROR(G141/I141),"",G141/I141)</f>
        <v/>
      </c>
      <c r="K141" s="131">
        <f t="array" ref="K141">IF(ISERROR(G141/L141),"",G141/L141)</f>
        <v>0</v>
      </c>
      <c r="L141" s="129">
        <v>22</v>
      </c>
      <c r="M141" s="109">
        <f t="shared" si="60"/>
        <v>0</v>
      </c>
      <c r="N141" s="130">
        <f t="shared" si="61"/>
        <v>0</v>
      </c>
      <c r="O141" s="219"/>
      <c r="P141" s="219"/>
      <c r="Q141" s="219"/>
      <c r="R141" s="219"/>
      <c r="S141" s="219"/>
      <c r="T141" s="219"/>
      <c r="U141" s="219"/>
      <c r="V141" s="132">
        <f t="shared" si="62"/>
        <v>0</v>
      </c>
      <c r="W141" s="133" t="str">
        <f t="shared" si="58"/>
        <v/>
      </c>
      <c r="X141" s="132"/>
      <c r="Y141" s="132"/>
      <c r="Z141" s="132"/>
      <c r="AA141" s="132"/>
    </row>
    <row r="142" spans="1:27" ht="20.100000000000001" customHeight="1">
      <c r="A142" s="300"/>
      <c r="B142" s="134" t="s">
        <v>232</v>
      </c>
      <c r="C142" s="126" t="s">
        <v>233</v>
      </c>
      <c r="D142" s="108">
        <v>5.04</v>
      </c>
      <c r="E142" s="108"/>
      <c r="F142" s="127"/>
      <c r="G142" s="128"/>
      <c r="H142" s="226">
        <f t="shared" si="59"/>
        <v>0</v>
      </c>
      <c r="I142" s="129"/>
      <c r="J142" s="130" t="str">
        <f t="array" ref="J142">IF(ISERROR(G142/I142),"",G142/I142)</f>
        <v/>
      </c>
      <c r="K142" s="131">
        <f t="array" ref="K142">IF(ISERROR(G142/L142),"",G142/L142)</f>
        <v>0</v>
      </c>
      <c r="L142" s="129">
        <v>22</v>
      </c>
      <c r="M142" s="109">
        <f t="shared" si="60"/>
        <v>0</v>
      </c>
      <c r="N142" s="130">
        <f t="shared" si="61"/>
        <v>0</v>
      </c>
      <c r="O142" s="219"/>
      <c r="P142" s="219"/>
      <c r="Q142" s="219"/>
      <c r="R142" s="219"/>
      <c r="S142" s="219"/>
      <c r="T142" s="219"/>
      <c r="U142" s="219"/>
      <c r="V142" s="132">
        <f t="shared" si="62"/>
        <v>0</v>
      </c>
      <c r="W142" s="133" t="str">
        <f t="shared" si="58"/>
        <v/>
      </c>
      <c r="X142" s="132"/>
      <c r="Y142" s="132"/>
      <c r="Z142" s="132"/>
      <c r="AA142" s="132"/>
    </row>
    <row r="143" spans="1:27" ht="20.100000000000001" customHeight="1">
      <c r="A143" s="300">
        <v>30400019</v>
      </c>
      <c r="B143" s="134" t="s">
        <v>439</v>
      </c>
      <c r="C143" s="187" t="s">
        <v>441</v>
      </c>
      <c r="D143" s="108">
        <v>5.04</v>
      </c>
      <c r="E143" s="108"/>
      <c r="F143" s="127"/>
      <c r="G143" s="128"/>
      <c r="H143" s="292">
        <f t="shared" si="59"/>
        <v>0</v>
      </c>
      <c r="I143" s="129"/>
      <c r="J143" s="130"/>
      <c r="K143" s="131">
        <f t="array" ref="K143">IF(ISERROR(G143/L143),"",G143/L143)</f>
        <v>0</v>
      </c>
      <c r="L143" s="129">
        <v>13.5</v>
      </c>
      <c r="M143" s="109"/>
      <c r="N143" s="130"/>
      <c r="O143" s="261"/>
      <c r="P143" s="261"/>
      <c r="Q143" s="261"/>
      <c r="R143" s="261"/>
      <c r="S143" s="261"/>
      <c r="T143" s="261"/>
      <c r="U143" s="261"/>
      <c r="V143" s="132"/>
      <c r="W143" s="133"/>
      <c r="X143" s="132"/>
      <c r="Y143" s="132"/>
      <c r="Z143" s="132"/>
      <c r="AA143" s="132"/>
    </row>
    <row r="144" spans="1:27" ht="20.100000000000001" customHeight="1">
      <c r="A144" s="300">
        <v>30400020</v>
      </c>
      <c r="B144" s="134" t="s">
        <v>439</v>
      </c>
      <c r="C144" s="187" t="s">
        <v>516</v>
      </c>
      <c r="D144" s="108">
        <v>5.04</v>
      </c>
      <c r="E144" s="108"/>
      <c r="F144" s="127"/>
      <c r="G144" s="128"/>
      <c r="H144" s="373">
        <f t="shared" si="59"/>
        <v>0</v>
      </c>
      <c r="I144" s="129"/>
      <c r="J144" s="130"/>
      <c r="K144" s="131">
        <f t="array" ref="K144">IF(ISERROR(G144/L144),"",G144/L144)</f>
        <v>0</v>
      </c>
      <c r="L144" s="129">
        <v>13.5</v>
      </c>
      <c r="M144" s="109"/>
      <c r="N144" s="130"/>
      <c r="O144" s="372"/>
      <c r="P144" s="372"/>
      <c r="Q144" s="372"/>
      <c r="R144" s="372"/>
      <c r="S144" s="372"/>
      <c r="T144" s="372"/>
      <c r="U144" s="372"/>
      <c r="V144" s="132"/>
      <c r="W144" s="133"/>
      <c r="X144" s="132"/>
      <c r="Y144" s="132"/>
      <c r="Z144" s="132"/>
      <c r="AA144" s="132"/>
    </row>
    <row r="145" spans="1:27" ht="20.100000000000001" customHeight="1">
      <c r="A145" s="300">
        <v>30040021</v>
      </c>
      <c r="B145" s="134" t="s">
        <v>439</v>
      </c>
      <c r="C145" s="187" t="s">
        <v>517</v>
      </c>
      <c r="D145" s="108">
        <v>5.04</v>
      </c>
      <c r="E145" s="108"/>
      <c r="F145" s="127"/>
      <c r="G145" s="128"/>
      <c r="H145" s="377">
        <f t="shared" si="59"/>
        <v>0</v>
      </c>
      <c r="I145" s="129"/>
      <c r="J145" s="130"/>
      <c r="K145" s="131">
        <f t="array" ref="K145">IF(ISERROR(G145/L145),"",G145/L145)</f>
        <v>0</v>
      </c>
      <c r="L145" s="129">
        <v>13.5</v>
      </c>
      <c r="M145" s="109"/>
      <c r="N145" s="130"/>
      <c r="O145" s="376"/>
      <c r="P145" s="376"/>
      <c r="Q145" s="376"/>
      <c r="R145" s="376"/>
      <c r="S145" s="376"/>
      <c r="T145" s="376"/>
      <c r="U145" s="376"/>
      <c r="V145" s="132"/>
      <c r="W145" s="133"/>
      <c r="X145" s="132"/>
      <c r="Y145" s="132"/>
      <c r="Z145" s="132"/>
      <c r="AA145" s="132"/>
    </row>
    <row r="146" spans="1:27" ht="20.100000000000001" customHeight="1">
      <c r="A146" s="300">
        <v>30400022</v>
      </c>
      <c r="B146" s="134" t="s">
        <v>232</v>
      </c>
      <c r="C146" s="126" t="s">
        <v>181</v>
      </c>
      <c r="D146" s="108">
        <v>5.04</v>
      </c>
      <c r="E146" s="108"/>
      <c r="F146" s="127"/>
      <c r="G146" s="128"/>
      <c r="H146" s="226">
        <f t="shared" si="59"/>
        <v>0</v>
      </c>
      <c r="I146" s="129"/>
      <c r="J146" s="130" t="str">
        <f t="array" ref="J146">IF(ISERROR(G146/I146),"",G146/I146)</f>
        <v/>
      </c>
      <c r="K146" s="131">
        <f t="array" ref="K146">IF(ISERROR(G146/L146),"",G146/L146)</f>
        <v>0</v>
      </c>
      <c r="L146" s="129">
        <v>22</v>
      </c>
      <c r="M146" s="109">
        <f t="shared" si="60"/>
        <v>0</v>
      </c>
      <c r="N146" s="130">
        <f t="shared" si="61"/>
        <v>0</v>
      </c>
      <c r="O146" s="219"/>
      <c r="P146" s="219"/>
      <c r="Q146" s="219"/>
      <c r="R146" s="219"/>
      <c r="S146" s="219"/>
      <c r="T146" s="219"/>
      <c r="U146" s="219"/>
      <c r="V146" s="132">
        <f t="shared" si="62"/>
        <v>0</v>
      </c>
      <c r="W146" s="133" t="str">
        <f t="shared" si="58"/>
        <v/>
      </c>
      <c r="X146" s="132"/>
      <c r="Y146" s="132"/>
      <c r="Z146" s="132"/>
      <c r="AA146" s="132"/>
    </row>
    <row r="147" spans="1:27" ht="20.100000000000001" customHeight="1">
      <c r="A147" s="462" t="s">
        <v>234</v>
      </c>
      <c r="B147" s="463"/>
      <c r="C147" s="224" t="s">
        <v>202</v>
      </c>
      <c r="D147" s="143"/>
      <c r="E147" s="143"/>
      <c r="F147" s="144"/>
      <c r="G147" s="145">
        <f>SUM(G138:G146)</f>
        <v>0</v>
      </c>
      <c r="H147" s="146">
        <f>SUM(H138:H146)</f>
        <v>0</v>
      </c>
      <c r="I147" s="146">
        <f>SUM(I138:I146)</f>
        <v>0</v>
      </c>
      <c r="J147" s="130" t="str">
        <f t="array" ref="J147">IF(ISERROR(G147/I147),"",G147/I147)</f>
        <v/>
      </c>
      <c r="K147" s="146">
        <f>SUM(K138:K146)</f>
        <v>0</v>
      </c>
      <c r="L147" s="147"/>
      <c r="M147" s="150">
        <f>SUM(M138:M146)</f>
        <v>0</v>
      </c>
      <c r="N147" s="146">
        <f>SUM(N138:N146)</f>
        <v>0</v>
      </c>
      <c r="O147" s="148">
        <f>SUM(O138:O146)</f>
        <v>0</v>
      </c>
      <c r="P147" s="148">
        <f>SUM(P138:P146)</f>
        <v>0</v>
      </c>
      <c r="Q147" s="148">
        <f>SUM(Q138:Q146)</f>
        <v>0</v>
      </c>
      <c r="R147" s="148"/>
      <c r="S147" s="148">
        <f>SUM(S138:S146)</f>
        <v>0</v>
      </c>
      <c r="T147" s="148">
        <f>SUM(T138:T146)</f>
        <v>0</v>
      </c>
      <c r="U147" s="148">
        <f>SUM(U138:U146)</f>
        <v>0</v>
      </c>
      <c r="V147" s="149">
        <f>SUM(V138:V146)</f>
        <v>0</v>
      </c>
      <c r="W147" s="133" t="str">
        <f t="shared" si="58"/>
        <v/>
      </c>
      <c r="X147" s="149">
        <f>SUM(X138:X146)</f>
        <v>0</v>
      </c>
      <c r="Y147" s="149">
        <f>SUM(Y138:Y146)</f>
        <v>0</v>
      </c>
      <c r="Z147" s="149">
        <f>SUM(Z138:Z146)</f>
        <v>0</v>
      </c>
      <c r="AA147" s="149">
        <f>SUM(AA138:AA146)</f>
        <v>0</v>
      </c>
    </row>
    <row r="148" spans="1:27" ht="20.100000000000001" customHeight="1">
      <c r="A148" s="299">
        <v>30700013</v>
      </c>
      <c r="B148" s="298" t="s">
        <v>103</v>
      </c>
      <c r="C148" s="217"/>
      <c r="D148" s="108">
        <v>3.65</v>
      </c>
      <c r="E148" s="108"/>
      <c r="F148" s="153"/>
      <c r="G148" s="128"/>
      <c r="H148" s="226">
        <f t="shared" ref="H148:H161" si="63">D148*G148</f>
        <v>0</v>
      </c>
      <c r="I148" s="129"/>
      <c r="J148" s="130" t="str">
        <f t="array" ref="J148">IF(ISERROR(G148/I148),"",G148/I148)</f>
        <v/>
      </c>
      <c r="K148" s="226">
        <f t="array" ref="K148">IF(ISERROR(G148/L148),"",G148/L148)</f>
        <v>0</v>
      </c>
      <c r="L148" s="129">
        <v>5</v>
      </c>
      <c r="M148" s="109">
        <f t="shared" ref="M148:M151" si="64">IF(ISERROR(I148-K148),"",I148-K148)</f>
        <v>0</v>
      </c>
      <c r="N148" s="130">
        <f t="shared" ref="N148:N151" si="65">SUM(O148:U148)</f>
        <v>0</v>
      </c>
      <c r="O148" s="219"/>
      <c r="P148" s="219"/>
      <c r="Q148" s="219"/>
      <c r="R148" s="219"/>
      <c r="S148" s="219"/>
      <c r="T148" s="219"/>
      <c r="U148" s="219"/>
      <c r="V148" s="132">
        <f t="shared" ref="V148:V151" si="66">SUM(X148:AA148)</f>
        <v>0</v>
      </c>
      <c r="W148" s="133" t="str">
        <f t="shared" si="58"/>
        <v/>
      </c>
      <c r="X148" s="132"/>
      <c r="Y148" s="132"/>
      <c r="Z148" s="132"/>
      <c r="AA148" s="132"/>
    </row>
    <row r="149" spans="1:27" ht="20.100000000000001" customHeight="1">
      <c r="A149" s="299">
        <v>30700014</v>
      </c>
      <c r="B149" s="141" t="s">
        <v>236</v>
      </c>
      <c r="C149" s="217"/>
      <c r="D149" s="108">
        <v>6.58</v>
      </c>
      <c r="E149" s="108"/>
      <c r="F149" s="127"/>
      <c r="G149" s="128"/>
      <c r="H149" s="226">
        <f t="shared" si="63"/>
        <v>0</v>
      </c>
      <c r="I149" s="129"/>
      <c r="J149" s="130" t="str">
        <f t="array" ref="J149">IF(ISERROR(G149/I149),"",G149/I149)</f>
        <v/>
      </c>
      <c r="K149" s="131">
        <f t="array" ref="K149">IF(ISERROR(G149/L149),"",G149/L149)</f>
        <v>0</v>
      </c>
      <c r="L149" s="129">
        <v>5</v>
      </c>
      <c r="M149" s="109">
        <f t="shared" si="64"/>
        <v>0</v>
      </c>
      <c r="N149" s="130">
        <f t="shared" si="65"/>
        <v>0</v>
      </c>
      <c r="O149" s="219"/>
      <c r="P149" s="219"/>
      <c r="Q149" s="219"/>
      <c r="R149" s="219"/>
      <c r="S149" s="219"/>
      <c r="T149" s="219"/>
      <c r="U149" s="219"/>
      <c r="V149" s="132">
        <f t="shared" si="66"/>
        <v>0</v>
      </c>
      <c r="W149" s="133" t="str">
        <f t="shared" si="58"/>
        <v/>
      </c>
      <c r="X149" s="132"/>
      <c r="Y149" s="132"/>
      <c r="Z149" s="132"/>
      <c r="AA149" s="132"/>
    </row>
    <row r="150" spans="1:27" ht="20.100000000000001" customHeight="1">
      <c r="A150" s="299">
        <v>30700016</v>
      </c>
      <c r="B150" s="141" t="s">
        <v>237</v>
      </c>
      <c r="C150" s="217"/>
      <c r="D150" s="108">
        <v>7.8</v>
      </c>
      <c r="E150" s="108"/>
      <c r="F150" s="127"/>
      <c r="G150" s="128"/>
      <c r="H150" s="226">
        <f t="shared" si="63"/>
        <v>0</v>
      </c>
      <c r="I150" s="129"/>
      <c r="J150" s="130" t="str">
        <f t="array" ref="J150">IF(ISERROR(G150/I150),"",G150/I150)</f>
        <v/>
      </c>
      <c r="K150" s="131">
        <f t="array" ref="K150">IF(ISERROR(G150/L150),"",G150/L150)</f>
        <v>0</v>
      </c>
      <c r="L150" s="129">
        <v>4.5999999999999996</v>
      </c>
      <c r="M150" s="109">
        <f t="shared" si="64"/>
        <v>0</v>
      </c>
      <c r="N150" s="130">
        <f t="shared" si="65"/>
        <v>0</v>
      </c>
      <c r="O150" s="219"/>
      <c r="P150" s="219"/>
      <c r="Q150" s="219"/>
      <c r="R150" s="219"/>
      <c r="S150" s="219"/>
      <c r="T150" s="219"/>
      <c r="U150" s="219"/>
      <c r="V150" s="132">
        <f t="shared" si="66"/>
        <v>0</v>
      </c>
      <c r="W150" s="133" t="str">
        <f t="shared" si="58"/>
        <v/>
      </c>
      <c r="X150" s="132"/>
      <c r="Y150" s="132"/>
      <c r="Z150" s="132"/>
      <c r="AA150" s="132"/>
    </row>
    <row r="151" spans="1:27" ht="20.100000000000001" customHeight="1">
      <c r="A151" s="299">
        <v>30700017</v>
      </c>
      <c r="B151" s="141" t="s">
        <v>238</v>
      </c>
      <c r="C151" s="217"/>
      <c r="D151" s="108">
        <v>4.4000000000000004</v>
      </c>
      <c r="E151" s="108"/>
      <c r="F151" s="127"/>
      <c r="G151" s="128"/>
      <c r="H151" s="292">
        <f t="shared" si="63"/>
        <v>0</v>
      </c>
      <c r="I151" s="129"/>
      <c r="J151" s="130" t="str">
        <f t="array" ref="J151">IF(ISERROR(G151/I151),"",G151/I151)</f>
        <v/>
      </c>
      <c r="K151" s="131">
        <f t="array" ref="K151">IF(ISERROR(G151/L151),"",G151/L151)</f>
        <v>0</v>
      </c>
      <c r="L151" s="129">
        <v>5.8</v>
      </c>
      <c r="M151" s="109">
        <f t="shared" si="64"/>
        <v>0</v>
      </c>
      <c r="N151" s="130">
        <f t="shared" si="65"/>
        <v>0</v>
      </c>
      <c r="O151" s="219"/>
      <c r="P151" s="219"/>
      <c r="Q151" s="219"/>
      <c r="R151" s="219"/>
      <c r="S151" s="219"/>
      <c r="T151" s="219"/>
      <c r="U151" s="219"/>
      <c r="V151" s="132">
        <f t="shared" si="66"/>
        <v>0</v>
      </c>
      <c r="W151" s="133" t="str">
        <f t="shared" si="58"/>
        <v/>
      </c>
      <c r="X151" s="132"/>
      <c r="Y151" s="132"/>
      <c r="Z151" s="132"/>
      <c r="AA151" s="132"/>
    </row>
    <row r="152" spans="1:27" ht="20.100000000000001" customHeight="1">
      <c r="A152" s="299">
        <v>30700001</v>
      </c>
      <c r="B152" s="127" t="s">
        <v>359</v>
      </c>
      <c r="C152" s="188"/>
      <c r="D152" s="108"/>
      <c r="E152" s="108"/>
      <c r="F152" s="127"/>
      <c r="G152" s="128"/>
      <c r="H152" s="292">
        <f t="shared" si="63"/>
        <v>0</v>
      </c>
      <c r="I152" s="129"/>
      <c r="J152" s="130"/>
      <c r="K152" s="131"/>
      <c r="L152" s="129">
        <v>6</v>
      </c>
      <c r="M152" s="109"/>
      <c r="N152" s="130"/>
      <c r="O152" s="219"/>
      <c r="P152" s="219"/>
      <c r="Q152" s="219"/>
      <c r="R152" s="219"/>
      <c r="S152" s="219"/>
      <c r="T152" s="219"/>
      <c r="U152" s="219"/>
      <c r="V152" s="132"/>
      <c r="W152" s="133"/>
      <c r="X152" s="132"/>
      <c r="Y152" s="132"/>
      <c r="Z152" s="132"/>
      <c r="AA152" s="132"/>
    </row>
    <row r="153" spans="1:27" ht="20.100000000000001" customHeight="1">
      <c r="A153" s="305"/>
      <c r="B153" s="217" t="s">
        <v>499</v>
      </c>
      <c r="C153" s="217" t="s">
        <v>179</v>
      </c>
      <c r="D153" s="108">
        <v>6.04</v>
      </c>
      <c r="E153" s="108"/>
      <c r="F153" s="127"/>
      <c r="G153" s="128"/>
      <c r="H153" s="292">
        <f t="shared" si="63"/>
        <v>0</v>
      </c>
      <c r="I153" s="129"/>
      <c r="J153" s="130" t="str">
        <f t="array" ref="J153">IF(ISERROR(G153/I153),"",G153/I153)</f>
        <v/>
      </c>
      <c r="K153" s="131">
        <f t="array" ref="K153">IF(ISERROR(G153/L153),"",G153/L153)</f>
        <v>0</v>
      </c>
      <c r="L153" s="129">
        <v>6</v>
      </c>
      <c r="M153" s="109">
        <f t="shared" ref="M153:M154" si="67">IF(ISERROR(I153-K153),"",I153-K153)</f>
        <v>0</v>
      </c>
      <c r="N153" s="130">
        <f t="shared" ref="N153:N154" si="68">SUM(O153:U153)</f>
        <v>0</v>
      </c>
      <c r="O153" s="219"/>
      <c r="P153" s="219"/>
      <c r="Q153" s="219"/>
      <c r="R153" s="219"/>
      <c r="S153" s="219"/>
      <c r="T153" s="219"/>
      <c r="U153" s="219"/>
      <c r="V153" s="132">
        <f t="shared" ref="V153:V154" si="69">SUM(X153:AA153)</f>
        <v>0</v>
      </c>
      <c r="W153" s="133" t="str">
        <f t="shared" ref="W153:W154" si="70">IF(ISERROR(V153/G153),"",V153/G153)</f>
        <v/>
      </c>
      <c r="X153" s="132"/>
      <c r="Y153" s="132"/>
      <c r="Z153" s="132"/>
      <c r="AA153" s="132"/>
    </row>
    <row r="154" spans="1:27" ht="20.100000000000001" customHeight="1">
      <c r="A154" s="305">
        <v>30700019</v>
      </c>
      <c r="B154" s="217" t="s">
        <v>239</v>
      </c>
      <c r="C154" s="217" t="s">
        <v>186</v>
      </c>
      <c r="D154" s="108">
        <v>6.04</v>
      </c>
      <c r="E154" s="108"/>
      <c r="F154" s="127"/>
      <c r="G154" s="128"/>
      <c r="H154" s="292">
        <f t="shared" si="63"/>
        <v>0</v>
      </c>
      <c r="I154" s="129"/>
      <c r="J154" s="130" t="str">
        <f t="array" ref="J154">IF(ISERROR(G154/I154),"",G154/I154)</f>
        <v/>
      </c>
      <c r="K154" s="131">
        <f t="array" ref="K154">IF(ISERROR(G154/L154),"",G154/L154)</f>
        <v>0</v>
      </c>
      <c r="L154" s="129">
        <v>6</v>
      </c>
      <c r="M154" s="109">
        <f t="shared" si="67"/>
        <v>0</v>
      </c>
      <c r="N154" s="130">
        <f t="shared" si="68"/>
        <v>0</v>
      </c>
      <c r="O154" s="219"/>
      <c r="P154" s="219"/>
      <c r="Q154" s="219"/>
      <c r="R154" s="219"/>
      <c r="S154" s="219"/>
      <c r="T154" s="219"/>
      <c r="U154" s="219"/>
      <c r="V154" s="132">
        <f t="shared" si="69"/>
        <v>0</v>
      </c>
      <c r="W154" s="133" t="str">
        <f t="shared" si="70"/>
        <v/>
      </c>
      <c r="X154" s="132"/>
      <c r="Y154" s="132"/>
      <c r="Z154" s="132"/>
      <c r="AA154" s="132"/>
    </row>
    <row r="155" spans="1:27" ht="20.100000000000001" customHeight="1">
      <c r="A155" s="305">
        <v>30601015</v>
      </c>
      <c r="B155" s="277" t="s">
        <v>444</v>
      </c>
      <c r="C155" s="277" t="s">
        <v>179</v>
      </c>
      <c r="D155" s="108">
        <v>6</v>
      </c>
      <c r="E155" s="108"/>
      <c r="F155" s="127"/>
      <c r="G155" s="128"/>
      <c r="H155" s="292">
        <f t="shared" si="63"/>
        <v>0</v>
      </c>
      <c r="I155" s="129"/>
      <c r="J155" s="130"/>
      <c r="K155" s="131"/>
      <c r="L155" s="129"/>
      <c r="M155" s="109"/>
      <c r="N155" s="130"/>
      <c r="O155" s="278"/>
      <c r="P155" s="278"/>
      <c r="Q155" s="278"/>
      <c r="R155" s="278"/>
      <c r="S155" s="278"/>
      <c r="T155" s="278"/>
      <c r="U155" s="278"/>
      <c r="V155" s="132"/>
      <c r="W155" s="133"/>
      <c r="X155" s="132"/>
      <c r="Y155" s="132"/>
      <c r="Z155" s="132"/>
      <c r="AA155" s="132"/>
    </row>
    <row r="156" spans="1:27" ht="20.100000000000001" customHeight="1">
      <c r="A156" s="305">
        <v>30101016</v>
      </c>
      <c r="B156" s="284" t="s">
        <v>443</v>
      </c>
      <c r="C156" s="284" t="s">
        <v>446</v>
      </c>
      <c r="D156" s="108">
        <v>6</v>
      </c>
      <c r="E156" s="108"/>
      <c r="F156" s="127"/>
      <c r="G156" s="128"/>
      <c r="H156" s="292">
        <f t="shared" si="63"/>
        <v>0</v>
      </c>
      <c r="I156" s="129"/>
      <c r="J156" s="130"/>
      <c r="K156" s="131"/>
      <c r="L156" s="129">
        <v>6</v>
      </c>
      <c r="M156" s="109"/>
      <c r="N156" s="130"/>
      <c r="O156" s="285"/>
      <c r="P156" s="285"/>
      <c r="Q156" s="285"/>
      <c r="R156" s="285"/>
      <c r="S156" s="285"/>
      <c r="T156" s="285"/>
      <c r="U156" s="285"/>
      <c r="V156" s="132"/>
      <c r="W156" s="133"/>
      <c r="X156" s="132"/>
      <c r="Y156" s="132"/>
      <c r="Z156" s="132"/>
      <c r="AA156" s="132"/>
    </row>
    <row r="157" spans="1:27" ht="20.100000000000001" customHeight="1">
      <c r="A157" s="299">
        <v>30700018</v>
      </c>
      <c r="B157" s="218" t="s">
        <v>240</v>
      </c>
      <c r="C157" s="126"/>
      <c r="D157" s="108">
        <v>7.3</v>
      </c>
      <c r="E157" s="108"/>
      <c r="F157" s="127"/>
      <c r="G157" s="128"/>
      <c r="H157" s="292">
        <f t="shared" si="63"/>
        <v>0</v>
      </c>
      <c r="I157" s="129"/>
      <c r="J157" s="130" t="str">
        <f t="array" ref="J157">IF(ISERROR(G157/I157),"",G157/I157)</f>
        <v/>
      </c>
      <c r="K157" s="131" t="str">
        <f t="array" ref="K157">IF(ISERROR(G157/L157),"",G157/L157)</f>
        <v/>
      </c>
      <c r="L157" s="129"/>
      <c r="M157" s="109" t="str">
        <f t="shared" ref="M157" si="71">IF(ISERROR(I157-K157),"",I157-K157)</f>
        <v/>
      </c>
      <c r="N157" s="130">
        <f t="shared" ref="N157:N158" si="72">SUM(O157:U157)</f>
        <v>0</v>
      </c>
      <c r="O157" s="219"/>
      <c r="P157" s="219"/>
      <c r="Q157" s="219"/>
      <c r="R157" s="219"/>
      <c r="S157" s="219"/>
      <c r="T157" s="219"/>
      <c r="U157" s="219"/>
      <c r="V157" s="132">
        <f t="shared" ref="V157:V158" si="73">SUM(X157:AA157)</f>
        <v>0</v>
      </c>
      <c r="W157" s="133" t="str">
        <f t="shared" ref="W157:W158" si="74">IF(ISERROR(V157/G157),"",V157/G157)</f>
        <v/>
      </c>
      <c r="X157" s="132"/>
      <c r="Y157" s="132"/>
      <c r="Z157" s="132"/>
      <c r="AA157" s="132"/>
    </row>
    <row r="158" spans="1:27" ht="20.100000000000001" customHeight="1">
      <c r="A158" s="299">
        <v>30700010</v>
      </c>
      <c r="B158" s="218" t="s">
        <v>241</v>
      </c>
      <c r="C158" s="126"/>
      <c r="D158" s="108">
        <f>78*120/1000</f>
        <v>9.36</v>
      </c>
      <c r="E158" s="108"/>
      <c r="F158" s="127"/>
      <c r="G158" s="128"/>
      <c r="H158" s="292">
        <f t="shared" si="63"/>
        <v>0</v>
      </c>
      <c r="I158" s="129"/>
      <c r="J158" s="130" t="str">
        <f t="array" ref="J158">IF(ISERROR(G158/I158),"",G158/I158)</f>
        <v/>
      </c>
      <c r="K158" s="131" t="str">
        <f t="array" ref="K158">IF(ISERROR(G158/L158),"",G158/L158)</f>
        <v/>
      </c>
      <c r="L158" s="129"/>
      <c r="M158" s="109"/>
      <c r="N158" s="130">
        <f t="shared" si="72"/>
        <v>0</v>
      </c>
      <c r="O158" s="219"/>
      <c r="P158" s="219"/>
      <c r="Q158" s="219"/>
      <c r="R158" s="219"/>
      <c r="S158" s="219"/>
      <c r="T158" s="219"/>
      <c r="U158" s="219"/>
      <c r="V158" s="132">
        <f t="shared" si="73"/>
        <v>0</v>
      </c>
      <c r="W158" s="133" t="str">
        <f t="shared" si="74"/>
        <v/>
      </c>
      <c r="X158" s="132"/>
      <c r="Y158" s="132"/>
      <c r="Z158" s="132"/>
      <c r="AA158" s="132"/>
    </row>
    <row r="159" spans="1:27" ht="20.100000000000001" customHeight="1">
      <c r="A159" s="299">
        <v>30700015</v>
      </c>
      <c r="B159" s="218" t="s">
        <v>242</v>
      </c>
      <c r="C159" s="126"/>
      <c r="D159" s="108">
        <v>4.5</v>
      </c>
      <c r="E159" s="108"/>
      <c r="F159" s="127"/>
      <c r="G159" s="128"/>
      <c r="H159" s="292">
        <f t="shared" si="63"/>
        <v>0</v>
      </c>
      <c r="I159" s="129"/>
      <c r="J159" s="130"/>
      <c r="K159" s="131"/>
      <c r="L159" s="129"/>
      <c r="M159" s="109"/>
      <c r="N159" s="130"/>
      <c r="O159" s="219"/>
      <c r="P159" s="219"/>
      <c r="Q159" s="219"/>
      <c r="R159" s="219"/>
      <c r="S159" s="219"/>
      <c r="T159" s="219"/>
      <c r="U159" s="219"/>
      <c r="V159" s="132"/>
      <c r="W159" s="133"/>
      <c r="X159" s="132"/>
      <c r="Y159" s="132"/>
      <c r="Z159" s="132"/>
      <c r="AA159" s="132"/>
    </row>
    <row r="160" spans="1:27" ht="20.100000000000001" customHeight="1">
      <c r="A160" s="299">
        <v>30700012</v>
      </c>
      <c r="B160" s="218" t="s">
        <v>243</v>
      </c>
      <c r="C160" s="126"/>
      <c r="D160" s="108">
        <v>4.5</v>
      </c>
      <c r="E160" s="108"/>
      <c r="F160" s="127"/>
      <c r="G160" s="128"/>
      <c r="H160" s="292">
        <f t="shared" si="63"/>
        <v>0</v>
      </c>
      <c r="I160" s="129"/>
      <c r="J160" s="130"/>
      <c r="K160" s="131"/>
      <c r="L160" s="129"/>
      <c r="M160" s="109"/>
      <c r="N160" s="130"/>
      <c r="O160" s="219"/>
      <c r="P160" s="219"/>
      <c r="Q160" s="219"/>
      <c r="R160" s="219"/>
      <c r="S160" s="219"/>
      <c r="T160" s="219"/>
      <c r="U160" s="219"/>
      <c r="V160" s="132"/>
      <c r="W160" s="133"/>
      <c r="X160" s="132"/>
      <c r="Y160" s="132"/>
      <c r="Z160" s="132"/>
      <c r="AA160" s="132"/>
    </row>
    <row r="161" spans="1:27" ht="20.100000000000001" customHeight="1">
      <c r="A161" s="306">
        <v>30101063</v>
      </c>
      <c r="B161" s="254" t="s">
        <v>437</v>
      </c>
      <c r="C161" s="126"/>
      <c r="D161" s="108">
        <v>5.03</v>
      </c>
      <c r="E161" s="108"/>
      <c r="F161" s="127"/>
      <c r="G161" s="128"/>
      <c r="H161" s="292">
        <f t="shared" si="63"/>
        <v>0</v>
      </c>
      <c r="I161" s="129"/>
      <c r="J161" s="130"/>
      <c r="K161" s="131"/>
      <c r="L161" s="129"/>
      <c r="M161" s="109"/>
      <c r="N161" s="130"/>
      <c r="O161" s="253"/>
      <c r="P161" s="253"/>
      <c r="Q161" s="253"/>
      <c r="R161" s="253"/>
      <c r="S161" s="253"/>
      <c r="T161" s="253"/>
      <c r="U161" s="253"/>
      <c r="V161" s="132"/>
      <c r="W161" s="133"/>
      <c r="X161" s="132"/>
      <c r="Y161" s="132"/>
      <c r="Z161" s="132"/>
      <c r="AA161" s="132"/>
    </row>
    <row r="162" spans="1:27" ht="20.100000000000001" customHeight="1">
      <c r="A162" s="462" t="s">
        <v>244</v>
      </c>
      <c r="B162" s="463"/>
      <c r="C162" s="224" t="s">
        <v>202</v>
      </c>
      <c r="D162" s="143"/>
      <c r="E162" s="143"/>
      <c r="F162" s="144"/>
      <c r="G162" s="145">
        <f>SUM(G148:G160)</f>
        <v>0</v>
      </c>
      <c r="H162" s="146">
        <f>SUM(H148:H158)</f>
        <v>0</v>
      </c>
      <c r="I162" s="146">
        <f>SUM(I148:I160)</f>
        <v>0</v>
      </c>
      <c r="J162" s="130" t="str">
        <f t="array" ref="J162">IF(ISERROR(G162/I162),"",G162/I162)</f>
        <v/>
      </c>
      <c r="K162" s="146">
        <f>SUM(K148:K158)</f>
        <v>0</v>
      </c>
      <c r="L162" s="147"/>
      <c r="M162" s="150">
        <f t="shared" ref="M162:V162" si="75">SUM(M148:M158)</f>
        <v>0</v>
      </c>
      <c r="N162" s="146">
        <f t="shared" si="75"/>
        <v>0</v>
      </c>
      <c r="O162" s="148">
        <f t="shared" si="75"/>
        <v>0</v>
      </c>
      <c r="P162" s="148">
        <f t="shared" si="75"/>
        <v>0</v>
      </c>
      <c r="Q162" s="148">
        <f t="shared" si="75"/>
        <v>0</v>
      </c>
      <c r="R162" s="148">
        <f t="shared" si="75"/>
        <v>0</v>
      </c>
      <c r="S162" s="148">
        <f t="shared" si="75"/>
        <v>0</v>
      </c>
      <c r="T162" s="148">
        <f t="shared" si="75"/>
        <v>0</v>
      </c>
      <c r="U162" s="148">
        <f t="shared" si="75"/>
        <v>0</v>
      </c>
      <c r="V162" s="149">
        <f t="shared" si="75"/>
        <v>0</v>
      </c>
      <c r="W162" s="133" t="str">
        <f>IF(ISERROR(V162/G162),"",V162/G162)</f>
        <v/>
      </c>
      <c r="X162" s="149">
        <f>SUM(X148:X158)</f>
        <v>0</v>
      </c>
      <c r="Y162" s="149">
        <f>SUM(Y148:Y158)</f>
        <v>0</v>
      </c>
      <c r="Z162" s="149">
        <f>SUM(Z148:Z158)</f>
        <v>0</v>
      </c>
      <c r="AA162" s="149">
        <f>SUM(AA148:AA158)</f>
        <v>0</v>
      </c>
    </row>
    <row r="163" spans="1:27" ht="20.100000000000001" customHeight="1">
      <c r="A163" s="464" t="s">
        <v>246</v>
      </c>
      <c r="B163" s="465"/>
      <c r="C163" s="465"/>
      <c r="D163" s="465"/>
      <c r="E163" s="465"/>
      <c r="F163" s="466"/>
      <c r="G163" s="154">
        <f>SUM(G28,G86,G121,G137,G147,G162)</f>
        <v>0</v>
      </c>
      <c r="H163" s="154">
        <f>SUM(H28,H86,H121,H137,H147,H162)</f>
        <v>0</v>
      </c>
      <c r="I163" s="154">
        <f>SUM(I28,I86,I121,I137,I147,I162)</f>
        <v>0</v>
      </c>
      <c r="J163" s="155" t="str">
        <f t="array" ref="J163">IF(ISERROR(G163/I163),"",G163/I163)</f>
        <v/>
      </c>
      <c r="K163" s="154">
        <f>SUM(K28,K86,K121,K137,K147,K162)</f>
        <v>0</v>
      </c>
      <c r="L163" s="155" t="str">
        <f>IF(ISERROR(G163/K163),"",G163/K163)</f>
        <v/>
      </c>
      <c r="M163" s="154">
        <f t="shared" ref="M163:AA163" si="76">SUM(M28,M86,M121,M137,M147,M162)</f>
        <v>0</v>
      </c>
      <c r="N163" s="154">
        <f t="shared" si="76"/>
        <v>0</v>
      </c>
      <c r="O163" s="154">
        <f t="shared" si="76"/>
        <v>0</v>
      </c>
      <c r="P163" s="154">
        <f t="shared" si="76"/>
        <v>0</v>
      </c>
      <c r="Q163" s="154">
        <f t="shared" si="76"/>
        <v>0</v>
      </c>
      <c r="R163" s="154">
        <f t="shared" si="76"/>
        <v>0</v>
      </c>
      <c r="S163" s="154">
        <f t="shared" si="76"/>
        <v>0</v>
      </c>
      <c r="T163" s="154">
        <f t="shared" si="76"/>
        <v>0</v>
      </c>
      <c r="U163" s="154">
        <f t="shared" si="76"/>
        <v>0</v>
      </c>
      <c r="V163" s="154">
        <f t="shared" si="76"/>
        <v>0</v>
      </c>
      <c r="W163" s="154">
        <f t="shared" si="76"/>
        <v>0</v>
      </c>
      <c r="X163" s="154">
        <f t="shared" si="76"/>
        <v>0</v>
      </c>
      <c r="Y163" s="154">
        <f t="shared" si="76"/>
        <v>0</v>
      </c>
      <c r="Z163" s="154">
        <f t="shared" si="76"/>
        <v>0</v>
      </c>
      <c r="AA163" s="154">
        <f t="shared" si="76"/>
        <v>0</v>
      </c>
    </row>
    <row r="164" spans="1:27" ht="20.100000000000001" customHeight="1">
      <c r="A164" s="467" t="s">
        <v>476</v>
      </c>
      <c r="B164" s="222" t="s">
        <v>247</v>
      </c>
      <c r="C164" s="450" t="s">
        <v>248</v>
      </c>
      <c r="D164" s="451"/>
      <c r="E164" s="458" t="s">
        <v>249</v>
      </c>
      <c r="F164" s="458"/>
      <c r="G164" s="428" t="s">
        <v>250</v>
      </c>
      <c r="H164" s="428"/>
      <c r="I164" s="458" t="s">
        <v>251</v>
      </c>
      <c r="J164" s="458"/>
      <c r="K164" s="458" t="s">
        <v>252</v>
      </c>
      <c r="L164" s="458"/>
      <c r="M164" s="458" t="s">
        <v>253</v>
      </c>
      <c r="N164" s="458"/>
      <c r="O164" s="458" t="s">
        <v>254</v>
      </c>
      <c r="P164" s="428" t="s">
        <v>255</v>
      </c>
      <c r="Q164" s="428"/>
      <c r="R164" s="428" t="s">
        <v>252</v>
      </c>
      <c r="S164" s="428"/>
      <c r="T164" s="428" t="s">
        <v>256</v>
      </c>
      <c r="U164" s="428"/>
      <c r="V164" s="428" t="s">
        <v>257</v>
      </c>
      <c r="W164" s="428"/>
      <c r="X164" s="428" t="s">
        <v>252</v>
      </c>
      <c r="Y164" s="428"/>
      <c r="Z164" s="428" t="s">
        <v>256</v>
      </c>
      <c r="AA164" s="428"/>
    </row>
    <row r="165" spans="1:27" ht="20.100000000000001" customHeight="1">
      <c r="A165" s="468"/>
      <c r="B165" s="222" t="s">
        <v>258</v>
      </c>
      <c r="C165" s="450">
        <v>1</v>
      </c>
      <c r="D165" s="451"/>
      <c r="E165" s="461">
        <f>C165*11</f>
        <v>11</v>
      </c>
      <c r="F165" s="461"/>
      <c r="G165" s="428">
        <v>1</v>
      </c>
      <c r="H165" s="428"/>
      <c r="I165" s="461">
        <f>G165*11</f>
        <v>11</v>
      </c>
      <c r="J165" s="461"/>
      <c r="K165" s="461">
        <f>E165-I165</f>
        <v>0</v>
      </c>
      <c r="L165" s="461"/>
      <c r="M165" s="459">
        <f>IF(ISERROR(K165/E165),"",K165/E165)</f>
        <v>0</v>
      </c>
      <c r="N165" s="459"/>
      <c r="O165" s="458"/>
      <c r="P165" s="428" t="s">
        <v>201</v>
      </c>
      <c r="Q165" s="428"/>
      <c r="R165" s="457">
        <f>SUM(O28:U28)</f>
        <v>0</v>
      </c>
      <c r="S165" s="457"/>
      <c r="T165" s="452" t="str">
        <f t="array" ref="T165">IF(ISERROR(R165/R172),"",R165/R172)</f>
        <v/>
      </c>
      <c r="U165" s="452"/>
      <c r="V165" s="428" t="s">
        <v>259</v>
      </c>
      <c r="W165" s="428"/>
      <c r="X165" s="455">
        <f>SUM(P27,P85,P120,P136,P146,P160)</f>
        <v>0</v>
      </c>
      <c r="Y165" s="455"/>
      <c r="Z165" s="452" t="str">
        <f t="array" ref="Z165">IF(ISERROR(X165/X172),"",X165/X172)</f>
        <v/>
      </c>
      <c r="AA165" s="452"/>
    </row>
    <row r="166" spans="1:27" ht="20.100000000000001" customHeight="1">
      <c r="A166" s="468"/>
      <c r="B166" s="222" t="s">
        <v>260</v>
      </c>
      <c r="C166" s="450">
        <v>1</v>
      </c>
      <c r="D166" s="451"/>
      <c r="E166" s="461">
        <f>C166*11</f>
        <v>11</v>
      </c>
      <c r="F166" s="461"/>
      <c r="G166" s="428">
        <v>1</v>
      </c>
      <c r="H166" s="428"/>
      <c r="I166" s="461">
        <f>G166*11</f>
        <v>11</v>
      </c>
      <c r="J166" s="461"/>
      <c r="K166" s="461">
        <f>E166-I166</f>
        <v>0</v>
      </c>
      <c r="L166" s="461"/>
      <c r="M166" s="459">
        <f>IF(ISERROR(K166/E166),"",K166/E166)</f>
        <v>0</v>
      </c>
      <c r="N166" s="459"/>
      <c r="O166" s="458"/>
      <c r="P166" s="428" t="s">
        <v>216</v>
      </c>
      <c r="Q166" s="428"/>
      <c r="R166" s="457">
        <f>SUM(O86:U86)</f>
        <v>0</v>
      </c>
      <c r="S166" s="457"/>
      <c r="T166" s="452" t="str">
        <f>IF(ISERROR(R166/R172),"",R166/R172)</f>
        <v/>
      </c>
      <c r="U166" s="452"/>
      <c r="V166" s="428" t="s">
        <v>261</v>
      </c>
      <c r="W166" s="428"/>
      <c r="X166" s="455">
        <f>SUM(P28,P86,P121,P137,P147,P162)</f>
        <v>0</v>
      </c>
      <c r="Y166" s="455"/>
      <c r="Z166" s="452" t="str">
        <f>IF(ISERROR(X166/X172),"",X166/X172)</f>
        <v/>
      </c>
      <c r="AA166" s="452"/>
    </row>
    <row r="167" spans="1:27" ht="20.100000000000001" customHeight="1">
      <c r="A167" s="468"/>
      <c r="B167" s="222" t="s">
        <v>262</v>
      </c>
      <c r="C167" s="450">
        <v>1</v>
      </c>
      <c r="D167" s="451"/>
      <c r="E167" s="461">
        <f>C167*8</f>
        <v>8</v>
      </c>
      <c r="F167" s="461"/>
      <c r="G167" s="428">
        <v>1</v>
      </c>
      <c r="H167" s="428"/>
      <c r="I167" s="461">
        <f>G167*8</f>
        <v>8</v>
      </c>
      <c r="J167" s="461"/>
      <c r="K167" s="461">
        <f>E167-I167</f>
        <v>0</v>
      </c>
      <c r="L167" s="461"/>
      <c r="M167" s="459">
        <f>IF(ISERROR(K167/E167),"",K167/E167)</f>
        <v>0</v>
      </c>
      <c r="N167" s="459"/>
      <c r="O167" s="458"/>
      <c r="P167" s="428" t="s">
        <v>224</v>
      </c>
      <c r="Q167" s="428"/>
      <c r="R167" s="457">
        <f>SUM(O121:U121)</f>
        <v>0</v>
      </c>
      <c r="S167" s="457"/>
      <c r="T167" s="452" t="str">
        <f>IF(ISERROR(R167/R172),"",R167/R172)</f>
        <v/>
      </c>
      <c r="U167" s="452"/>
      <c r="V167" s="428" t="s">
        <v>263</v>
      </c>
      <c r="W167" s="428"/>
      <c r="X167" s="455">
        <f>SUM(P29,P87,P122,P138,P148,P163)</f>
        <v>0</v>
      </c>
      <c r="Y167" s="455"/>
      <c r="Z167" s="452" t="str">
        <f>IF(ISERROR(X167/X172),"",X167/X172)</f>
        <v/>
      </c>
      <c r="AA167" s="452"/>
    </row>
    <row r="168" spans="1:27" ht="20.100000000000001" customHeight="1">
      <c r="A168" s="468"/>
      <c r="B168" s="222" t="s">
        <v>264</v>
      </c>
      <c r="C168" s="450">
        <v>1</v>
      </c>
      <c r="D168" s="451"/>
      <c r="E168" s="461">
        <f>C168*11</f>
        <v>11</v>
      </c>
      <c r="F168" s="461"/>
      <c r="G168" s="428">
        <v>1</v>
      </c>
      <c r="H168" s="428"/>
      <c r="I168" s="461">
        <f>G168*11</f>
        <v>11</v>
      </c>
      <c r="J168" s="461"/>
      <c r="K168" s="461">
        <f>E168-I168</f>
        <v>0</v>
      </c>
      <c r="L168" s="461"/>
      <c r="M168" s="459">
        <f>IF(ISERROR(K168/E168),"",K168/E168)</f>
        <v>0</v>
      </c>
      <c r="N168" s="459"/>
      <c r="O168" s="458"/>
      <c r="P168" s="428" t="s">
        <v>231</v>
      </c>
      <c r="Q168" s="428"/>
      <c r="R168" s="457">
        <f>SUM(O137:U137)</f>
        <v>0</v>
      </c>
      <c r="S168" s="457"/>
      <c r="T168" s="452" t="str">
        <f>IF(ISERROR(R168/R172),"",R168/R172)</f>
        <v/>
      </c>
      <c r="U168" s="452"/>
      <c r="V168" s="428" t="s">
        <v>265</v>
      </c>
      <c r="W168" s="428"/>
      <c r="X168" s="455">
        <f>SUM(P31,P88,P123,P139,P149,P164)</f>
        <v>0</v>
      </c>
      <c r="Y168" s="455"/>
      <c r="Z168" s="452" t="str">
        <f>IF(ISERROR(X168/X172),"",X168/X172)</f>
        <v/>
      </c>
      <c r="AA168" s="452"/>
    </row>
    <row r="169" spans="1:27" ht="20.100000000000001" customHeight="1">
      <c r="A169" s="469"/>
      <c r="B169" s="222" t="s">
        <v>266</v>
      </c>
      <c r="C169" s="460">
        <f>SUM(C165:D168)</f>
        <v>4</v>
      </c>
      <c r="D169" s="434"/>
      <c r="E169" s="461">
        <f>SUM(E165:F168)</f>
        <v>41</v>
      </c>
      <c r="F169" s="461"/>
      <c r="G169" s="428">
        <f>SUM(G165:H168)</f>
        <v>4</v>
      </c>
      <c r="H169" s="428"/>
      <c r="I169" s="461">
        <f>SUM(I165:J168)</f>
        <v>41</v>
      </c>
      <c r="J169" s="461"/>
      <c r="K169" s="461">
        <f>SUM(K165:L168)</f>
        <v>0</v>
      </c>
      <c r="L169" s="461"/>
      <c r="M169" s="459">
        <f>IF(ISERROR(K169/E169),"",K169/E169)</f>
        <v>0</v>
      </c>
      <c r="N169" s="459"/>
      <c r="O169" s="458"/>
      <c r="P169" s="428" t="s">
        <v>234</v>
      </c>
      <c r="Q169" s="428"/>
      <c r="R169" s="457">
        <f>SUM(O147:U147)</f>
        <v>0</v>
      </c>
      <c r="S169" s="457"/>
      <c r="T169" s="452" t="str">
        <f>IF(ISERROR(R169/R172),"",R169/R172)</f>
        <v/>
      </c>
      <c r="U169" s="452"/>
      <c r="V169" s="428" t="s">
        <v>267</v>
      </c>
      <c r="W169" s="428"/>
      <c r="X169" s="455">
        <f>SUM(P32,P89,P124,P140,P150,P165)</f>
        <v>0</v>
      </c>
      <c r="Y169" s="455"/>
      <c r="Z169" s="452" t="str">
        <f>IF(ISERROR(X169/X172),"",X169/X172)</f>
        <v/>
      </c>
      <c r="AA169" s="452"/>
    </row>
    <row r="170" spans="1:27" ht="20.100000000000001" customHeight="1">
      <c r="A170" s="307" t="s">
        <v>477</v>
      </c>
      <c r="B170" s="222">
        <f>G163</f>
        <v>0</v>
      </c>
      <c r="C170" s="438" t="s">
        <v>269</v>
      </c>
      <c r="D170" s="437"/>
      <c r="E170" s="428">
        <f>H163</f>
        <v>0</v>
      </c>
      <c r="F170" s="428"/>
      <c r="G170" s="428" t="s">
        <v>270</v>
      </c>
      <c r="H170" s="428"/>
      <c r="I170" s="456" t="str">
        <f>L163</f>
        <v/>
      </c>
      <c r="J170" s="456"/>
      <c r="K170" s="458" t="s">
        <v>271</v>
      </c>
      <c r="L170" s="458"/>
      <c r="M170" s="456" t="str">
        <f>J163</f>
        <v/>
      </c>
      <c r="N170" s="456"/>
      <c r="O170" s="458"/>
      <c r="P170" s="428" t="s">
        <v>244</v>
      </c>
      <c r="Q170" s="428"/>
      <c r="R170" s="457">
        <f>SUM(O162:U162)</f>
        <v>0</v>
      </c>
      <c r="S170" s="457"/>
      <c r="T170" s="452" t="str">
        <f>IF(ISERROR(R170/R172),"",R170/R172)</f>
        <v/>
      </c>
      <c r="U170" s="452"/>
      <c r="V170" s="428" t="s">
        <v>272</v>
      </c>
      <c r="W170" s="428"/>
      <c r="X170" s="455">
        <f>SUM(P33,P90,P125,P141,P151,P166)</f>
        <v>0</v>
      </c>
      <c r="Y170" s="455"/>
      <c r="Z170" s="452" t="str">
        <f>IF(ISERROR(X170/X172),"",X170/X172)</f>
        <v/>
      </c>
      <c r="AA170" s="452"/>
    </row>
    <row r="171" spans="1:27" ht="20.100000000000001" customHeight="1">
      <c r="A171" s="308" t="s">
        <v>478</v>
      </c>
      <c r="B171" s="222">
        <f>I163+C169</f>
        <v>4</v>
      </c>
      <c r="C171" s="435" t="s">
        <v>251</v>
      </c>
      <c r="D171" s="436"/>
      <c r="E171" s="453">
        <f>K163+I169</f>
        <v>41</v>
      </c>
      <c r="F171" s="453"/>
      <c r="G171" s="428" t="s">
        <v>274</v>
      </c>
      <c r="H171" s="428"/>
      <c r="I171" s="456">
        <f>B171-E171</f>
        <v>-37</v>
      </c>
      <c r="J171" s="456"/>
      <c r="K171" s="458" t="s">
        <v>275</v>
      </c>
      <c r="L171" s="458"/>
      <c r="M171" s="459">
        <f>IF(ISERROR(I171/E171),"",I171/E171)</f>
        <v>-0.90243902439024393</v>
      </c>
      <c r="N171" s="459"/>
      <c r="O171" s="458"/>
      <c r="P171" s="428" t="s">
        <v>245</v>
      </c>
      <c r="Q171" s="428"/>
      <c r="R171" s="457"/>
      <c r="S171" s="457"/>
      <c r="T171" s="452" t="str">
        <f>IF(ISERROR(R171/R172),"",R171/R172)</f>
        <v/>
      </c>
      <c r="U171" s="452"/>
      <c r="V171" s="428" t="s">
        <v>264</v>
      </c>
      <c r="W171" s="428"/>
      <c r="X171" s="455"/>
      <c r="Y171" s="455"/>
      <c r="Z171" s="452" t="str">
        <f>IF(ISERROR(X171/X172),"",X171/X172)</f>
        <v/>
      </c>
      <c r="AA171" s="452"/>
    </row>
    <row r="172" spans="1:27" ht="20.100000000000001" customHeight="1">
      <c r="A172" s="308" t="s">
        <v>479</v>
      </c>
      <c r="B172" s="222">
        <f>N163</f>
        <v>0</v>
      </c>
      <c r="C172" s="435" t="s">
        <v>277</v>
      </c>
      <c r="D172" s="436"/>
      <c r="E172" s="452">
        <f>IF(ISERROR(B172/B171),"",B172/B171)</f>
        <v>0</v>
      </c>
      <c r="F172" s="452"/>
      <c r="G172" s="428" t="s">
        <v>278</v>
      </c>
      <c r="H172" s="428"/>
      <c r="I172" s="458">
        <f>V163</f>
        <v>0</v>
      </c>
      <c r="J172" s="458"/>
      <c r="K172" s="458" t="s">
        <v>279</v>
      </c>
      <c r="L172" s="458"/>
      <c r="M172" s="459" t="str">
        <f t="array" ref="M172">IF(ISERROR(I172/B170),"",I172/B170)</f>
        <v/>
      </c>
      <c r="N172" s="459"/>
      <c r="O172" s="458"/>
      <c r="P172" s="428" t="s">
        <v>266</v>
      </c>
      <c r="Q172" s="428"/>
      <c r="R172" s="457">
        <f>SUM(R165:S171)</f>
        <v>0</v>
      </c>
      <c r="S172" s="457"/>
      <c r="T172" s="452"/>
      <c r="U172" s="452"/>
      <c r="V172" s="428" t="s">
        <v>266</v>
      </c>
      <c r="W172" s="428"/>
      <c r="X172" s="455">
        <f>SUM(X165:Y171)</f>
        <v>0</v>
      </c>
      <c r="Y172" s="455"/>
      <c r="Z172" s="452"/>
      <c r="AA172" s="452"/>
    </row>
    <row r="173" spans="1:27" ht="34.5" customHeight="1">
      <c r="A173" s="185" t="s">
        <v>336</v>
      </c>
      <c r="B173" s="186"/>
      <c r="C173" s="122"/>
      <c r="D173" s="122"/>
      <c r="E173" s="122"/>
      <c r="F173" s="122"/>
      <c r="G173" s="124"/>
      <c r="H173" s="122"/>
      <c r="I173" s="122"/>
      <c r="J173" s="125"/>
      <c r="K173" s="122"/>
      <c r="L173" s="122"/>
      <c r="M173" s="122"/>
      <c r="N173" s="122"/>
      <c r="O173" s="122"/>
      <c r="P173" s="122"/>
      <c r="Q173" s="122"/>
      <c r="R173" s="122"/>
      <c r="S173" s="122"/>
      <c r="T173" s="122"/>
      <c r="U173" s="122"/>
      <c r="V173" s="122"/>
      <c r="W173" s="122"/>
      <c r="X173" s="122"/>
      <c r="Y173" s="122"/>
      <c r="Z173" s="122"/>
      <c r="AA173" s="122"/>
    </row>
    <row r="174" spans="1:27" ht="21.95" customHeight="1">
      <c r="A174" s="478" t="s">
        <v>480</v>
      </c>
      <c r="B174" s="481" t="s">
        <v>280</v>
      </c>
      <c r="C174" s="481" t="s">
        <v>281</v>
      </c>
      <c r="D174" s="481" t="s">
        <v>282</v>
      </c>
      <c r="E174" s="484" t="s">
        <v>283</v>
      </c>
      <c r="F174" s="475" t="s">
        <v>284</v>
      </c>
      <c r="G174" s="458" t="s">
        <v>285</v>
      </c>
      <c r="H174" s="458"/>
      <c r="I174" s="481" t="s">
        <v>286</v>
      </c>
      <c r="J174" s="487" t="s">
        <v>271</v>
      </c>
      <c r="K174" s="490" t="s">
        <v>287</v>
      </c>
      <c r="L174" s="481" t="s">
        <v>270</v>
      </c>
      <c r="M174" s="471" t="s">
        <v>288</v>
      </c>
      <c r="N174" s="473" t="s">
        <v>252</v>
      </c>
      <c r="O174" s="458" t="s">
        <v>289</v>
      </c>
      <c r="P174" s="458"/>
      <c r="Q174" s="458"/>
      <c r="R174" s="458"/>
      <c r="S174" s="458"/>
      <c r="T174" s="458"/>
      <c r="U174" s="458"/>
      <c r="V174" s="458" t="s">
        <v>290</v>
      </c>
      <c r="W174" s="473" t="s">
        <v>291</v>
      </c>
      <c r="X174" s="458" t="s">
        <v>292</v>
      </c>
      <c r="Y174" s="458"/>
      <c r="Z174" s="458"/>
      <c r="AA174" s="458"/>
    </row>
    <row r="175" spans="1:27" ht="21.95" customHeight="1">
      <c r="A175" s="479"/>
      <c r="B175" s="482"/>
      <c r="C175" s="482"/>
      <c r="D175" s="482"/>
      <c r="E175" s="485"/>
      <c r="F175" s="476"/>
      <c r="G175" s="458"/>
      <c r="H175" s="458"/>
      <c r="I175" s="482"/>
      <c r="J175" s="488"/>
      <c r="K175" s="491"/>
      <c r="L175" s="482"/>
      <c r="M175" s="472"/>
      <c r="N175" s="473"/>
      <c r="O175" s="458" t="s">
        <v>259</v>
      </c>
      <c r="P175" s="458" t="s">
        <v>261</v>
      </c>
      <c r="Q175" s="458" t="s">
        <v>263</v>
      </c>
      <c r="R175" s="474" t="s">
        <v>265</v>
      </c>
      <c r="S175" s="428" t="s">
        <v>267</v>
      </c>
      <c r="T175" s="458" t="s">
        <v>272</v>
      </c>
      <c r="U175" s="458" t="s">
        <v>264</v>
      </c>
      <c r="V175" s="458"/>
      <c r="W175" s="473"/>
      <c r="X175" s="458" t="s">
        <v>293</v>
      </c>
      <c r="Y175" s="458" t="s">
        <v>294</v>
      </c>
      <c r="Z175" s="458" t="s">
        <v>295</v>
      </c>
      <c r="AA175" s="458" t="s">
        <v>264</v>
      </c>
    </row>
    <row r="176" spans="1:27" ht="21.95" customHeight="1">
      <c r="A176" s="480"/>
      <c r="B176" s="483"/>
      <c r="C176" s="483"/>
      <c r="D176" s="483"/>
      <c r="E176" s="486"/>
      <c r="F176" s="477"/>
      <c r="G176" s="157" t="s">
        <v>296</v>
      </c>
      <c r="H176" s="217" t="s">
        <v>297</v>
      </c>
      <c r="I176" s="483"/>
      <c r="J176" s="489"/>
      <c r="K176" s="492"/>
      <c r="L176" s="483"/>
      <c r="M176" s="472"/>
      <c r="N176" s="473"/>
      <c r="O176" s="458"/>
      <c r="P176" s="458"/>
      <c r="Q176" s="458"/>
      <c r="R176" s="474"/>
      <c r="S176" s="428"/>
      <c r="T176" s="458"/>
      <c r="U176" s="458"/>
      <c r="V176" s="458"/>
      <c r="W176" s="473"/>
      <c r="X176" s="458"/>
      <c r="Y176" s="458"/>
      <c r="Z176" s="458"/>
      <c r="AA176" s="458"/>
    </row>
    <row r="177" spans="1:27" ht="20.100000000000001" customHeight="1">
      <c r="A177" s="299">
        <v>30100030</v>
      </c>
      <c r="B177" s="218" t="s">
        <v>178</v>
      </c>
      <c r="C177" s="126" t="s">
        <v>179</v>
      </c>
      <c r="D177" s="108">
        <v>5.03</v>
      </c>
      <c r="E177" s="108"/>
      <c r="F177" s="127"/>
      <c r="G177" s="152"/>
      <c r="H177" s="226">
        <f t="shared" ref="H177:H186" si="77">D177*G177</f>
        <v>0</v>
      </c>
      <c r="I177" s="129"/>
      <c r="J177" s="130" t="str">
        <f t="array" ref="J177">IF(ISERROR(G177/I177),"",G177/I177)</f>
        <v/>
      </c>
      <c r="K177" s="131">
        <f t="array" ref="K177">IF(ISERROR(G177/L177),"",G177/L177)</f>
        <v>0</v>
      </c>
      <c r="L177" s="129">
        <v>16</v>
      </c>
      <c r="M177" s="109">
        <f t="shared" ref="M177:M186" si="78">IF(ISERROR(I177-K177),"",I177-K177)</f>
        <v>0</v>
      </c>
      <c r="N177" s="130">
        <f>SUM(O177:U177)</f>
        <v>0</v>
      </c>
      <c r="O177" s="219"/>
      <c r="P177" s="219"/>
      <c r="Q177" s="219"/>
      <c r="R177" s="219"/>
      <c r="S177" s="219"/>
      <c r="T177" s="219"/>
      <c r="U177" s="219"/>
      <c r="V177" s="132">
        <f t="shared" ref="V177:V182" si="79">SUM(X177:AA177)</f>
        <v>0</v>
      </c>
      <c r="W177" s="133" t="str">
        <f t="shared" ref="W177:W182" si="80">IF(ISERROR(V177/G177),"",V177/G177)</f>
        <v/>
      </c>
      <c r="X177" s="132"/>
      <c r="Y177" s="132"/>
      <c r="Z177" s="132"/>
      <c r="AA177" s="132"/>
    </row>
    <row r="178" spans="1:27" ht="20.100000000000001" customHeight="1">
      <c r="A178" s="300"/>
      <c r="B178" s="134" t="s">
        <v>180</v>
      </c>
      <c r="C178" s="126" t="s">
        <v>179</v>
      </c>
      <c r="D178" s="108">
        <v>5.03</v>
      </c>
      <c r="E178" s="108"/>
      <c r="F178" s="127"/>
      <c r="G178" s="128"/>
      <c r="H178" s="226">
        <f t="shared" si="77"/>
        <v>0</v>
      </c>
      <c r="I178" s="129"/>
      <c r="J178" s="130" t="str">
        <f t="array" ref="J178">IF(ISERROR(G178/I178),"",G178/I178)</f>
        <v/>
      </c>
      <c r="K178" s="131">
        <f t="array" ref="K178">IF(ISERROR(G178/L178),"",G178/L178)</f>
        <v>0</v>
      </c>
      <c r="L178" s="129">
        <v>19</v>
      </c>
      <c r="M178" s="109">
        <f t="shared" si="78"/>
        <v>0</v>
      </c>
      <c r="N178" s="130">
        <f t="shared" ref="N178:N186" si="81">SUM(O178:U178)</f>
        <v>0</v>
      </c>
      <c r="O178" s="219"/>
      <c r="P178" s="219"/>
      <c r="Q178" s="219"/>
      <c r="R178" s="219"/>
      <c r="S178" s="219"/>
      <c r="T178" s="219"/>
      <c r="U178" s="219"/>
      <c r="V178" s="132">
        <f t="shared" si="79"/>
        <v>0</v>
      </c>
      <c r="W178" s="133" t="str">
        <f t="shared" si="80"/>
        <v/>
      </c>
      <c r="X178" s="132"/>
      <c r="Y178" s="132"/>
      <c r="Z178" s="132"/>
      <c r="AA178" s="132"/>
    </row>
    <row r="179" spans="1:27" ht="20.100000000000001" customHeight="1">
      <c r="A179" s="301"/>
      <c r="B179" s="134" t="s">
        <v>180</v>
      </c>
      <c r="C179" s="126" t="s">
        <v>181</v>
      </c>
      <c r="D179" s="108">
        <v>5.03</v>
      </c>
      <c r="E179" s="108"/>
      <c r="F179" s="127"/>
      <c r="G179" s="128"/>
      <c r="H179" s="226">
        <f t="shared" si="77"/>
        <v>0</v>
      </c>
      <c r="I179" s="129"/>
      <c r="J179" s="130" t="str">
        <f t="array" ref="J179">IF(ISERROR(G179/I179),"",G179/I179)</f>
        <v/>
      </c>
      <c r="K179" s="131">
        <f t="array" ref="K179">IF(ISERROR(G179/L179),"",G179/L179)</f>
        <v>0</v>
      </c>
      <c r="L179" s="129">
        <v>19</v>
      </c>
      <c r="M179" s="109">
        <f t="shared" si="78"/>
        <v>0</v>
      </c>
      <c r="N179" s="130">
        <f t="shared" si="81"/>
        <v>0</v>
      </c>
      <c r="O179" s="219"/>
      <c r="P179" s="219"/>
      <c r="Q179" s="219"/>
      <c r="R179" s="219"/>
      <c r="S179" s="219"/>
      <c r="T179" s="219"/>
      <c r="U179" s="219"/>
      <c r="V179" s="132">
        <f t="shared" si="79"/>
        <v>0</v>
      </c>
      <c r="W179" s="133" t="str">
        <f t="shared" si="80"/>
        <v/>
      </c>
      <c r="X179" s="132"/>
      <c r="Y179" s="132"/>
      <c r="Z179" s="132"/>
      <c r="AA179" s="132"/>
    </row>
    <row r="180" spans="1:27" ht="20.100000000000001" customHeight="1">
      <c r="A180" s="299">
        <v>30100048</v>
      </c>
      <c r="B180" s="134" t="s">
        <v>182</v>
      </c>
      <c r="C180" s="126" t="s">
        <v>179</v>
      </c>
      <c r="D180" s="108">
        <v>5.03</v>
      </c>
      <c r="E180" s="108"/>
      <c r="F180" s="127"/>
      <c r="G180" s="128"/>
      <c r="H180" s="226">
        <f t="shared" si="77"/>
        <v>0</v>
      </c>
      <c r="I180" s="129"/>
      <c r="J180" s="130" t="str">
        <f t="array" ref="J180">IF(ISERROR(G180/I180),"",G180/I180)</f>
        <v/>
      </c>
      <c r="K180" s="131">
        <f t="array" ref="K180">IF(ISERROR(G180/L180),"",G180/L180)</f>
        <v>0</v>
      </c>
      <c r="L180" s="129">
        <v>19</v>
      </c>
      <c r="M180" s="109">
        <f t="shared" si="78"/>
        <v>0</v>
      </c>
      <c r="N180" s="130">
        <f t="shared" si="81"/>
        <v>0</v>
      </c>
      <c r="O180" s="219"/>
      <c r="P180" s="219"/>
      <c r="Q180" s="219"/>
      <c r="R180" s="219"/>
      <c r="S180" s="219"/>
      <c r="T180" s="219"/>
      <c r="U180" s="219"/>
      <c r="V180" s="132">
        <f t="shared" si="79"/>
        <v>0</v>
      </c>
      <c r="W180" s="133" t="str">
        <f t="shared" si="80"/>
        <v/>
      </c>
      <c r="X180" s="132"/>
      <c r="Y180" s="132"/>
      <c r="Z180" s="132"/>
      <c r="AA180" s="132"/>
    </row>
    <row r="181" spans="1:27" ht="20.100000000000001" customHeight="1">
      <c r="A181" s="299">
        <v>30100047</v>
      </c>
      <c r="B181" s="134" t="s">
        <v>182</v>
      </c>
      <c r="C181" s="126" t="s">
        <v>183</v>
      </c>
      <c r="D181" s="108">
        <v>5.03</v>
      </c>
      <c r="E181" s="108"/>
      <c r="F181" s="127"/>
      <c r="G181" s="128"/>
      <c r="H181" s="226">
        <f t="shared" si="77"/>
        <v>0</v>
      </c>
      <c r="I181" s="129"/>
      <c r="J181" s="130" t="str">
        <f t="array" ref="J181">IF(ISERROR(G181/I181),"",G181/I181)</f>
        <v/>
      </c>
      <c r="K181" s="131">
        <f t="array" ref="K181">IF(ISERROR(G181/L181),"",G181/L181)</f>
        <v>0</v>
      </c>
      <c r="L181" s="129">
        <v>20</v>
      </c>
      <c r="M181" s="109">
        <f t="shared" si="78"/>
        <v>0</v>
      </c>
      <c r="N181" s="130">
        <f t="shared" si="81"/>
        <v>0</v>
      </c>
      <c r="O181" s="219"/>
      <c r="P181" s="219"/>
      <c r="Q181" s="219"/>
      <c r="R181" s="219"/>
      <c r="S181" s="219"/>
      <c r="T181" s="219"/>
      <c r="U181" s="219"/>
      <c r="V181" s="132">
        <f t="shared" si="79"/>
        <v>0</v>
      </c>
      <c r="W181" s="133" t="str">
        <f t="shared" si="80"/>
        <v/>
      </c>
      <c r="X181" s="132"/>
      <c r="Y181" s="132"/>
      <c r="Z181" s="132"/>
      <c r="AA181" s="132"/>
    </row>
    <row r="182" spans="1:27" ht="20.100000000000001" customHeight="1">
      <c r="A182" s="299">
        <v>30100052</v>
      </c>
      <c r="B182" s="134" t="s">
        <v>184</v>
      </c>
      <c r="C182" s="126" t="s">
        <v>179</v>
      </c>
      <c r="D182" s="108">
        <v>5.04</v>
      </c>
      <c r="E182" s="108"/>
      <c r="F182" s="158"/>
      <c r="G182" s="137"/>
      <c r="H182" s="226">
        <f t="shared" si="77"/>
        <v>0</v>
      </c>
      <c r="I182" s="138"/>
      <c r="J182" s="130" t="str">
        <f t="array" ref="J182">IF(ISERROR(G182/I182),"",G182/I182)</f>
        <v/>
      </c>
      <c r="K182" s="131">
        <f t="array" ref="K182">IF(ISERROR(G182/L182),"",G182/L182)</f>
        <v>0</v>
      </c>
      <c r="L182" s="129">
        <v>19</v>
      </c>
      <c r="M182" s="109">
        <f t="shared" si="78"/>
        <v>0</v>
      </c>
      <c r="N182" s="130">
        <f t="shared" si="81"/>
        <v>0</v>
      </c>
      <c r="O182" s="219"/>
      <c r="P182" s="219"/>
      <c r="Q182" s="219"/>
      <c r="R182" s="219"/>
      <c r="S182" s="219"/>
      <c r="T182" s="219"/>
      <c r="U182" s="219"/>
      <c r="V182" s="132">
        <f t="shared" si="79"/>
        <v>0</v>
      </c>
      <c r="W182" s="133" t="str">
        <f t="shared" si="80"/>
        <v/>
      </c>
      <c r="X182" s="132"/>
      <c r="Y182" s="132"/>
      <c r="Z182" s="132"/>
      <c r="AA182" s="132"/>
    </row>
    <row r="183" spans="1:27" ht="20.100000000000001" customHeight="1">
      <c r="A183" s="332">
        <v>30100059</v>
      </c>
      <c r="B183" s="134" t="s">
        <v>185</v>
      </c>
      <c r="C183" s="126" t="s">
        <v>186</v>
      </c>
      <c r="D183" s="108">
        <v>5.03</v>
      </c>
      <c r="E183" s="108"/>
      <c r="F183" s="127"/>
      <c r="G183" s="128"/>
      <c r="H183" s="226">
        <f t="shared" si="77"/>
        <v>0</v>
      </c>
      <c r="I183" s="129"/>
      <c r="J183" s="130"/>
      <c r="K183" s="131">
        <f t="array" ref="K183">IF(ISERROR(G183/L183),"",G183/L183)</f>
        <v>0</v>
      </c>
      <c r="L183" s="129">
        <v>3</v>
      </c>
      <c r="M183" s="109">
        <f t="shared" si="78"/>
        <v>0</v>
      </c>
      <c r="N183" s="130">
        <f t="shared" si="81"/>
        <v>0</v>
      </c>
      <c r="O183" s="219"/>
      <c r="P183" s="219"/>
      <c r="Q183" s="219"/>
      <c r="R183" s="219"/>
      <c r="S183" s="219"/>
      <c r="T183" s="219"/>
      <c r="U183" s="219"/>
      <c r="V183" s="132"/>
      <c r="W183" s="133"/>
      <c r="X183" s="132"/>
      <c r="Y183" s="132"/>
      <c r="Z183" s="132"/>
      <c r="AA183" s="132"/>
    </row>
    <row r="184" spans="1:27" ht="20.100000000000001" customHeight="1">
      <c r="A184" s="302">
        <v>30100060</v>
      </c>
      <c r="B184" s="134" t="s">
        <v>185</v>
      </c>
      <c r="C184" s="126" t="s">
        <v>187</v>
      </c>
      <c r="D184" s="108">
        <v>5.03</v>
      </c>
      <c r="E184" s="108"/>
      <c r="F184" s="127"/>
      <c r="G184" s="128"/>
      <c r="H184" s="226">
        <f t="shared" si="77"/>
        <v>0</v>
      </c>
      <c r="I184" s="129"/>
      <c r="J184" s="130"/>
      <c r="K184" s="131">
        <f t="array" ref="K184">IF(ISERROR(G184/L184),"",G184/L184)</f>
        <v>0</v>
      </c>
      <c r="L184" s="129">
        <v>3</v>
      </c>
      <c r="M184" s="109">
        <f t="shared" si="78"/>
        <v>0</v>
      </c>
      <c r="N184" s="130">
        <f t="shared" si="81"/>
        <v>0</v>
      </c>
      <c r="O184" s="219"/>
      <c r="P184" s="219"/>
      <c r="Q184" s="219"/>
      <c r="R184" s="219"/>
      <c r="S184" s="219"/>
      <c r="T184" s="219"/>
      <c r="U184" s="219"/>
      <c r="V184" s="132"/>
      <c r="W184" s="133"/>
      <c r="X184" s="132"/>
      <c r="Y184" s="132"/>
      <c r="Z184" s="132"/>
      <c r="AA184" s="132"/>
    </row>
    <row r="185" spans="1:27" ht="20.100000000000001" customHeight="1">
      <c r="A185" s="300">
        <v>30200006</v>
      </c>
      <c r="B185" s="134" t="s">
        <v>188</v>
      </c>
      <c r="C185" s="126" t="s">
        <v>189</v>
      </c>
      <c r="D185" s="108">
        <v>5.04</v>
      </c>
      <c r="E185" s="108"/>
      <c r="F185" s="139"/>
      <c r="G185" s="128"/>
      <c r="H185" s="226">
        <f t="shared" si="77"/>
        <v>0</v>
      </c>
      <c r="I185" s="226"/>
      <c r="J185" s="130" t="str">
        <f t="array" ref="J185">IF(ISERROR(G185/I185),"",G185/I185)</f>
        <v/>
      </c>
      <c r="K185" s="131">
        <f t="array" ref="K185">IF(ISERROR(G185/L185),"",G185/L185)</f>
        <v>0</v>
      </c>
      <c r="L185" s="129">
        <v>17</v>
      </c>
      <c r="M185" s="109">
        <f t="shared" si="78"/>
        <v>0</v>
      </c>
      <c r="N185" s="130">
        <f t="shared" si="81"/>
        <v>0</v>
      </c>
      <c r="O185" s="219"/>
      <c r="P185" s="219"/>
      <c r="Q185" s="219"/>
      <c r="R185" s="219"/>
      <c r="S185" s="219"/>
      <c r="T185" s="219"/>
      <c r="U185" s="219"/>
      <c r="V185" s="132">
        <f>SUM(X185:AA185)</f>
        <v>0</v>
      </c>
      <c r="W185" s="133" t="str">
        <f>IF(ISERROR(V185/G185),"",V185/G185)</f>
        <v/>
      </c>
      <c r="X185" s="132"/>
      <c r="Y185" s="132"/>
      <c r="Z185" s="132"/>
      <c r="AA185" s="132"/>
    </row>
    <row r="186" spans="1:27" ht="20.100000000000001" customHeight="1">
      <c r="A186" s="300">
        <v>30200005</v>
      </c>
      <c r="B186" s="134" t="s">
        <v>188</v>
      </c>
      <c r="C186" s="126" t="s">
        <v>190</v>
      </c>
      <c r="D186" s="108">
        <v>5.04</v>
      </c>
      <c r="E186" s="108"/>
      <c r="F186" s="139"/>
      <c r="G186" s="128"/>
      <c r="H186" s="226">
        <f t="shared" si="77"/>
        <v>0</v>
      </c>
      <c r="I186" s="226"/>
      <c r="J186" s="130" t="str">
        <f t="array" ref="J186">IF(ISERROR(G186/I186),"",G186/I186)</f>
        <v/>
      </c>
      <c r="K186" s="131">
        <f t="array" ref="K186">IF(ISERROR(G186/L186),"",G186/L186)</f>
        <v>0</v>
      </c>
      <c r="L186" s="129">
        <v>17</v>
      </c>
      <c r="M186" s="109">
        <f t="shared" si="78"/>
        <v>0</v>
      </c>
      <c r="N186" s="130">
        <f t="shared" si="81"/>
        <v>0</v>
      </c>
      <c r="O186" s="219"/>
      <c r="P186" s="219"/>
      <c r="Q186" s="219"/>
      <c r="R186" s="219"/>
      <c r="S186" s="219"/>
      <c r="T186" s="219"/>
      <c r="U186" s="219"/>
      <c r="V186" s="132">
        <f>SUM(X186:AA186)</f>
        <v>0</v>
      </c>
      <c r="W186" s="133" t="str">
        <f>IF(ISERROR(V186/G186),"",V186/G186)</f>
        <v/>
      </c>
      <c r="X186" s="132"/>
      <c r="Y186" s="132"/>
      <c r="Z186" s="132"/>
      <c r="AA186" s="132"/>
    </row>
    <row r="187" spans="1:27" ht="20.100000000000001" customHeight="1">
      <c r="A187" s="302">
        <v>30100063</v>
      </c>
      <c r="B187" s="134" t="s">
        <v>191</v>
      </c>
      <c r="C187" s="126" t="s">
        <v>192</v>
      </c>
      <c r="D187" s="108"/>
      <c r="E187" s="108"/>
      <c r="F187" s="127"/>
      <c r="G187" s="128"/>
      <c r="H187" s="226">
        <f>D187*G187</f>
        <v>0</v>
      </c>
      <c r="I187" s="129"/>
      <c r="J187" s="130" t="str">
        <f t="array" ref="J187">IF(ISERROR(G187/I187),"",G187/I187)</f>
        <v/>
      </c>
      <c r="K187" s="131">
        <f t="array" ref="K187">IF(ISERROR(G187/L187),"",G187/L187)</f>
        <v>0</v>
      </c>
      <c r="L187" s="129">
        <v>17</v>
      </c>
      <c r="M187" s="109">
        <f>IF(ISERROR(I187-K187),"",I187-K187)</f>
        <v>0</v>
      </c>
      <c r="N187" s="130">
        <f>SUM(O187:U187)</f>
        <v>0</v>
      </c>
      <c r="O187" s="219"/>
      <c r="P187" s="219"/>
      <c r="Q187" s="219"/>
      <c r="R187" s="219"/>
      <c r="S187" s="219"/>
      <c r="T187" s="219"/>
      <c r="U187" s="219"/>
      <c r="V187" s="132"/>
      <c r="W187" s="133"/>
      <c r="X187" s="132"/>
      <c r="Y187" s="132"/>
      <c r="Z187" s="132"/>
      <c r="AA187" s="132"/>
    </row>
    <row r="188" spans="1:27" ht="20.100000000000001" customHeight="1">
      <c r="A188" s="302">
        <v>30100061</v>
      </c>
      <c r="B188" s="134" t="s">
        <v>191</v>
      </c>
      <c r="C188" s="126" t="s">
        <v>193</v>
      </c>
      <c r="D188" s="108"/>
      <c r="E188" s="108"/>
      <c r="F188" s="127"/>
      <c r="G188" s="128"/>
      <c r="H188" s="226">
        <f>D188*G188</f>
        <v>0</v>
      </c>
      <c r="I188" s="129"/>
      <c r="J188" s="130" t="str">
        <f t="array" ref="J188">IF(ISERROR(G188/I188),"",G188/I188)</f>
        <v/>
      </c>
      <c r="K188" s="131">
        <f t="array" ref="K188">IF(ISERROR(G188/L188),"",G188/L188)</f>
        <v>0</v>
      </c>
      <c r="L188" s="129">
        <v>17</v>
      </c>
      <c r="M188" s="109">
        <f>IF(ISERROR(I188-K188),"",I188-K188)</f>
        <v>0</v>
      </c>
      <c r="N188" s="130">
        <f>SUM(O188:U188)</f>
        <v>0</v>
      </c>
      <c r="O188" s="219"/>
      <c r="P188" s="219"/>
      <c r="Q188" s="219"/>
      <c r="R188" s="219"/>
      <c r="S188" s="219"/>
      <c r="T188" s="219"/>
      <c r="U188" s="219"/>
      <c r="V188" s="132"/>
      <c r="W188" s="133"/>
      <c r="X188" s="132"/>
      <c r="Y188" s="132"/>
      <c r="Z188" s="132"/>
      <c r="AA188" s="132"/>
    </row>
    <row r="189" spans="1:27" ht="20.100000000000001" customHeight="1">
      <c r="A189" s="300">
        <v>30200001</v>
      </c>
      <c r="B189" s="134" t="s">
        <v>196</v>
      </c>
      <c r="C189" s="126" t="s">
        <v>189</v>
      </c>
      <c r="D189" s="108">
        <v>5.0599999999999996</v>
      </c>
      <c r="E189" s="108"/>
      <c r="F189" s="127"/>
      <c r="G189" s="128"/>
      <c r="H189" s="226">
        <f t="shared" ref="H189:H197" si="82">D189*G189</f>
        <v>0</v>
      </c>
      <c r="I189" s="129"/>
      <c r="J189" s="130" t="str">
        <f t="array" ref="J189">IF(ISERROR(G189/I189),"",G189/I189)</f>
        <v/>
      </c>
      <c r="K189" s="131">
        <f t="array" ref="K189">IF(ISERROR(G189/L189),"",G189/L189)</f>
        <v>0</v>
      </c>
      <c r="L189" s="129">
        <v>19</v>
      </c>
      <c r="M189" s="109">
        <f t="shared" ref="M189:M197" si="83">IF(ISERROR(I189-K189),"",I189-K189)</f>
        <v>0</v>
      </c>
      <c r="N189" s="130">
        <f t="shared" ref="N189:N191" si="84">SUM(O189:U189)</f>
        <v>0</v>
      </c>
      <c r="O189" s="219"/>
      <c r="P189" s="219"/>
      <c r="Q189" s="219"/>
      <c r="R189" s="219"/>
      <c r="S189" s="219"/>
      <c r="T189" s="219"/>
      <c r="U189" s="219"/>
      <c r="V189" s="132">
        <f t="shared" ref="V189:V191" si="85">SUM(X189:AA189)</f>
        <v>0</v>
      </c>
      <c r="W189" s="133" t="str">
        <f t="shared" ref="W189:W191" si="86">IF(ISERROR(V189/G189),"",V189/G189)</f>
        <v/>
      </c>
      <c r="X189" s="132"/>
      <c r="Y189" s="132"/>
      <c r="Z189" s="132"/>
      <c r="AA189" s="132"/>
    </row>
    <row r="190" spans="1:27" ht="20.100000000000001" customHeight="1">
      <c r="A190" s="300">
        <v>30200002</v>
      </c>
      <c r="B190" s="134" t="s">
        <v>197</v>
      </c>
      <c r="C190" s="126" t="s">
        <v>189</v>
      </c>
      <c r="D190" s="108">
        <v>5.09</v>
      </c>
      <c r="E190" s="108"/>
      <c r="F190" s="127"/>
      <c r="G190" s="128"/>
      <c r="H190" s="226">
        <f t="shared" si="82"/>
        <v>0</v>
      </c>
      <c r="I190" s="129"/>
      <c r="J190" s="130" t="str">
        <f t="array" ref="J190">IF(ISERROR(G190/I190),"",G190/I190)</f>
        <v/>
      </c>
      <c r="K190" s="131">
        <f t="array" ref="K190">IF(ISERROR(G190/L190),"",G190/L190)</f>
        <v>0</v>
      </c>
      <c r="L190" s="129">
        <v>23</v>
      </c>
      <c r="M190" s="109">
        <f t="shared" si="83"/>
        <v>0</v>
      </c>
      <c r="N190" s="130">
        <f t="shared" si="84"/>
        <v>0</v>
      </c>
      <c r="O190" s="219"/>
      <c r="P190" s="219"/>
      <c r="Q190" s="219"/>
      <c r="R190" s="219"/>
      <c r="S190" s="219"/>
      <c r="T190" s="219"/>
      <c r="U190" s="219"/>
      <c r="V190" s="132">
        <f t="shared" si="85"/>
        <v>0</v>
      </c>
      <c r="W190" s="133" t="str">
        <f t="shared" si="86"/>
        <v/>
      </c>
      <c r="X190" s="132"/>
      <c r="Y190" s="132"/>
      <c r="Z190" s="132"/>
      <c r="AA190" s="132"/>
    </row>
    <row r="191" spans="1:27" ht="20.100000000000001" customHeight="1">
      <c r="A191" s="300">
        <v>30200003</v>
      </c>
      <c r="B191" s="134" t="s">
        <v>197</v>
      </c>
      <c r="C191" s="126" t="s">
        <v>190</v>
      </c>
      <c r="D191" s="108">
        <v>5.09</v>
      </c>
      <c r="E191" s="108"/>
      <c r="F191" s="127"/>
      <c r="G191" s="128"/>
      <c r="H191" s="226">
        <f t="shared" si="82"/>
        <v>0</v>
      </c>
      <c r="I191" s="129"/>
      <c r="J191" s="130" t="str">
        <f t="array" ref="J191">IF(ISERROR(G191/I191),"",G191/I191)</f>
        <v/>
      </c>
      <c r="K191" s="131">
        <f t="array" ref="K191">IF(ISERROR(G191/L191),"",G191/L191)</f>
        <v>0</v>
      </c>
      <c r="L191" s="129">
        <v>23</v>
      </c>
      <c r="M191" s="109">
        <f t="shared" si="83"/>
        <v>0</v>
      </c>
      <c r="N191" s="130">
        <f t="shared" si="84"/>
        <v>0</v>
      </c>
      <c r="O191" s="219"/>
      <c r="P191" s="219"/>
      <c r="Q191" s="219"/>
      <c r="R191" s="219"/>
      <c r="S191" s="219"/>
      <c r="T191" s="219"/>
      <c r="U191" s="219"/>
      <c r="V191" s="132">
        <f t="shared" si="85"/>
        <v>0</v>
      </c>
      <c r="W191" s="133" t="str">
        <f t="shared" si="86"/>
        <v/>
      </c>
      <c r="X191" s="132"/>
      <c r="Y191" s="132"/>
      <c r="Z191" s="132"/>
      <c r="AA191" s="132"/>
    </row>
    <row r="192" spans="1:27" ht="20.100000000000001" customHeight="1">
      <c r="A192" s="300">
        <v>30100003</v>
      </c>
      <c r="B192" s="141" t="s">
        <v>198</v>
      </c>
      <c r="C192" s="217" t="s">
        <v>190</v>
      </c>
      <c r="D192" s="108">
        <v>4.8</v>
      </c>
      <c r="E192" s="108"/>
      <c r="F192" s="127"/>
      <c r="G192" s="128"/>
      <c r="H192" s="226">
        <f t="shared" si="82"/>
        <v>0</v>
      </c>
      <c r="I192" s="129"/>
      <c r="J192" s="130"/>
      <c r="K192" s="131">
        <f t="array" ref="K192">IF(ISERROR(G192/L192),"",G192/L192)</f>
        <v>0</v>
      </c>
      <c r="L192" s="129">
        <v>4</v>
      </c>
      <c r="M192" s="109">
        <f t="shared" si="83"/>
        <v>0</v>
      </c>
      <c r="N192" s="130"/>
      <c r="O192" s="219"/>
      <c r="P192" s="219"/>
      <c r="Q192" s="219"/>
      <c r="R192" s="219"/>
      <c r="S192" s="219"/>
      <c r="T192" s="219"/>
      <c r="U192" s="219"/>
      <c r="V192" s="132"/>
      <c r="W192" s="133"/>
      <c r="X192" s="132"/>
      <c r="Y192" s="132"/>
      <c r="Z192" s="132"/>
      <c r="AA192" s="132"/>
    </row>
    <row r="193" spans="1:27" ht="20.100000000000001" customHeight="1">
      <c r="A193" s="300">
        <v>30100004</v>
      </c>
      <c r="B193" s="141" t="s">
        <v>198</v>
      </c>
      <c r="C193" s="217" t="s">
        <v>187</v>
      </c>
      <c r="D193" s="108">
        <v>4.8</v>
      </c>
      <c r="E193" s="108"/>
      <c r="F193" s="127"/>
      <c r="G193" s="128"/>
      <c r="H193" s="226">
        <f t="shared" si="82"/>
        <v>0</v>
      </c>
      <c r="I193" s="129"/>
      <c r="J193" s="130"/>
      <c r="K193" s="131">
        <f t="array" ref="K193">IF(ISERROR(G193/L193),"",G193/L193)</f>
        <v>0</v>
      </c>
      <c r="L193" s="129">
        <v>4</v>
      </c>
      <c r="M193" s="109">
        <f t="shared" si="83"/>
        <v>0</v>
      </c>
      <c r="N193" s="130"/>
      <c r="O193" s="219"/>
      <c r="P193" s="219"/>
      <c r="Q193" s="219"/>
      <c r="R193" s="219"/>
      <c r="S193" s="219"/>
      <c r="T193" s="219"/>
      <c r="U193" s="219"/>
      <c r="V193" s="132"/>
      <c r="W193" s="133"/>
      <c r="X193" s="132"/>
      <c r="Y193" s="132"/>
      <c r="Z193" s="132"/>
      <c r="AA193" s="132"/>
    </row>
    <row r="194" spans="1:27" ht="20.100000000000001" customHeight="1">
      <c r="A194" s="300">
        <v>30100006</v>
      </c>
      <c r="B194" s="141" t="s">
        <v>198</v>
      </c>
      <c r="C194" s="217" t="s">
        <v>179</v>
      </c>
      <c r="D194" s="108">
        <v>4.8</v>
      </c>
      <c r="E194" s="108"/>
      <c r="F194" s="127"/>
      <c r="G194" s="128"/>
      <c r="H194" s="226">
        <f t="shared" si="82"/>
        <v>0</v>
      </c>
      <c r="I194" s="129"/>
      <c r="J194" s="130"/>
      <c r="K194" s="131">
        <f t="array" ref="K194">IF(ISERROR(G194/L194),"",G194/L194)</f>
        <v>0</v>
      </c>
      <c r="L194" s="129">
        <v>4</v>
      </c>
      <c r="M194" s="109">
        <f t="shared" si="83"/>
        <v>0</v>
      </c>
      <c r="N194" s="130"/>
      <c r="O194" s="219"/>
      <c r="P194" s="219"/>
      <c r="Q194" s="219"/>
      <c r="R194" s="219"/>
      <c r="S194" s="219"/>
      <c r="T194" s="219"/>
      <c r="U194" s="219"/>
      <c r="V194" s="132"/>
      <c r="W194" s="133"/>
      <c r="X194" s="132"/>
      <c r="Y194" s="132"/>
      <c r="Z194" s="132"/>
      <c r="AA194" s="132"/>
    </row>
    <row r="195" spans="1:27" ht="20.100000000000001" customHeight="1">
      <c r="A195" s="300">
        <v>30100005</v>
      </c>
      <c r="B195" s="141" t="s">
        <v>198</v>
      </c>
      <c r="C195" s="217" t="s">
        <v>199</v>
      </c>
      <c r="D195" s="108">
        <v>4.8</v>
      </c>
      <c r="E195" s="108"/>
      <c r="F195" s="127"/>
      <c r="G195" s="128"/>
      <c r="H195" s="226">
        <f t="shared" si="82"/>
        <v>0</v>
      </c>
      <c r="I195" s="129"/>
      <c r="J195" s="130"/>
      <c r="K195" s="131">
        <f t="array" ref="K195">IF(ISERROR(G195/L195),"",G195/L195)</f>
        <v>0</v>
      </c>
      <c r="L195" s="129">
        <v>4</v>
      </c>
      <c r="M195" s="109">
        <f t="shared" si="83"/>
        <v>0</v>
      </c>
      <c r="N195" s="130"/>
      <c r="O195" s="219"/>
      <c r="P195" s="219"/>
      <c r="Q195" s="219"/>
      <c r="R195" s="219"/>
      <c r="S195" s="219"/>
      <c r="T195" s="219"/>
      <c r="U195" s="219"/>
      <c r="V195" s="132"/>
      <c r="W195" s="133"/>
      <c r="X195" s="132"/>
      <c r="Y195" s="132"/>
      <c r="Z195" s="132"/>
      <c r="AA195" s="132"/>
    </row>
    <row r="196" spans="1:27" ht="20.100000000000001" customHeight="1">
      <c r="A196" s="300">
        <v>30100009</v>
      </c>
      <c r="B196" s="141" t="s">
        <v>200</v>
      </c>
      <c r="C196" s="126" t="s">
        <v>190</v>
      </c>
      <c r="D196" s="108">
        <v>4.99</v>
      </c>
      <c r="E196" s="108"/>
      <c r="F196" s="127"/>
      <c r="G196" s="128"/>
      <c r="H196" s="226">
        <f t="shared" si="82"/>
        <v>0</v>
      </c>
      <c r="I196" s="129"/>
      <c r="J196" s="130" t="str">
        <f t="array" ref="J196">IF(ISERROR(G196/I196),"",G196/I196)</f>
        <v/>
      </c>
      <c r="K196" s="131">
        <f t="array" ref="K196">IF(ISERROR(G196/L196),"",G196/L196)</f>
        <v>0</v>
      </c>
      <c r="L196" s="129">
        <v>23.5</v>
      </c>
      <c r="M196" s="109">
        <f t="shared" si="83"/>
        <v>0</v>
      </c>
      <c r="N196" s="130">
        <f t="shared" ref="N196:N197" si="87">SUM(O196:U196)</f>
        <v>0</v>
      </c>
      <c r="O196" s="219"/>
      <c r="P196" s="219"/>
      <c r="Q196" s="219"/>
      <c r="R196" s="219"/>
      <c r="S196" s="219"/>
      <c r="T196" s="219"/>
      <c r="U196" s="219"/>
      <c r="V196" s="132">
        <f t="shared" ref="V196:V197" si="88">SUM(X196:AA196)</f>
        <v>0</v>
      </c>
      <c r="W196" s="133" t="str">
        <f t="shared" ref="W196:W197" si="89">IF(ISERROR(V196/G196),"",V196/G196)</f>
        <v/>
      </c>
      <c r="X196" s="132"/>
      <c r="Y196" s="132"/>
      <c r="Z196" s="132"/>
      <c r="AA196" s="132"/>
    </row>
    <row r="197" spans="1:27" ht="20.100000000000001" customHeight="1">
      <c r="A197" s="299">
        <v>30200004</v>
      </c>
      <c r="B197" s="141" t="s">
        <v>200</v>
      </c>
      <c r="C197" s="126" t="s">
        <v>189</v>
      </c>
      <c r="D197" s="108">
        <v>4.99</v>
      </c>
      <c r="E197" s="108"/>
      <c r="F197" s="142"/>
      <c r="G197" s="128"/>
      <c r="H197" s="226">
        <f t="shared" si="82"/>
        <v>0</v>
      </c>
      <c r="I197" s="129"/>
      <c r="J197" s="130" t="str">
        <f t="array" ref="J197">IF(ISERROR(G197/I197),"",G197/I197)</f>
        <v/>
      </c>
      <c r="K197" s="131">
        <f t="array" ref="K197">IF(ISERROR(G197/L197),"",G197/L197)</f>
        <v>0</v>
      </c>
      <c r="L197" s="129">
        <v>23.5</v>
      </c>
      <c r="M197" s="109">
        <f t="shared" si="83"/>
        <v>0</v>
      </c>
      <c r="N197" s="130">
        <f t="shared" si="87"/>
        <v>0</v>
      </c>
      <c r="O197" s="219"/>
      <c r="P197" s="219"/>
      <c r="Q197" s="219"/>
      <c r="R197" s="219"/>
      <c r="S197" s="219"/>
      <c r="T197" s="219"/>
      <c r="U197" s="219"/>
      <c r="V197" s="132">
        <f t="shared" si="88"/>
        <v>0</v>
      </c>
      <c r="W197" s="133" t="str">
        <f t="shared" si="89"/>
        <v/>
      </c>
      <c r="X197" s="132"/>
      <c r="Y197" s="132"/>
      <c r="Z197" s="132"/>
      <c r="AA197" s="132"/>
    </row>
    <row r="198" spans="1:27" ht="20.100000000000001" customHeight="1">
      <c r="A198" s="462" t="s">
        <v>201</v>
      </c>
      <c r="B198" s="463"/>
      <c r="C198" s="224" t="s">
        <v>202</v>
      </c>
      <c r="D198" s="143"/>
      <c r="E198" s="143"/>
      <c r="F198" s="144"/>
      <c r="G198" s="145">
        <f>SUM(G177:G197)</f>
        <v>0</v>
      </c>
      <c r="H198" s="146">
        <f>SUM(H177:H197)</f>
        <v>0</v>
      </c>
      <c r="I198" s="146">
        <f>SUM(I177:I197)</f>
        <v>0</v>
      </c>
      <c r="J198" s="130" t="str">
        <f t="array" ref="J198">IF(ISERROR(G198/I198),"",G198/I198)</f>
        <v/>
      </c>
      <c r="K198" s="146">
        <f>SUM(K177:K197)</f>
        <v>0</v>
      </c>
      <c r="L198" s="147"/>
      <c r="M198" s="150">
        <f t="shared" ref="M198:AA198" si="90">SUM(M177:M197)</f>
        <v>0</v>
      </c>
      <c r="N198" s="146">
        <f t="shared" si="90"/>
        <v>0</v>
      </c>
      <c r="O198" s="148">
        <f t="shared" si="90"/>
        <v>0</v>
      </c>
      <c r="P198" s="148">
        <f t="shared" si="90"/>
        <v>0</v>
      </c>
      <c r="Q198" s="148">
        <f t="shared" si="90"/>
        <v>0</v>
      </c>
      <c r="R198" s="148">
        <f t="shared" si="90"/>
        <v>0</v>
      </c>
      <c r="S198" s="148">
        <f t="shared" si="90"/>
        <v>0</v>
      </c>
      <c r="T198" s="148">
        <f t="shared" si="90"/>
        <v>0</v>
      </c>
      <c r="U198" s="148">
        <f t="shared" si="90"/>
        <v>0</v>
      </c>
      <c r="V198" s="149">
        <f t="shared" si="90"/>
        <v>0</v>
      </c>
      <c r="W198" s="133">
        <f t="shared" si="90"/>
        <v>0</v>
      </c>
      <c r="X198" s="149">
        <f t="shared" si="90"/>
        <v>0</v>
      </c>
      <c r="Y198" s="149">
        <f t="shared" si="90"/>
        <v>0</v>
      </c>
      <c r="Z198" s="149">
        <f t="shared" si="90"/>
        <v>0</v>
      </c>
      <c r="AA198" s="149">
        <f t="shared" si="90"/>
        <v>0</v>
      </c>
    </row>
    <row r="199" spans="1:27" ht="20.100000000000001" customHeight="1">
      <c r="A199" s="300">
        <v>30100012</v>
      </c>
      <c r="B199" s="218" t="s">
        <v>206</v>
      </c>
      <c r="C199" s="126" t="s">
        <v>199</v>
      </c>
      <c r="D199" s="108">
        <v>5.03</v>
      </c>
      <c r="E199" s="108"/>
      <c r="F199" s="127"/>
      <c r="G199" s="128"/>
      <c r="H199" s="226">
        <f t="shared" ref="H199:H209" si="91">D199*G199</f>
        <v>0</v>
      </c>
      <c r="I199" s="129"/>
      <c r="J199" s="130" t="str">
        <f t="array" ref="J199">IF(ISERROR(G199/I199),"",G199/I199)</f>
        <v/>
      </c>
      <c r="K199" s="131">
        <f t="array" ref="K199">IF(ISERROR(G199/L199),"",G199/L199)</f>
        <v>0</v>
      </c>
      <c r="L199" s="129">
        <v>52</v>
      </c>
      <c r="M199" s="109">
        <f t="shared" ref="M199:M203" si="92">IF(ISERROR(I199-K199),"",I199-K199)</f>
        <v>0</v>
      </c>
      <c r="N199" s="130">
        <f t="shared" ref="N199:N203" si="93">SUM(O199:U199)</f>
        <v>0</v>
      </c>
      <c r="O199" s="221"/>
      <c r="P199" s="221"/>
      <c r="Q199" s="221"/>
      <c r="R199" s="221"/>
      <c r="S199" s="221"/>
      <c r="T199" s="221"/>
      <c r="U199" s="221"/>
      <c r="V199" s="132">
        <f t="shared" ref="V199:V203" si="94">SUM(X199:AA199)</f>
        <v>0</v>
      </c>
      <c r="W199" s="133" t="str">
        <f t="shared" ref="W199:W203" si="95">IF(ISERROR(V199/G199),"",V199/G199)</f>
        <v/>
      </c>
      <c r="X199" s="132"/>
      <c r="Y199" s="132"/>
      <c r="Z199" s="132"/>
      <c r="AA199" s="132"/>
    </row>
    <row r="200" spans="1:27" ht="20.100000000000001" customHeight="1">
      <c r="A200" s="300">
        <v>30100011</v>
      </c>
      <c r="B200" s="232" t="s">
        <v>426</v>
      </c>
      <c r="C200" s="187" t="s">
        <v>428</v>
      </c>
      <c r="D200" s="108">
        <v>5.03</v>
      </c>
      <c r="E200" s="108"/>
      <c r="F200" s="127"/>
      <c r="G200" s="128"/>
      <c r="H200" s="235">
        <f t="shared" si="91"/>
        <v>0</v>
      </c>
      <c r="I200" s="129"/>
      <c r="J200" s="130"/>
      <c r="K200" s="131"/>
      <c r="L200" s="129">
        <v>52</v>
      </c>
      <c r="M200" s="109"/>
      <c r="N200" s="130"/>
      <c r="O200" s="234"/>
      <c r="P200" s="234"/>
      <c r="Q200" s="234"/>
      <c r="R200" s="234"/>
      <c r="S200" s="234"/>
      <c r="T200" s="234"/>
      <c r="U200" s="234"/>
      <c r="V200" s="132"/>
      <c r="W200" s="133"/>
      <c r="X200" s="132"/>
      <c r="Y200" s="132"/>
      <c r="Z200" s="132"/>
      <c r="AA200" s="132"/>
    </row>
    <row r="201" spans="1:27" ht="20.100000000000001" customHeight="1">
      <c r="A201" s="300">
        <v>30100010</v>
      </c>
      <c r="B201" s="218" t="s">
        <v>206</v>
      </c>
      <c r="C201" s="126" t="s">
        <v>186</v>
      </c>
      <c r="D201" s="108">
        <v>5.03</v>
      </c>
      <c r="E201" s="108"/>
      <c r="F201" s="127"/>
      <c r="G201" s="128"/>
      <c r="H201" s="226">
        <f t="shared" si="91"/>
        <v>0</v>
      </c>
      <c r="I201" s="129"/>
      <c r="J201" s="130" t="str">
        <f t="array" ref="J201">IF(ISERROR(G201/I201),"",G201/I201)</f>
        <v/>
      </c>
      <c r="K201" s="131">
        <f t="array" ref="K201">IF(ISERROR(G201/L201),"",G201/L201)</f>
        <v>0</v>
      </c>
      <c r="L201" s="129">
        <v>52</v>
      </c>
      <c r="M201" s="109">
        <f t="shared" si="92"/>
        <v>0</v>
      </c>
      <c r="N201" s="130">
        <f t="shared" si="93"/>
        <v>0</v>
      </c>
      <c r="O201" s="221"/>
      <c r="P201" s="221"/>
      <c r="Q201" s="221"/>
      <c r="R201" s="221"/>
      <c r="S201" s="221"/>
      <c r="T201" s="221"/>
      <c r="U201" s="221"/>
      <c r="V201" s="132">
        <f t="shared" si="94"/>
        <v>0</v>
      </c>
      <c r="W201" s="133" t="str">
        <f t="shared" si="95"/>
        <v/>
      </c>
      <c r="X201" s="132"/>
      <c r="Y201" s="132"/>
      <c r="Z201" s="132"/>
      <c r="AA201" s="132"/>
    </row>
    <row r="202" spans="1:27" ht="20.100000000000001" customHeight="1">
      <c r="A202" s="300">
        <v>30100014</v>
      </c>
      <c r="B202" s="218" t="s">
        <v>206</v>
      </c>
      <c r="C202" s="126" t="s">
        <v>203</v>
      </c>
      <c r="D202" s="108">
        <v>5.03</v>
      </c>
      <c r="E202" s="108"/>
      <c r="F202" s="127"/>
      <c r="G202" s="128"/>
      <c r="H202" s="226">
        <f t="shared" si="91"/>
        <v>0</v>
      </c>
      <c r="I202" s="129"/>
      <c r="J202" s="130" t="str">
        <f t="array" ref="J202">IF(ISERROR(G202/I202),"",G202/I202)</f>
        <v/>
      </c>
      <c r="K202" s="131">
        <f t="array" ref="K202">IF(ISERROR(G202/L202),"",G202/L202)</f>
        <v>0</v>
      </c>
      <c r="L202" s="129">
        <v>52</v>
      </c>
      <c r="M202" s="109">
        <f>IF(ISERROR(I202-K202),"",I202-K202)</f>
        <v>0</v>
      </c>
      <c r="N202" s="130">
        <f t="shared" si="93"/>
        <v>0</v>
      </c>
      <c r="O202" s="221"/>
      <c r="P202" s="221"/>
      <c r="Q202" s="221"/>
      <c r="R202" s="221"/>
      <c r="S202" s="221"/>
      <c r="T202" s="221"/>
      <c r="U202" s="221"/>
      <c r="V202" s="132">
        <f t="shared" si="94"/>
        <v>0</v>
      </c>
      <c r="W202" s="133" t="str">
        <f t="shared" si="95"/>
        <v/>
      </c>
      <c r="X202" s="132"/>
      <c r="Y202" s="132"/>
      <c r="Z202" s="132"/>
      <c r="AA202" s="132"/>
    </row>
    <row r="203" spans="1:27" ht="20.100000000000001" customHeight="1">
      <c r="A203" s="300">
        <v>30100013</v>
      </c>
      <c r="B203" s="218" t="s">
        <v>206</v>
      </c>
      <c r="C203" s="126" t="s">
        <v>207</v>
      </c>
      <c r="D203" s="108">
        <v>5.03</v>
      </c>
      <c r="E203" s="108"/>
      <c r="F203" s="127"/>
      <c r="G203" s="128"/>
      <c r="H203" s="292">
        <f t="shared" si="91"/>
        <v>0</v>
      </c>
      <c r="I203" s="129"/>
      <c r="J203" s="130" t="str">
        <f t="array" ref="J203">IF(ISERROR(G203/I203),"",G203/I203)</f>
        <v/>
      </c>
      <c r="K203" s="131">
        <f t="array" ref="K203">IF(ISERROR(G203/L203),"",G203/L203)</f>
        <v>0</v>
      </c>
      <c r="L203" s="129">
        <v>52</v>
      </c>
      <c r="M203" s="109">
        <f t="shared" si="92"/>
        <v>0</v>
      </c>
      <c r="N203" s="130">
        <f t="shared" si="93"/>
        <v>0</v>
      </c>
      <c r="O203" s="221"/>
      <c r="P203" s="221"/>
      <c r="Q203" s="221"/>
      <c r="R203" s="221"/>
      <c r="S203" s="221"/>
      <c r="T203" s="221"/>
      <c r="U203" s="221"/>
      <c r="V203" s="132">
        <f t="shared" si="94"/>
        <v>0</v>
      </c>
      <c r="W203" s="133" t="str">
        <f t="shared" si="95"/>
        <v/>
      </c>
      <c r="X203" s="132"/>
      <c r="Y203" s="132"/>
      <c r="Z203" s="132"/>
      <c r="AA203" s="132"/>
    </row>
    <row r="204" spans="1:27" ht="20.100000000000001" customHeight="1">
      <c r="A204" s="300">
        <v>30100016</v>
      </c>
      <c r="B204" s="218" t="s">
        <v>414</v>
      </c>
      <c r="C204" s="187" t="s">
        <v>415</v>
      </c>
      <c r="D204" s="108">
        <v>5.03</v>
      </c>
      <c r="E204" s="108"/>
      <c r="F204" s="127"/>
      <c r="G204" s="128"/>
      <c r="H204" s="292">
        <f t="shared" si="91"/>
        <v>0</v>
      </c>
      <c r="I204" s="129"/>
      <c r="J204" s="130"/>
      <c r="K204" s="131"/>
      <c r="L204" s="129">
        <v>52</v>
      </c>
      <c r="M204" s="109"/>
      <c r="N204" s="130"/>
      <c r="O204" s="221"/>
      <c r="P204" s="221"/>
      <c r="Q204" s="221"/>
      <c r="R204" s="221"/>
      <c r="S204" s="221"/>
      <c r="T204" s="221"/>
      <c r="U204" s="221"/>
      <c r="V204" s="132"/>
      <c r="W204" s="133"/>
      <c r="X204" s="132"/>
      <c r="Y204" s="132"/>
      <c r="Z204" s="132"/>
      <c r="AA204" s="132"/>
    </row>
    <row r="205" spans="1:27" ht="20.100000000000001" customHeight="1">
      <c r="A205" s="300">
        <v>30100017</v>
      </c>
      <c r="B205" s="218" t="s">
        <v>414</v>
      </c>
      <c r="C205" s="187" t="s">
        <v>416</v>
      </c>
      <c r="D205" s="108">
        <v>5.03</v>
      </c>
      <c r="E205" s="108"/>
      <c r="F205" s="127"/>
      <c r="G205" s="128"/>
      <c r="H205" s="292">
        <f t="shared" si="91"/>
        <v>0</v>
      </c>
      <c r="I205" s="129"/>
      <c r="J205" s="130"/>
      <c r="K205" s="131"/>
      <c r="L205" s="129">
        <v>52</v>
      </c>
      <c r="M205" s="109"/>
      <c r="N205" s="130"/>
      <c r="O205" s="221"/>
      <c r="P205" s="221"/>
      <c r="Q205" s="221"/>
      <c r="R205" s="221"/>
      <c r="S205" s="221"/>
      <c r="T205" s="221"/>
      <c r="U205" s="221"/>
      <c r="V205" s="132"/>
      <c r="W205" s="133"/>
      <c r="X205" s="132"/>
      <c r="Y205" s="132"/>
      <c r="Z205" s="132"/>
      <c r="AA205" s="132"/>
    </row>
    <row r="206" spans="1:27" ht="20.100000000000001" customHeight="1">
      <c r="A206" s="300">
        <v>30100015</v>
      </c>
      <c r="B206" s="218" t="s">
        <v>414</v>
      </c>
      <c r="C206" s="187" t="s">
        <v>61</v>
      </c>
      <c r="D206" s="108">
        <v>5.03</v>
      </c>
      <c r="E206" s="108"/>
      <c r="F206" s="127"/>
      <c r="G206" s="128"/>
      <c r="H206" s="292">
        <f t="shared" si="91"/>
        <v>0</v>
      </c>
      <c r="I206" s="129"/>
      <c r="J206" s="130"/>
      <c r="K206" s="131"/>
      <c r="L206" s="129">
        <v>52</v>
      </c>
      <c r="M206" s="109"/>
      <c r="N206" s="130"/>
      <c r="O206" s="221"/>
      <c r="P206" s="221"/>
      <c r="Q206" s="221"/>
      <c r="R206" s="221"/>
      <c r="S206" s="221"/>
      <c r="T206" s="221"/>
      <c r="U206" s="221"/>
      <c r="V206" s="132"/>
      <c r="W206" s="133"/>
      <c r="X206" s="132"/>
      <c r="Y206" s="132"/>
      <c r="Z206" s="132"/>
      <c r="AA206" s="132"/>
    </row>
    <row r="207" spans="1:27" ht="20.100000000000001" customHeight="1">
      <c r="A207" s="300">
        <v>30100027</v>
      </c>
      <c r="B207" s="218" t="s">
        <v>208</v>
      </c>
      <c r="C207" s="126" t="s">
        <v>179</v>
      </c>
      <c r="D207" s="108">
        <v>5.08</v>
      </c>
      <c r="E207" s="108"/>
      <c r="F207" s="127"/>
      <c r="G207" s="128"/>
      <c r="H207" s="292">
        <f t="shared" si="91"/>
        <v>0</v>
      </c>
      <c r="I207" s="129"/>
      <c r="J207" s="130" t="str">
        <f t="array" ref="J207">IF(ISERROR(G207/I207),"",G207/I207)</f>
        <v/>
      </c>
      <c r="K207" s="131">
        <f t="array" ref="K207">IF(ISERROR(G207/L207),"",G207/L207)</f>
        <v>0</v>
      </c>
      <c r="L207" s="129">
        <v>21</v>
      </c>
      <c r="M207" s="109">
        <f t="shared" ref="M207:M226" si="96">IF(ISERROR(I207-K207),"",I207-K207)</f>
        <v>0</v>
      </c>
      <c r="N207" s="130">
        <f t="shared" ref="N207:N227" si="97">SUM(O207:U207)</f>
        <v>0</v>
      </c>
      <c r="O207" s="221"/>
      <c r="P207" s="221"/>
      <c r="Q207" s="221"/>
      <c r="R207" s="221"/>
      <c r="S207" s="221"/>
      <c r="T207" s="221"/>
      <c r="U207" s="221"/>
      <c r="V207" s="132">
        <f t="shared" ref="V207:V218" si="98">SUM(X207:AA207)</f>
        <v>0</v>
      </c>
      <c r="W207" s="133" t="str">
        <f t="shared" ref="W207:W218" si="99">IF(ISERROR(V207/G207),"",V207/G207)</f>
        <v/>
      </c>
      <c r="X207" s="132"/>
      <c r="Y207" s="132"/>
      <c r="Z207" s="132"/>
      <c r="AA207" s="132"/>
    </row>
    <row r="208" spans="1:27" ht="20.100000000000001" customHeight="1">
      <c r="A208" s="300">
        <v>30100023</v>
      </c>
      <c r="B208" s="218" t="s">
        <v>208</v>
      </c>
      <c r="C208" s="126" t="s">
        <v>204</v>
      </c>
      <c r="D208" s="108">
        <v>5.08</v>
      </c>
      <c r="E208" s="108"/>
      <c r="F208" s="127"/>
      <c r="G208" s="128"/>
      <c r="H208" s="292">
        <f t="shared" si="91"/>
        <v>0</v>
      </c>
      <c r="I208" s="129"/>
      <c r="J208" s="130" t="str">
        <f t="array" ref="J208">IF(ISERROR(G208/I208),"",G208/I208)</f>
        <v/>
      </c>
      <c r="K208" s="131">
        <f t="array" ref="K208">IF(ISERROR(G208/L208),"",G208/L208)</f>
        <v>0</v>
      </c>
      <c r="L208" s="129">
        <v>21</v>
      </c>
      <c r="M208" s="109">
        <f t="shared" si="96"/>
        <v>0</v>
      </c>
      <c r="N208" s="130">
        <f t="shared" si="97"/>
        <v>0</v>
      </c>
      <c r="O208" s="221"/>
      <c r="P208" s="221"/>
      <c r="Q208" s="221"/>
      <c r="R208" s="221"/>
      <c r="S208" s="221"/>
      <c r="T208" s="221"/>
      <c r="U208" s="221"/>
      <c r="V208" s="132">
        <f t="shared" si="98"/>
        <v>0</v>
      </c>
      <c r="W208" s="133" t="str">
        <f t="shared" si="99"/>
        <v/>
      </c>
      <c r="X208" s="132"/>
      <c r="Y208" s="132"/>
      <c r="Z208" s="132"/>
      <c r="AA208" s="132"/>
    </row>
    <row r="209" spans="1:27" ht="20.100000000000001" customHeight="1">
      <c r="A209" s="300">
        <v>30100024</v>
      </c>
      <c r="B209" s="218" t="s">
        <v>208</v>
      </c>
      <c r="C209" s="126" t="s">
        <v>205</v>
      </c>
      <c r="D209" s="108">
        <v>5.08</v>
      </c>
      <c r="E209" s="108"/>
      <c r="F209" s="127"/>
      <c r="G209" s="128"/>
      <c r="H209" s="292">
        <f t="shared" si="91"/>
        <v>0</v>
      </c>
      <c r="I209" s="129"/>
      <c r="J209" s="130" t="str">
        <f t="array" ref="J209">IF(ISERROR(G209/I209),"",G209/I209)</f>
        <v/>
      </c>
      <c r="K209" s="131">
        <f t="array" ref="K209">IF(ISERROR(G209/L209),"",G209/L209)</f>
        <v>0</v>
      </c>
      <c r="L209" s="129">
        <v>21</v>
      </c>
      <c r="M209" s="109">
        <f t="shared" si="96"/>
        <v>0</v>
      </c>
      <c r="N209" s="130">
        <f t="shared" si="97"/>
        <v>0</v>
      </c>
      <c r="O209" s="221"/>
      <c r="P209" s="221"/>
      <c r="Q209" s="221"/>
      <c r="R209" s="221"/>
      <c r="S209" s="221"/>
      <c r="T209" s="221"/>
      <c r="U209" s="221"/>
      <c r="V209" s="132">
        <f t="shared" si="98"/>
        <v>0</v>
      </c>
      <c r="W209" s="133" t="str">
        <f t="shared" si="99"/>
        <v/>
      </c>
      <c r="X209" s="132"/>
      <c r="Y209" s="132"/>
      <c r="Z209" s="132"/>
      <c r="AA209" s="132"/>
    </row>
    <row r="210" spans="1:27" ht="20.100000000000001" customHeight="1">
      <c r="A210" s="300">
        <v>30100022</v>
      </c>
      <c r="B210" s="218" t="s">
        <v>208</v>
      </c>
      <c r="C210" s="126" t="s">
        <v>186</v>
      </c>
      <c r="D210" s="108">
        <v>5.08</v>
      </c>
      <c r="E210" s="108"/>
      <c r="F210" s="127"/>
      <c r="G210" s="128"/>
      <c r="H210" s="226">
        <f t="shared" ref="H210:H228" si="100">D210*G210</f>
        <v>0</v>
      </c>
      <c r="I210" s="129"/>
      <c r="J210" s="130" t="str">
        <f t="array" ref="J210">IF(ISERROR(G210/I210),"",G210/I210)</f>
        <v/>
      </c>
      <c r="K210" s="131">
        <f t="array" ref="K210">IF(ISERROR(G210/L210),"",G210/L210)</f>
        <v>0</v>
      </c>
      <c r="L210" s="129">
        <v>21</v>
      </c>
      <c r="M210" s="109">
        <f t="shared" si="96"/>
        <v>0</v>
      </c>
      <c r="N210" s="130">
        <f t="shared" si="97"/>
        <v>0</v>
      </c>
      <c r="O210" s="221"/>
      <c r="P210" s="221"/>
      <c r="Q210" s="221"/>
      <c r="R210" s="221"/>
      <c r="S210" s="221"/>
      <c r="T210" s="221"/>
      <c r="U210" s="221"/>
      <c r="V210" s="132">
        <f t="shared" si="98"/>
        <v>0</v>
      </c>
      <c r="W210" s="133" t="str">
        <f t="shared" si="99"/>
        <v/>
      </c>
      <c r="X210" s="132"/>
      <c r="Y210" s="132"/>
      <c r="Z210" s="132"/>
      <c r="AA210" s="132"/>
    </row>
    <row r="211" spans="1:27" ht="20.100000000000001" customHeight="1">
      <c r="A211" s="300">
        <v>30100029</v>
      </c>
      <c r="B211" s="218" t="s">
        <v>208</v>
      </c>
      <c r="C211" s="126" t="s">
        <v>203</v>
      </c>
      <c r="D211" s="108">
        <v>5.08</v>
      </c>
      <c r="E211" s="108"/>
      <c r="F211" s="127"/>
      <c r="G211" s="128"/>
      <c r="H211" s="226">
        <f t="shared" si="100"/>
        <v>0</v>
      </c>
      <c r="I211" s="129"/>
      <c r="J211" s="130" t="str">
        <f t="array" ref="J211">IF(ISERROR(G211/I211),"",G211/I211)</f>
        <v/>
      </c>
      <c r="K211" s="131">
        <f t="array" ref="K211">IF(ISERROR(G211/L211),"",G211/L211)</f>
        <v>0</v>
      </c>
      <c r="L211" s="129">
        <v>21</v>
      </c>
      <c r="M211" s="109">
        <f t="shared" si="96"/>
        <v>0</v>
      </c>
      <c r="N211" s="130">
        <f t="shared" si="97"/>
        <v>0</v>
      </c>
      <c r="O211" s="221"/>
      <c r="P211" s="221"/>
      <c r="Q211" s="221"/>
      <c r="R211" s="221"/>
      <c r="S211" s="221"/>
      <c r="T211" s="221"/>
      <c r="U211" s="221"/>
      <c r="V211" s="132">
        <f t="shared" si="98"/>
        <v>0</v>
      </c>
      <c r="W211" s="133" t="str">
        <f t="shared" si="99"/>
        <v/>
      </c>
      <c r="X211" s="132"/>
      <c r="Y211" s="132"/>
      <c r="Z211" s="132"/>
      <c r="AA211" s="132"/>
    </row>
    <row r="212" spans="1:27" ht="20.100000000000001" customHeight="1">
      <c r="A212" s="300">
        <v>30100026</v>
      </c>
      <c r="B212" s="218" t="s">
        <v>208</v>
      </c>
      <c r="C212" s="126" t="s">
        <v>199</v>
      </c>
      <c r="D212" s="108">
        <v>5.08</v>
      </c>
      <c r="E212" s="108"/>
      <c r="F212" s="127"/>
      <c r="G212" s="128"/>
      <c r="H212" s="226">
        <f t="shared" si="100"/>
        <v>0</v>
      </c>
      <c r="I212" s="129"/>
      <c r="J212" s="130" t="str">
        <f t="array" ref="J212">IF(ISERROR(G212/I212),"",G212/I212)</f>
        <v/>
      </c>
      <c r="K212" s="131">
        <f t="array" ref="K212">IF(ISERROR(G212/L212),"",G212/L212)</f>
        <v>0</v>
      </c>
      <c r="L212" s="129">
        <v>21</v>
      </c>
      <c r="M212" s="109">
        <f t="shared" si="96"/>
        <v>0</v>
      </c>
      <c r="N212" s="130">
        <f t="shared" si="97"/>
        <v>0</v>
      </c>
      <c r="O212" s="219"/>
      <c r="P212" s="219"/>
      <c r="Q212" s="219"/>
      <c r="R212" s="219"/>
      <c r="S212" s="219"/>
      <c r="T212" s="219"/>
      <c r="U212" s="219"/>
      <c r="V212" s="132">
        <f t="shared" si="98"/>
        <v>0</v>
      </c>
      <c r="W212" s="133" t="str">
        <f t="shared" si="99"/>
        <v/>
      </c>
      <c r="X212" s="132"/>
      <c r="Y212" s="132"/>
      <c r="Z212" s="132"/>
      <c r="AA212" s="132"/>
    </row>
    <row r="213" spans="1:27" ht="20.100000000000001" customHeight="1">
      <c r="A213" s="300">
        <v>30100025</v>
      </c>
      <c r="B213" s="218" t="s">
        <v>208</v>
      </c>
      <c r="C213" s="126" t="s">
        <v>187</v>
      </c>
      <c r="D213" s="108">
        <v>5.08</v>
      </c>
      <c r="E213" s="108"/>
      <c r="F213" s="127"/>
      <c r="G213" s="128"/>
      <c r="H213" s="226">
        <f t="shared" si="100"/>
        <v>0</v>
      </c>
      <c r="I213" s="129"/>
      <c r="J213" s="130" t="str">
        <f t="array" ref="J213">IF(ISERROR(G213/I213),"",G213/I213)</f>
        <v/>
      </c>
      <c r="K213" s="131">
        <f t="array" ref="K213">IF(ISERROR(G213/L213),"",G213/L213)</f>
        <v>0</v>
      </c>
      <c r="L213" s="129">
        <v>21</v>
      </c>
      <c r="M213" s="109">
        <f t="shared" si="96"/>
        <v>0</v>
      </c>
      <c r="N213" s="130">
        <f t="shared" si="97"/>
        <v>0</v>
      </c>
      <c r="O213" s="221"/>
      <c r="P213" s="221"/>
      <c r="Q213" s="221"/>
      <c r="R213" s="221"/>
      <c r="S213" s="221"/>
      <c r="T213" s="221"/>
      <c r="U213" s="221"/>
      <c r="V213" s="132">
        <f t="shared" si="98"/>
        <v>0</v>
      </c>
      <c r="W213" s="133" t="str">
        <f t="shared" si="99"/>
        <v/>
      </c>
      <c r="X213" s="132"/>
      <c r="Y213" s="132"/>
      <c r="Z213" s="132"/>
      <c r="AA213" s="132"/>
    </row>
    <row r="214" spans="1:27" ht="20.100000000000001" customHeight="1">
      <c r="A214" s="300">
        <v>30100028</v>
      </c>
      <c r="B214" s="218" t="s">
        <v>208</v>
      </c>
      <c r="C214" s="126" t="s">
        <v>207</v>
      </c>
      <c r="D214" s="108">
        <v>5.08</v>
      </c>
      <c r="E214" s="108"/>
      <c r="F214" s="127"/>
      <c r="G214" s="128"/>
      <c r="H214" s="226">
        <f t="shared" si="100"/>
        <v>0</v>
      </c>
      <c r="I214" s="129"/>
      <c r="J214" s="130" t="str">
        <f t="array" ref="J214">IF(ISERROR(G214/I214),"",G214/I214)</f>
        <v/>
      </c>
      <c r="K214" s="131">
        <f t="array" ref="K214">IF(ISERROR(G214/L214),"",G214/L214)</f>
        <v>0</v>
      </c>
      <c r="L214" s="129">
        <v>21</v>
      </c>
      <c r="M214" s="109">
        <f t="shared" si="96"/>
        <v>0</v>
      </c>
      <c r="N214" s="130">
        <f t="shared" si="97"/>
        <v>0</v>
      </c>
      <c r="O214" s="219"/>
      <c r="P214" s="219"/>
      <c r="Q214" s="219"/>
      <c r="R214" s="219"/>
      <c r="S214" s="219"/>
      <c r="T214" s="219"/>
      <c r="U214" s="219"/>
      <c r="V214" s="132">
        <f t="shared" si="98"/>
        <v>0</v>
      </c>
      <c r="W214" s="133" t="str">
        <f t="shared" si="99"/>
        <v/>
      </c>
      <c r="X214" s="132"/>
      <c r="Y214" s="132"/>
      <c r="Z214" s="132"/>
      <c r="AA214" s="132"/>
    </row>
    <row r="215" spans="1:27" ht="20.100000000000001" customHeight="1">
      <c r="A215" s="300">
        <v>30100032</v>
      </c>
      <c r="B215" s="218" t="s">
        <v>209</v>
      </c>
      <c r="C215" s="126" t="s">
        <v>194</v>
      </c>
      <c r="D215" s="108">
        <v>5.03</v>
      </c>
      <c r="E215" s="108"/>
      <c r="F215" s="127"/>
      <c r="G215" s="128"/>
      <c r="H215" s="226">
        <f t="shared" si="100"/>
        <v>0</v>
      </c>
      <c r="I215" s="129"/>
      <c r="J215" s="130" t="str">
        <f t="array" ref="J215">IF(ISERROR(G215/I215),"",G215/I215)</f>
        <v/>
      </c>
      <c r="K215" s="131">
        <f t="array" ref="K215">IF(ISERROR(G215/L215),"",G215/L215)</f>
        <v>0</v>
      </c>
      <c r="L215" s="129">
        <v>56</v>
      </c>
      <c r="M215" s="109">
        <f t="shared" si="96"/>
        <v>0</v>
      </c>
      <c r="N215" s="130">
        <f t="shared" si="97"/>
        <v>0</v>
      </c>
      <c r="O215" s="221"/>
      <c r="P215" s="221"/>
      <c r="Q215" s="221"/>
      <c r="R215" s="221"/>
      <c r="S215" s="221"/>
      <c r="T215" s="221"/>
      <c r="U215" s="221"/>
      <c r="V215" s="132">
        <f t="shared" si="98"/>
        <v>0</v>
      </c>
      <c r="W215" s="133" t="str">
        <f t="shared" si="99"/>
        <v/>
      </c>
      <c r="X215" s="132"/>
      <c r="Y215" s="132"/>
      <c r="Z215" s="132"/>
      <c r="AA215" s="132"/>
    </row>
    <row r="216" spans="1:27" ht="20.100000000000001" customHeight="1">
      <c r="A216" s="300">
        <v>30100033</v>
      </c>
      <c r="B216" s="218" t="s">
        <v>209</v>
      </c>
      <c r="C216" s="126" t="s">
        <v>179</v>
      </c>
      <c r="D216" s="108">
        <v>5.03</v>
      </c>
      <c r="E216" s="108"/>
      <c r="F216" s="127"/>
      <c r="G216" s="128"/>
      <c r="H216" s="226">
        <f t="shared" si="100"/>
        <v>0</v>
      </c>
      <c r="I216" s="129"/>
      <c r="J216" s="130" t="str">
        <f t="array" ref="J216">IF(ISERROR(G216/I216),"",G216/I216)</f>
        <v/>
      </c>
      <c r="K216" s="131">
        <f t="array" ref="K216">IF(ISERROR(G216/L216),"",G216/L216)</f>
        <v>0</v>
      </c>
      <c r="L216" s="129">
        <v>56</v>
      </c>
      <c r="M216" s="109">
        <f t="shared" si="96"/>
        <v>0</v>
      </c>
      <c r="N216" s="130">
        <f t="shared" si="97"/>
        <v>0</v>
      </c>
      <c r="O216" s="221"/>
      <c r="P216" s="221"/>
      <c r="Q216" s="221"/>
      <c r="R216" s="221"/>
      <c r="S216" s="221"/>
      <c r="T216" s="221"/>
      <c r="U216" s="221"/>
      <c r="V216" s="132">
        <f t="shared" si="98"/>
        <v>0</v>
      </c>
      <c r="W216" s="133" t="str">
        <f t="shared" si="99"/>
        <v/>
      </c>
      <c r="X216" s="132"/>
      <c r="Y216" s="132"/>
      <c r="Z216" s="132"/>
      <c r="AA216" s="132"/>
    </row>
    <row r="217" spans="1:27" ht="20.100000000000001" customHeight="1">
      <c r="A217" s="300">
        <v>30100062</v>
      </c>
      <c r="B217" s="218" t="s">
        <v>209</v>
      </c>
      <c r="C217" s="126" t="s">
        <v>195</v>
      </c>
      <c r="D217" s="108">
        <v>5.03</v>
      </c>
      <c r="E217" s="108"/>
      <c r="F217" s="127"/>
      <c r="G217" s="128"/>
      <c r="H217" s="226">
        <f t="shared" si="100"/>
        <v>0</v>
      </c>
      <c r="I217" s="129"/>
      <c r="J217" s="130" t="str">
        <f t="array" ref="J217">IF(ISERROR(G217/I217),"",G217/I217)</f>
        <v/>
      </c>
      <c r="K217" s="131">
        <f t="array" ref="K217">IF(ISERROR(G217/L217),"",G217/L217)</f>
        <v>0</v>
      </c>
      <c r="L217" s="129">
        <v>56</v>
      </c>
      <c r="M217" s="109">
        <f t="shared" si="96"/>
        <v>0</v>
      </c>
      <c r="N217" s="130">
        <f t="shared" si="97"/>
        <v>0</v>
      </c>
      <c r="O217" s="221"/>
      <c r="P217" s="221"/>
      <c r="Q217" s="221"/>
      <c r="R217" s="221"/>
      <c r="S217" s="221"/>
      <c r="T217" s="221"/>
      <c r="U217" s="221"/>
      <c r="V217" s="132">
        <f t="shared" si="98"/>
        <v>0</v>
      </c>
      <c r="W217" s="133" t="str">
        <f t="shared" si="99"/>
        <v/>
      </c>
      <c r="X217" s="132"/>
      <c r="Y217" s="132"/>
      <c r="Z217" s="132"/>
      <c r="AA217" s="132"/>
    </row>
    <row r="218" spans="1:27" ht="20.100000000000001" customHeight="1">
      <c r="A218" s="300">
        <v>30100031</v>
      </c>
      <c r="B218" s="218" t="s">
        <v>209</v>
      </c>
      <c r="C218" s="126" t="s">
        <v>204</v>
      </c>
      <c r="D218" s="108">
        <v>5.03</v>
      </c>
      <c r="E218" s="108"/>
      <c r="F218" s="127"/>
      <c r="G218" s="128"/>
      <c r="H218" s="226">
        <f t="shared" si="100"/>
        <v>0</v>
      </c>
      <c r="I218" s="129"/>
      <c r="J218" s="130" t="str">
        <f t="array" ref="J218">IF(ISERROR(G218/I218),"",G218/I218)</f>
        <v/>
      </c>
      <c r="K218" s="131">
        <f t="array" ref="K218">IF(ISERROR(G218/L218),"",G218/L218)</f>
        <v>0</v>
      </c>
      <c r="L218" s="129">
        <v>56</v>
      </c>
      <c r="M218" s="109">
        <f t="shared" si="96"/>
        <v>0</v>
      </c>
      <c r="N218" s="130">
        <f t="shared" si="97"/>
        <v>0</v>
      </c>
      <c r="O218" s="221"/>
      <c r="P218" s="221"/>
      <c r="Q218" s="221"/>
      <c r="R218" s="221"/>
      <c r="S218" s="221"/>
      <c r="T218" s="221"/>
      <c r="U218" s="221"/>
      <c r="V218" s="132">
        <f t="shared" si="98"/>
        <v>0</v>
      </c>
      <c r="W218" s="133" t="str">
        <f t="shared" si="99"/>
        <v/>
      </c>
      <c r="X218" s="132"/>
      <c r="Y218" s="132"/>
      <c r="Z218" s="132"/>
      <c r="AA218" s="132"/>
    </row>
    <row r="219" spans="1:27" ht="20.100000000000001" customHeight="1">
      <c r="A219" s="300">
        <v>30100019</v>
      </c>
      <c r="B219" s="218" t="s">
        <v>382</v>
      </c>
      <c r="C219" s="187" t="s">
        <v>383</v>
      </c>
      <c r="D219" s="108">
        <v>5.03</v>
      </c>
      <c r="E219" s="108"/>
      <c r="F219" s="127"/>
      <c r="G219" s="128"/>
      <c r="H219" s="226">
        <f t="shared" si="100"/>
        <v>0</v>
      </c>
      <c r="I219" s="129"/>
      <c r="J219" s="130"/>
      <c r="K219" s="131">
        <f t="array" ref="K219">IF(ISERROR(G219/L219),"",G219/L219)</f>
        <v>0</v>
      </c>
      <c r="L219" s="129">
        <v>54</v>
      </c>
      <c r="M219" s="109">
        <f t="shared" si="96"/>
        <v>0</v>
      </c>
      <c r="N219" s="130">
        <f t="shared" si="97"/>
        <v>0</v>
      </c>
      <c r="O219" s="221"/>
      <c r="P219" s="221"/>
      <c r="Q219" s="221"/>
      <c r="R219" s="221"/>
      <c r="S219" s="221"/>
      <c r="T219" s="221"/>
      <c r="U219" s="221"/>
      <c r="V219" s="132"/>
      <c r="W219" s="133"/>
      <c r="X219" s="132"/>
      <c r="Y219" s="132"/>
      <c r="Z219" s="132"/>
      <c r="AA219" s="132"/>
    </row>
    <row r="220" spans="1:27" ht="20.100000000000001" customHeight="1">
      <c r="A220" s="300">
        <v>30100020</v>
      </c>
      <c r="B220" s="218" t="s">
        <v>382</v>
      </c>
      <c r="C220" s="187" t="s">
        <v>384</v>
      </c>
      <c r="D220" s="108">
        <v>5.03</v>
      </c>
      <c r="E220" s="108"/>
      <c r="F220" s="127"/>
      <c r="G220" s="128"/>
      <c r="H220" s="226">
        <f t="shared" si="100"/>
        <v>0</v>
      </c>
      <c r="I220" s="129"/>
      <c r="J220" s="130"/>
      <c r="K220" s="131">
        <f t="array" ref="K220">IF(ISERROR(G220/L220),"",G220/L220)</f>
        <v>0</v>
      </c>
      <c r="L220" s="129">
        <v>54</v>
      </c>
      <c r="M220" s="109">
        <f t="shared" si="96"/>
        <v>0</v>
      </c>
      <c r="N220" s="130">
        <f t="shared" si="97"/>
        <v>0</v>
      </c>
      <c r="O220" s="221"/>
      <c r="P220" s="221"/>
      <c r="Q220" s="221"/>
      <c r="R220" s="221"/>
      <c r="S220" s="221"/>
      <c r="T220" s="221"/>
      <c r="U220" s="221"/>
      <c r="V220" s="132"/>
      <c r="W220" s="133"/>
      <c r="X220" s="132"/>
      <c r="Y220" s="132"/>
      <c r="Z220" s="132"/>
      <c r="AA220" s="132"/>
    </row>
    <row r="221" spans="1:27" ht="20.100000000000001" customHeight="1">
      <c r="A221" s="300">
        <v>30100021</v>
      </c>
      <c r="B221" s="218" t="s">
        <v>382</v>
      </c>
      <c r="C221" s="187" t="s">
        <v>389</v>
      </c>
      <c r="D221" s="108">
        <v>5.03</v>
      </c>
      <c r="E221" s="108"/>
      <c r="F221" s="127"/>
      <c r="G221" s="128"/>
      <c r="H221" s="226">
        <f t="shared" si="100"/>
        <v>0</v>
      </c>
      <c r="I221" s="129"/>
      <c r="J221" s="130"/>
      <c r="K221" s="131">
        <f t="array" ref="K221">IF(ISERROR(G221/L221),"",G221/L221)</f>
        <v>0</v>
      </c>
      <c r="L221" s="129">
        <v>54</v>
      </c>
      <c r="M221" s="109">
        <f t="shared" si="96"/>
        <v>0</v>
      </c>
      <c r="N221" s="130">
        <f t="shared" si="97"/>
        <v>0</v>
      </c>
      <c r="O221" s="221"/>
      <c r="P221" s="221"/>
      <c r="Q221" s="221"/>
      <c r="R221" s="221"/>
      <c r="S221" s="221"/>
      <c r="T221" s="221"/>
      <c r="U221" s="221"/>
      <c r="V221" s="132"/>
      <c r="W221" s="133"/>
      <c r="X221" s="132"/>
      <c r="Y221" s="132"/>
      <c r="Z221" s="132"/>
      <c r="AA221" s="132"/>
    </row>
    <row r="222" spans="1:27" ht="20.100000000000001" customHeight="1">
      <c r="A222" s="300">
        <v>30100018</v>
      </c>
      <c r="B222" s="218" t="s">
        <v>382</v>
      </c>
      <c r="C222" s="187" t="s">
        <v>391</v>
      </c>
      <c r="D222" s="108">
        <v>5.03</v>
      </c>
      <c r="E222" s="108"/>
      <c r="F222" s="127"/>
      <c r="G222" s="128"/>
      <c r="H222" s="226">
        <f t="shared" si="100"/>
        <v>0</v>
      </c>
      <c r="I222" s="129"/>
      <c r="J222" s="130"/>
      <c r="K222" s="131">
        <f t="array" ref="K222">IF(ISERROR(G222/L222),"",G222/L222)</f>
        <v>0</v>
      </c>
      <c r="L222" s="129">
        <v>54</v>
      </c>
      <c r="M222" s="109">
        <f t="shared" si="96"/>
        <v>0</v>
      </c>
      <c r="N222" s="130">
        <f t="shared" si="97"/>
        <v>0</v>
      </c>
      <c r="O222" s="221"/>
      <c r="P222" s="221"/>
      <c r="Q222" s="221"/>
      <c r="R222" s="221"/>
      <c r="S222" s="221"/>
      <c r="T222" s="221"/>
      <c r="U222" s="221"/>
      <c r="V222" s="132"/>
      <c r="W222" s="133"/>
      <c r="X222" s="132"/>
      <c r="Y222" s="132"/>
      <c r="Z222" s="132"/>
      <c r="AA222" s="132"/>
    </row>
    <row r="223" spans="1:27" ht="20.100000000000001" customHeight="1">
      <c r="A223" s="303">
        <v>30700007</v>
      </c>
      <c r="B223" s="230" t="s">
        <v>418</v>
      </c>
      <c r="C223" s="187" t="s">
        <v>364</v>
      </c>
      <c r="D223" s="108">
        <v>5.03</v>
      </c>
      <c r="E223" s="108"/>
      <c r="F223" s="127"/>
      <c r="G223" s="128"/>
      <c r="H223" s="292">
        <f t="shared" si="100"/>
        <v>0</v>
      </c>
      <c r="I223" s="129"/>
      <c r="J223" s="130"/>
      <c r="K223" s="131">
        <f t="array" ref="K223">IF(ISERROR(G223/L223),"",G223/L223)</f>
        <v>0</v>
      </c>
      <c r="L223" s="129">
        <v>3</v>
      </c>
      <c r="M223" s="109">
        <f t="shared" si="96"/>
        <v>0</v>
      </c>
      <c r="N223" s="130">
        <f t="shared" si="97"/>
        <v>0</v>
      </c>
      <c r="O223" s="221"/>
      <c r="P223" s="221"/>
      <c r="Q223" s="221"/>
      <c r="R223" s="221"/>
      <c r="S223" s="221"/>
      <c r="T223" s="221"/>
      <c r="U223" s="221"/>
      <c r="V223" s="132"/>
      <c r="W223" s="133"/>
      <c r="X223" s="132"/>
      <c r="Y223" s="132"/>
      <c r="Z223" s="132"/>
      <c r="AA223" s="132"/>
    </row>
    <row r="224" spans="1:27" ht="20.100000000000001" customHeight="1">
      <c r="A224" s="303">
        <v>30700006</v>
      </c>
      <c r="B224" s="230" t="s">
        <v>418</v>
      </c>
      <c r="C224" s="187" t="s">
        <v>365</v>
      </c>
      <c r="D224" s="108">
        <v>5.03</v>
      </c>
      <c r="E224" s="108"/>
      <c r="F224" s="127"/>
      <c r="G224" s="128"/>
      <c r="H224" s="292">
        <f t="shared" si="100"/>
        <v>0</v>
      </c>
      <c r="I224" s="129"/>
      <c r="J224" s="130"/>
      <c r="K224" s="131">
        <f t="array" ref="K224">IF(ISERROR(G224/L224),"",G224/L224)</f>
        <v>0</v>
      </c>
      <c r="L224" s="129">
        <v>3</v>
      </c>
      <c r="M224" s="109">
        <f t="shared" si="96"/>
        <v>0</v>
      </c>
      <c r="N224" s="130">
        <f t="shared" si="97"/>
        <v>0</v>
      </c>
      <c r="O224" s="221"/>
      <c r="P224" s="221"/>
      <c r="Q224" s="221"/>
      <c r="R224" s="221"/>
      <c r="S224" s="221"/>
      <c r="T224" s="221"/>
      <c r="U224" s="221"/>
      <c r="V224" s="132"/>
      <c r="W224" s="133"/>
      <c r="X224" s="132"/>
      <c r="Y224" s="132"/>
      <c r="Z224" s="132"/>
      <c r="AA224" s="132"/>
    </row>
    <row r="225" spans="1:27" ht="20.100000000000001" customHeight="1">
      <c r="A225" s="303">
        <v>30700008</v>
      </c>
      <c r="B225" s="230" t="s">
        <v>418</v>
      </c>
      <c r="C225" s="187" t="s">
        <v>366</v>
      </c>
      <c r="D225" s="108">
        <v>5.03</v>
      </c>
      <c r="E225" s="108"/>
      <c r="F225" s="127"/>
      <c r="G225" s="128"/>
      <c r="H225" s="292">
        <f t="shared" si="100"/>
        <v>0</v>
      </c>
      <c r="I225" s="129"/>
      <c r="J225" s="130"/>
      <c r="K225" s="131">
        <f t="array" ref="K225">IF(ISERROR(G225/L225),"",G225/L225)</f>
        <v>0</v>
      </c>
      <c r="L225" s="129">
        <v>3</v>
      </c>
      <c r="M225" s="109">
        <f t="shared" si="96"/>
        <v>0</v>
      </c>
      <c r="N225" s="130">
        <f t="shared" si="97"/>
        <v>0</v>
      </c>
      <c r="O225" s="221"/>
      <c r="P225" s="221"/>
      <c r="Q225" s="221"/>
      <c r="R225" s="221"/>
      <c r="S225" s="221"/>
      <c r="T225" s="221"/>
      <c r="U225" s="221"/>
      <c r="V225" s="132"/>
      <c r="W225" s="133"/>
      <c r="X225" s="132"/>
      <c r="Y225" s="132"/>
      <c r="Z225" s="132"/>
      <c r="AA225" s="132"/>
    </row>
    <row r="226" spans="1:27" ht="20.100000000000001" customHeight="1">
      <c r="A226" s="303">
        <v>30700009</v>
      </c>
      <c r="B226" s="230" t="s">
        <v>418</v>
      </c>
      <c r="C226" s="187" t="s">
        <v>367</v>
      </c>
      <c r="D226" s="108">
        <v>5.03</v>
      </c>
      <c r="E226" s="108"/>
      <c r="F226" s="127"/>
      <c r="G226" s="128"/>
      <c r="H226" s="292">
        <f t="shared" si="100"/>
        <v>0</v>
      </c>
      <c r="I226" s="129"/>
      <c r="J226" s="130"/>
      <c r="K226" s="131">
        <f t="array" ref="K226">IF(ISERROR(G226/L226),"",G226/L226)</f>
        <v>0</v>
      </c>
      <c r="L226" s="129">
        <v>3</v>
      </c>
      <c r="M226" s="109">
        <f t="shared" si="96"/>
        <v>0</v>
      </c>
      <c r="N226" s="130">
        <f t="shared" si="97"/>
        <v>0</v>
      </c>
      <c r="O226" s="221"/>
      <c r="P226" s="221"/>
      <c r="Q226" s="221"/>
      <c r="R226" s="221"/>
      <c r="S226" s="221"/>
      <c r="T226" s="221"/>
      <c r="U226" s="221"/>
      <c r="V226" s="132"/>
      <c r="W226" s="133"/>
      <c r="X226" s="132"/>
      <c r="Y226" s="132"/>
      <c r="Z226" s="132"/>
      <c r="AA226" s="132"/>
    </row>
    <row r="227" spans="1:27" ht="20.100000000000001" customHeight="1">
      <c r="A227" s="300">
        <v>30100036</v>
      </c>
      <c r="B227" s="134" t="s">
        <v>210</v>
      </c>
      <c r="C227" s="126" t="s">
        <v>187</v>
      </c>
      <c r="D227" s="108">
        <v>5.03</v>
      </c>
      <c r="E227" s="108"/>
      <c r="F227" s="127"/>
      <c r="G227" s="152"/>
      <c r="H227" s="292">
        <f t="shared" si="100"/>
        <v>0</v>
      </c>
      <c r="I227" s="129"/>
      <c r="J227" s="130" t="str">
        <f t="array" ref="J227">IF(ISERROR(G227/I227),"",G227/I227)</f>
        <v/>
      </c>
      <c r="K227" s="131">
        <f t="array" ref="K227">IF(ISERROR(G227/L227),"",G227/L227)</f>
        <v>0</v>
      </c>
      <c r="L227" s="129">
        <v>40</v>
      </c>
      <c r="M227" s="109">
        <f t="shared" ref="M227:M241" si="101">IF(ISERROR(I227-K227),"",I227-K227)</f>
        <v>0</v>
      </c>
      <c r="N227" s="130">
        <f t="shared" si="97"/>
        <v>0</v>
      </c>
      <c r="O227" s="219"/>
      <c r="P227" s="219"/>
      <c r="Q227" s="219"/>
      <c r="R227" s="219"/>
      <c r="S227" s="219"/>
      <c r="T227" s="219"/>
      <c r="U227" s="219"/>
      <c r="V227" s="132">
        <f t="shared" ref="V227:V236" si="102">SUM(X227:AA227)</f>
        <v>0</v>
      </c>
      <c r="W227" s="133" t="str">
        <f t="shared" ref="W227:W236" si="103">IF(ISERROR(V227/G227),"",V227/G227)</f>
        <v/>
      </c>
      <c r="X227" s="132"/>
      <c r="Y227" s="132"/>
      <c r="Z227" s="132"/>
      <c r="AA227" s="132"/>
    </row>
    <row r="228" spans="1:27" ht="20.100000000000001" customHeight="1">
      <c r="A228" s="300">
        <v>30100034</v>
      </c>
      <c r="B228" s="134" t="s">
        <v>210</v>
      </c>
      <c r="C228" s="126" t="s">
        <v>186</v>
      </c>
      <c r="D228" s="108">
        <v>5.03</v>
      </c>
      <c r="E228" s="108"/>
      <c r="F228" s="127"/>
      <c r="G228" s="152"/>
      <c r="H228" s="292">
        <f t="shared" si="100"/>
        <v>0</v>
      </c>
      <c r="I228" s="129"/>
      <c r="J228" s="130" t="str">
        <f t="array" ref="J228">IF(ISERROR(G228/I228),"",G228/I228)</f>
        <v/>
      </c>
      <c r="K228" s="131">
        <f t="array" ref="K228">IF(ISERROR(G228/L228),"",G228/L228)</f>
        <v>0</v>
      </c>
      <c r="L228" s="129">
        <v>40</v>
      </c>
      <c r="M228" s="109">
        <f t="shared" si="101"/>
        <v>0</v>
      </c>
      <c r="N228" s="130">
        <f t="shared" ref="N228:N236" si="104">SUM(O228:U228)</f>
        <v>0</v>
      </c>
      <c r="O228" s="219"/>
      <c r="P228" s="219"/>
      <c r="Q228" s="219"/>
      <c r="R228" s="219"/>
      <c r="S228" s="219"/>
      <c r="T228" s="219"/>
      <c r="U228" s="219"/>
      <c r="V228" s="132">
        <f t="shared" si="102"/>
        <v>0</v>
      </c>
      <c r="W228" s="133" t="str">
        <f t="shared" si="103"/>
        <v/>
      </c>
      <c r="X228" s="132"/>
      <c r="Y228" s="132"/>
      <c r="Z228" s="132"/>
      <c r="AA228" s="132"/>
    </row>
    <row r="229" spans="1:27" ht="20.100000000000001" customHeight="1">
      <c r="A229" s="300">
        <v>30100035</v>
      </c>
      <c r="B229" s="134" t="s">
        <v>210</v>
      </c>
      <c r="C229" s="126" t="s">
        <v>194</v>
      </c>
      <c r="D229" s="108">
        <v>5.03</v>
      </c>
      <c r="E229" s="108"/>
      <c r="F229" s="127"/>
      <c r="G229" s="152"/>
      <c r="H229" s="226">
        <f t="shared" ref="H229:H255" si="105">D229*G229</f>
        <v>0</v>
      </c>
      <c r="I229" s="129"/>
      <c r="J229" s="130" t="str">
        <f t="array" ref="J229">IF(ISERROR(G229/I229),"",G229/I229)</f>
        <v/>
      </c>
      <c r="K229" s="131">
        <f t="array" ref="K229">IF(ISERROR(G229/L229),"",G229/L229)</f>
        <v>0</v>
      </c>
      <c r="L229" s="129">
        <v>40</v>
      </c>
      <c r="M229" s="109">
        <f t="shared" si="101"/>
        <v>0</v>
      </c>
      <c r="N229" s="130">
        <f t="shared" si="104"/>
        <v>0</v>
      </c>
      <c r="O229" s="219"/>
      <c r="P229" s="219"/>
      <c r="Q229" s="219"/>
      <c r="R229" s="219"/>
      <c r="S229" s="219"/>
      <c r="T229" s="219"/>
      <c r="U229" s="219"/>
      <c r="V229" s="132">
        <f t="shared" si="102"/>
        <v>0</v>
      </c>
      <c r="W229" s="133" t="str">
        <f t="shared" si="103"/>
        <v/>
      </c>
      <c r="X229" s="132"/>
      <c r="Y229" s="132"/>
      <c r="Z229" s="132"/>
      <c r="AA229" s="132"/>
    </row>
    <row r="230" spans="1:27" ht="20.100000000000001" customHeight="1">
      <c r="A230" s="300">
        <v>30100040</v>
      </c>
      <c r="B230" s="134" t="s">
        <v>211</v>
      </c>
      <c r="C230" s="126" t="s">
        <v>212</v>
      </c>
      <c r="D230" s="108">
        <v>5.03</v>
      </c>
      <c r="E230" s="108"/>
      <c r="F230" s="127"/>
      <c r="G230" s="128"/>
      <c r="H230" s="226">
        <f t="shared" si="105"/>
        <v>0</v>
      </c>
      <c r="I230" s="129"/>
      <c r="J230" s="130" t="str">
        <f t="array" ref="J230">IF(ISERROR(G230/I230),"",G230/I230)</f>
        <v/>
      </c>
      <c r="K230" s="131">
        <f t="array" ref="K230">IF(ISERROR(G230/L230),"",G230/L230)</f>
        <v>0</v>
      </c>
      <c r="L230" s="129">
        <v>50</v>
      </c>
      <c r="M230" s="109">
        <f t="shared" si="101"/>
        <v>0</v>
      </c>
      <c r="N230" s="130">
        <f t="shared" si="104"/>
        <v>0</v>
      </c>
      <c r="O230" s="219"/>
      <c r="P230" s="219"/>
      <c r="Q230" s="219"/>
      <c r="R230" s="219"/>
      <c r="S230" s="219"/>
      <c r="T230" s="219"/>
      <c r="U230" s="219"/>
      <c r="V230" s="132">
        <f t="shared" si="102"/>
        <v>0</v>
      </c>
      <c r="W230" s="133" t="str">
        <f t="shared" si="103"/>
        <v/>
      </c>
      <c r="X230" s="132"/>
      <c r="Y230" s="132"/>
      <c r="Z230" s="132"/>
      <c r="AA230" s="132"/>
    </row>
    <row r="231" spans="1:27" ht="20.100000000000001" customHeight="1">
      <c r="A231" s="300">
        <v>30100039</v>
      </c>
      <c r="B231" s="134" t="s">
        <v>211</v>
      </c>
      <c r="C231" s="126" t="s">
        <v>186</v>
      </c>
      <c r="D231" s="108">
        <v>5.03</v>
      </c>
      <c r="E231" s="108"/>
      <c r="F231" s="127"/>
      <c r="G231" s="128"/>
      <c r="H231" s="226">
        <f t="shared" si="105"/>
        <v>0</v>
      </c>
      <c r="I231" s="129"/>
      <c r="J231" s="130" t="str">
        <f t="array" ref="J231">IF(ISERROR(G231/I231),"",G231/I231)</f>
        <v/>
      </c>
      <c r="K231" s="131">
        <f t="array" ref="K231">IF(ISERROR(G231/L231),"",G231/L231)</f>
        <v>0</v>
      </c>
      <c r="L231" s="129">
        <v>50</v>
      </c>
      <c r="M231" s="109">
        <f t="shared" si="101"/>
        <v>0</v>
      </c>
      <c r="N231" s="130">
        <f t="shared" si="104"/>
        <v>0</v>
      </c>
      <c r="O231" s="219"/>
      <c r="P231" s="219"/>
      <c r="Q231" s="219"/>
      <c r="R231" s="219"/>
      <c r="S231" s="219"/>
      <c r="T231" s="219"/>
      <c r="U231" s="219"/>
      <c r="V231" s="132">
        <f t="shared" si="102"/>
        <v>0</v>
      </c>
      <c r="W231" s="133" t="str">
        <f t="shared" si="103"/>
        <v/>
      </c>
      <c r="X231" s="132"/>
      <c r="Y231" s="132"/>
      <c r="Z231" s="132"/>
      <c r="AA231" s="132"/>
    </row>
    <row r="232" spans="1:27" ht="20.100000000000001" customHeight="1">
      <c r="A232" s="300">
        <v>30100042</v>
      </c>
      <c r="B232" s="134" t="s">
        <v>211</v>
      </c>
      <c r="C232" s="126" t="s">
        <v>187</v>
      </c>
      <c r="D232" s="108">
        <v>5.03</v>
      </c>
      <c r="E232" s="108"/>
      <c r="F232" s="127"/>
      <c r="G232" s="128"/>
      <c r="H232" s="226">
        <f t="shared" si="105"/>
        <v>0</v>
      </c>
      <c r="I232" s="129"/>
      <c r="J232" s="130" t="str">
        <f t="array" ref="J232">IF(ISERROR(G232/I232),"",G232/I232)</f>
        <v/>
      </c>
      <c r="K232" s="131">
        <f t="array" ref="K232">IF(ISERROR(G232/L232),"",G232/L232)</f>
        <v>0</v>
      </c>
      <c r="L232" s="129">
        <v>50</v>
      </c>
      <c r="M232" s="109">
        <f t="shared" si="101"/>
        <v>0</v>
      </c>
      <c r="N232" s="130">
        <f t="shared" si="104"/>
        <v>0</v>
      </c>
      <c r="O232" s="219"/>
      <c r="P232" s="219"/>
      <c r="Q232" s="219"/>
      <c r="R232" s="219"/>
      <c r="S232" s="219"/>
      <c r="T232" s="219"/>
      <c r="U232" s="219"/>
      <c r="V232" s="132">
        <f t="shared" si="102"/>
        <v>0</v>
      </c>
      <c r="W232" s="133" t="str">
        <f t="shared" si="103"/>
        <v/>
      </c>
      <c r="X232" s="132"/>
      <c r="Y232" s="132"/>
      <c r="Z232" s="132"/>
      <c r="AA232" s="132"/>
    </row>
    <row r="233" spans="1:27" ht="20.100000000000001" customHeight="1">
      <c r="A233" s="300">
        <v>30100041</v>
      </c>
      <c r="B233" s="134" t="s">
        <v>211</v>
      </c>
      <c r="C233" s="126" t="s">
        <v>194</v>
      </c>
      <c r="D233" s="108">
        <v>5.03</v>
      </c>
      <c r="E233" s="108"/>
      <c r="F233" s="127"/>
      <c r="G233" s="128"/>
      <c r="H233" s="226">
        <f t="shared" si="105"/>
        <v>0</v>
      </c>
      <c r="I233" s="129"/>
      <c r="J233" s="130" t="str">
        <f t="array" ref="J233">IF(ISERROR(G233/I233),"",G233/I233)</f>
        <v/>
      </c>
      <c r="K233" s="131">
        <f t="array" ref="K233">IF(ISERROR(G233/L233),"",G233/L233)</f>
        <v>0</v>
      </c>
      <c r="L233" s="129">
        <v>50</v>
      </c>
      <c r="M233" s="109">
        <f t="shared" si="101"/>
        <v>0</v>
      </c>
      <c r="N233" s="130">
        <f t="shared" si="104"/>
        <v>0</v>
      </c>
      <c r="O233" s="219"/>
      <c r="P233" s="219"/>
      <c r="Q233" s="219"/>
      <c r="R233" s="219"/>
      <c r="S233" s="219"/>
      <c r="T233" s="219"/>
      <c r="U233" s="219"/>
      <c r="V233" s="132">
        <f t="shared" si="102"/>
        <v>0</v>
      </c>
      <c r="W233" s="133" t="str">
        <f t="shared" si="103"/>
        <v/>
      </c>
      <c r="X233" s="132"/>
      <c r="Y233" s="132"/>
      <c r="Z233" s="132"/>
      <c r="AA233" s="132"/>
    </row>
    <row r="234" spans="1:27" ht="20.100000000000001" customHeight="1">
      <c r="A234" s="300">
        <v>30100045</v>
      </c>
      <c r="B234" s="134" t="s">
        <v>213</v>
      </c>
      <c r="C234" s="126" t="s">
        <v>199</v>
      </c>
      <c r="D234" s="108">
        <v>5.03</v>
      </c>
      <c r="E234" s="108"/>
      <c r="F234" s="127"/>
      <c r="G234" s="128"/>
      <c r="H234" s="226">
        <f t="shared" si="105"/>
        <v>0</v>
      </c>
      <c r="I234" s="129"/>
      <c r="J234" s="130" t="str">
        <f t="array" ref="J234">IF(ISERROR(G234/I234),"",G234/I234)</f>
        <v/>
      </c>
      <c r="K234" s="131">
        <f t="array" ref="K234">IF(ISERROR(G234/L234),"",G234/L234)</f>
        <v>0</v>
      </c>
      <c r="L234" s="129">
        <v>50</v>
      </c>
      <c r="M234" s="109">
        <f t="shared" si="101"/>
        <v>0</v>
      </c>
      <c r="N234" s="130">
        <f t="shared" si="104"/>
        <v>0</v>
      </c>
      <c r="O234" s="219"/>
      <c r="P234" s="219"/>
      <c r="Q234" s="219"/>
      <c r="R234" s="219"/>
      <c r="S234" s="219"/>
      <c r="T234" s="219"/>
      <c r="U234" s="219"/>
      <c r="V234" s="132">
        <f t="shared" si="102"/>
        <v>0</v>
      </c>
      <c r="W234" s="133" t="str">
        <f t="shared" si="103"/>
        <v/>
      </c>
      <c r="X234" s="132"/>
      <c r="Y234" s="132"/>
      <c r="Z234" s="132"/>
      <c r="AA234" s="132"/>
    </row>
    <row r="235" spans="1:27" ht="20.100000000000001" customHeight="1">
      <c r="A235" s="300">
        <v>30100044</v>
      </c>
      <c r="B235" s="134" t="s">
        <v>213</v>
      </c>
      <c r="C235" s="126" t="s">
        <v>187</v>
      </c>
      <c r="D235" s="108">
        <v>5.03</v>
      </c>
      <c r="E235" s="108"/>
      <c r="F235" s="127"/>
      <c r="G235" s="128"/>
      <c r="H235" s="226">
        <f t="shared" si="105"/>
        <v>0</v>
      </c>
      <c r="I235" s="129"/>
      <c r="J235" s="130" t="str">
        <f t="array" ref="J235">IF(ISERROR(G235/I235),"",G235/I235)</f>
        <v/>
      </c>
      <c r="K235" s="131">
        <f t="array" ref="K235">IF(ISERROR(G235/L235),"",G235/L235)</f>
        <v>0</v>
      </c>
      <c r="L235" s="129">
        <v>50</v>
      </c>
      <c r="M235" s="109">
        <f t="shared" si="101"/>
        <v>0</v>
      </c>
      <c r="N235" s="130">
        <f t="shared" si="104"/>
        <v>0</v>
      </c>
      <c r="O235" s="219"/>
      <c r="P235" s="219"/>
      <c r="Q235" s="219"/>
      <c r="R235" s="219"/>
      <c r="S235" s="219"/>
      <c r="T235" s="219"/>
      <c r="U235" s="219"/>
      <c r="V235" s="132">
        <f t="shared" si="102"/>
        <v>0</v>
      </c>
      <c r="W235" s="133" t="str">
        <f t="shared" si="103"/>
        <v/>
      </c>
      <c r="X235" s="132"/>
      <c r="Y235" s="132"/>
      <c r="Z235" s="132"/>
      <c r="AA235" s="132"/>
    </row>
    <row r="236" spans="1:27" ht="20.100000000000001" customHeight="1">
      <c r="A236" s="300">
        <v>30100046</v>
      </c>
      <c r="B236" s="134" t="s">
        <v>213</v>
      </c>
      <c r="C236" s="126" t="s">
        <v>207</v>
      </c>
      <c r="D236" s="108">
        <v>5.03</v>
      </c>
      <c r="E236" s="108"/>
      <c r="F236" s="127"/>
      <c r="G236" s="128"/>
      <c r="H236" s="226">
        <f t="shared" si="105"/>
        <v>0</v>
      </c>
      <c r="I236" s="129"/>
      <c r="J236" s="130" t="str">
        <f t="array" ref="J236">IF(ISERROR(G236/I236),"",G236/I236)</f>
        <v/>
      </c>
      <c r="K236" s="131">
        <f t="array" ref="K236">IF(ISERROR(G236/L236),"",G236/L236)</f>
        <v>0</v>
      </c>
      <c r="L236" s="129">
        <v>50</v>
      </c>
      <c r="M236" s="109">
        <f t="shared" si="101"/>
        <v>0</v>
      </c>
      <c r="N236" s="130">
        <f t="shared" si="104"/>
        <v>0</v>
      </c>
      <c r="O236" s="219"/>
      <c r="P236" s="219"/>
      <c r="Q236" s="219"/>
      <c r="R236" s="219"/>
      <c r="S236" s="219"/>
      <c r="T236" s="219"/>
      <c r="U236" s="219"/>
      <c r="V236" s="132">
        <f t="shared" si="102"/>
        <v>0</v>
      </c>
      <c r="W236" s="133" t="str">
        <f t="shared" si="103"/>
        <v/>
      </c>
      <c r="X236" s="132"/>
      <c r="Y236" s="132"/>
      <c r="Z236" s="132"/>
      <c r="AA236" s="132"/>
    </row>
    <row r="237" spans="1:27" ht="20.100000000000001" customHeight="1">
      <c r="A237" s="300">
        <v>30100043</v>
      </c>
      <c r="B237" s="134" t="s">
        <v>430</v>
      </c>
      <c r="C237" s="187" t="s">
        <v>428</v>
      </c>
      <c r="D237" s="108">
        <v>5.03</v>
      </c>
      <c r="E237" s="108"/>
      <c r="F237" s="127"/>
      <c r="G237" s="128"/>
      <c r="H237" s="235">
        <f t="shared" si="105"/>
        <v>0</v>
      </c>
      <c r="I237" s="129"/>
      <c r="J237" s="130"/>
      <c r="K237" s="131"/>
      <c r="L237" s="129">
        <v>50</v>
      </c>
      <c r="M237" s="109"/>
      <c r="N237" s="130"/>
      <c r="O237" s="233"/>
      <c r="P237" s="233"/>
      <c r="Q237" s="233"/>
      <c r="R237" s="233"/>
      <c r="S237" s="233"/>
      <c r="T237" s="233"/>
      <c r="U237" s="233"/>
      <c r="V237" s="132"/>
      <c r="W237" s="133"/>
      <c r="X237" s="132"/>
      <c r="Y237" s="132"/>
      <c r="Z237" s="132"/>
      <c r="AA237" s="132"/>
    </row>
    <row r="238" spans="1:27" ht="20.100000000000001" customHeight="1">
      <c r="A238" s="300">
        <v>30100064</v>
      </c>
      <c r="B238" s="134" t="s">
        <v>400</v>
      </c>
      <c r="C238" s="187" t="s">
        <v>398</v>
      </c>
      <c r="D238" s="108">
        <v>5</v>
      </c>
      <c r="E238" s="108"/>
      <c r="F238" s="127"/>
      <c r="G238" s="128"/>
      <c r="H238" s="226">
        <f t="shared" si="105"/>
        <v>0</v>
      </c>
      <c r="I238" s="129"/>
      <c r="J238" s="130"/>
      <c r="K238" s="131">
        <f t="array" ref="K238">IF(ISERROR(G238/L238),"",G238/L238)</f>
        <v>0</v>
      </c>
      <c r="L238" s="129">
        <v>50</v>
      </c>
      <c r="M238" s="109">
        <f t="shared" si="101"/>
        <v>0</v>
      </c>
      <c r="N238" s="130"/>
      <c r="O238" s="219"/>
      <c r="P238" s="219"/>
      <c r="Q238" s="219"/>
      <c r="R238" s="219"/>
      <c r="S238" s="219"/>
      <c r="T238" s="219"/>
      <c r="U238" s="219"/>
      <c r="V238" s="132"/>
      <c r="W238" s="133"/>
      <c r="X238" s="132"/>
      <c r="Y238" s="132"/>
      <c r="Z238" s="132"/>
      <c r="AA238" s="132"/>
    </row>
    <row r="239" spans="1:27" ht="20.100000000000001" customHeight="1">
      <c r="A239" s="300">
        <v>30100049</v>
      </c>
      <c r="B239" s="134" t="s">
        <v>214</v>
      </c>
      <c r="C239" s="126" t="s">
        <v>190</v>
      </c>
      <c r="D239" s="108">
        <v>5.03</v>
      </c>
      <c r="E239" s="108"/>
      <c r="F239" s="127"/>
      <c r="G239" s="128"/>
      <c r="H239" s="292">
        <f t="shared" si="105"/>
        <v>0</v>
      </c>
      <c r="I239" s="129"/>
      <c r="J239" s="130" t="str">
        <f t="array" ref="J239">IF(ISERROR(G239/I239),"",G239/I239)</f>
        <v/>
      </c>
      <c r="K239" s="131">
        <f t="array" ref="K239">IF(ISERROR(G239/L239),"",G239/L239)</f>
        <v>0</v>
      </c>
      <c r="L239" s="129">
        <v>21.5</v>
      </c>
      <c r="M239" s="109">
        <f t="shared" si="101"/>
        <v>0</v>
      </c>
      <c r="N239" s="130">
        <f t="shared" ref="N239:N240" si="106">SUM(O239:U239)</f>
        <v>0</v>
      </c>
      <c r="O239" s="219"/>
      <c r="P239" s="219"/>
      <c r="Q239" s="219"/>
      <c r="R239" s="219"/>
      <c r="S239" s="219"/>
      <c r="T239" s="219"/>
      <c r="U239" s="219"/>
      <c r="V239" s="132">
        <f t="shared" ref="V239:V240" si="107">SUM(X239:AA239)</f>
        <v>0</v>
      </c>
      <c r="W239" s="133" t="str">
        <f t="shared" ref="W239:W240" si="108">IF(ISERROR(V239/G239),"",V239/G239)</f>
        <v/>
      </c>
      <c r="X239" s="132"/>
      <c r="Y239" s="132"/>
      <c r="Z239" s="132"/>
      <c r="AA239" s="132"/>
    </row>
    <row r="240" spans="1:27" ht="20.100000000000001" customHeight="1">
      <c r="A240" s="300">
        <v>30100050</v>
      </c>
      <c r="B240" s="134" t="s">
        <v>214</v>
      </c>
      <c r="C240" s="126" t="s">
        <v>194</v>
      </c>
      <c r="D240" s="108">
        <v>5.03</v>
      </c>
      <c r="E240" s="108"/>
      <c r="F240" s="127"/>
      <c r="G240" s="128"/>
      <c r="H240" s="292">
        <f t="shared" si="105"/>
        <v>0</v>
      </c>
      <c r="I240" s="129"/>
      <c r="J240" s="130" t="str">
        <f t="array" ref="J240">IF(ISERROR(G240/I240),"",G240/I240)</f>
        <v/>
      </c>
      <c r="K240" s="131">
        <f t="array" ref="K240">IF(ISERROR(G240/L240),"",G240/L240)</f>
        <v>0</v>
      </c>
      <c r="L240" s="129">
        <v>21.5</v>
      </c>
      <c r="M240" s="109">
        <f t="shared" si="101"/>
        <v>0</v>
      </c>
      <c r="N240" s="130">
        <f t="shared" si="106"/>
        <v>0</v>
      </c>
      <c r="O240" s="219"/>
      <c r="P240" s="219"/>
      <c r="Q240" s="219"/>
      <c r="R240" s="219"/>
      <c r="S240" s="219"/>
      <c r="T240" s="219"/>
      <c r="U240" s="219"/>
      <c r="V240" s="132">
        <f t="shared" si="107"/>
        <v>0</v>
      </c>
      <c r="W240" s="133" t="str">
        <f t="shared" si="108"/>
        <v/>
      </c>
      <c r="X240" s="132"/>
      <c r="Y240" s="132"/>
      <c r="Z240" s="132"/>
      <c r="AA240" s="132"/>
    </row>
    <row r="241" spans="1:27" ht="20.100000000000001" customHeight="1">
      <c r="A241" s="300"/>
      <c r="B241" s="134" t="s">
        <v>360</v>
      </c>
      <c r="C241" s="187" t="s">
        <v>361</v>
      </c>
      <c r="D241" s="108"/>
      <c r="E241" s="108"/>
      <c r="F241" s="127"/>
      <c r="G241" s="128"/>
      <c r="H241" s="292">
        <f t="shared" si="105"/>
        <v>0</v>
      </c>
      <c r="I241" s="129"/>
      <c r="J241" s="130"/>
      <c r="K241" s="131"/>
      <c r="L241" s="129"/>
      <c r="M241" s="109">
        <f t="shared" si="101"/>
        <v>0</v>
      </c>
      <c r="N241" s="130"/>
      <c r="O241" s="219"/>
      <c r="P241" s="219"/>
      <c r="Q241" s="219"/>
      <c r="R241" s="219"/>
      <c r="S241" s="219"/>
      <c r="T241" s="219"/>
      <c r="U241" s="219"/>
      <c r="V241" s="132"/>
      <c r="W241" s="133"/>
      <c r="X241" s="132"/>
      <c r="Y241" s="132"/>
      <c r="Z241" s="132"/>
      <c r="AA241" s="132"/>
    </row>
    <row r="242" spans="1:27" ht="20.100000000000001" customHeight="1">
      <c r="A242" s="300">
        <v>30100055</v>
      </c>
      <c r="B242" s="140" t="s">
        <v>215</v>
      </c>
      <c r="C242" s="126" t="s">
        <v>186</v>
      </c>
      <c r="D242" s="108">
        <v>5.0599999999999996</v>
      </c>
      <c r="E242" s="108"/>
      <c r="F242" s="127"/>
      <c r="G242" s="128"/>
      <c r="H242" s="292">
        <f t="shared" si="105"/>
        <v>0</v>
      </c>
      <c r="I242" s="129"/>
      <c r="J242" s="130" t="str">
        <f t="array" ref="J242">IF(ISERROR(G242/I242),"",G242/I242)</f>
        <v/>
      </c>
      <c r="K242" s="131" t="str">
        <f t="array" ref="K242">IF(ISERROR(G242/L242),"",G242/L242)</f>
        <v/>
      </c>
      <c r="L242" s="129"/>
      <c r="M242" s="109" t="str">
        <f t="shared" ref="M242:M249" si="109">IF(ISERROR(I242-K242),"",I242-K242)</f>
        <v/>
      </c>
      <c r="N242" s="130">
        <f t="shared" ref="N242:N245" si="110">SUM(O242:U242)</f>
        <v>0</v>
      </c>
      <c r="O242" s="219"/>
      <c r="P242" s="219"/>
      <c r="Q242" s="219"/>
      <c r="R242" s="219"/>
      <c r="S242" s="219"/>
      <c r="T242" s="219"/>
      <c r="U242" s="219"/>
      <c r="V242" s="132">
        <f t="shared" ref="V242:V245" si="111">SUM(X242:AA242)</f>
        <v>0</v>
      </c>
      <c r="W242" s="133" t="str">
        <f t="shared" ref="W242:W245" si="112">IF(ISERROR(V242/G242),"",V242/G242)</f>
        <v/>
      </c>
      <c r="X242" s="132"/>
      <c r="Y242" s="132"/>
      <c r="Z242" s="132"/>
      <c r="AA242" s="132"/>
    </row>
    <row r="243" spans="1:27" ht="20.100000000000001" customHeight="1">
      <c r="A243" s="300">
        <v>30100056</v>
      </c>
      <c r="B243" s="140" t="s">
        <v>215</v>
      </c>
      <c r="C243" s="126" t="s">
        <v>204</v>
      </c>
      <c r="D243" s="108">
        <v>5.0599999999999996</v>
      </c>
      <c r="E243" s="108"/>
      <c r="F243" s="127"/>
      <c r="G243" s="128"/>
      <c r="H243" s="292">
        <f t="shared" si="105"/>
        <v>0</v>
      </c>
      <c r="I243" s="129"/>
      <c r="J243" s="130" t="str">
        <f t="array" ref="J243">IF(ISERROR(G243/I243),"",G243/I243)</f>
        <v/>
      </c>
      <c r="K243" s="131" t="str">
        <f t="array" ref="K243">IF(ISERROR(G243/L243),"",G243/L243)</f>
        <v/>
      </c>
      <c r="L243" s="129"/>
      <c r="M243" s="109" t="str">
        <f t="shared" si="109"/>
        <v/>
      </c>
      <c r="N243" s="130">
        <f t="shared" si="110"/>
        <v>0</v>
      </c>
      <c r="O243" s="219"/>
      <c r="P243" s="219"/>
      <c r="Q243" s="219"/>
      <c r="R243" s="219"/>
      <c r="S243" s="219"/>
      <c r="T243" s="219"/>
      <c r="U243" s="219"/>
      <c r="V243" s="132">
        <f t="shared" si="111"/>
        <v>0</v>
      </c>
      <c r="W243" s="133" t="str">
        <f t="shared" si="112"/>
        <v/>
      </c>
      <c r="X243" s="132"/>
      <c r="Y243" s="132"/>
      <c r="Z243" s="132"/>
      <c r="AA243" s="132"/>
    </row>
    <row r="244" spans="1:27" ht="20.100000000000001" customHeight="1">
      <c r="A244" s="300">
        <v>30100057</v>
      </c>
      <c r="B244" s="140" t="s">
        <v>215</v>
      </c>
      <c r="C244" s="126" t="s">
        <v>194</v>
      </c>
      <c r="D244" s="108">
        <v>5.0599999999999996</v>
      </c>
      <c r="E244" s="108"/>
      <c r="F244" s="127"/>
      <c r="G244" s="128"/>
      <c r="H244" s="292">
        <f t="shared" si="105"/>
        <v>0</v>
      </c>
      <c r="I244" s="129"/>
      <c r="J244" s="130" t="str">
        <f t="array" ref="J244">IF(ISERROR(G244/I244),"",G244/I244)</f>
        <v/>
      </c>
      <c r="K244" s="131" t="str">
        <f t="array" ref="K244">IF(ISERROR(G244/L244),"",G244/L244)</f>
        <v/>
      </c>
      <c r="L244" s="129"/>
      <c r="M244" s="109" t="str">
        <f t="shared" si="109"/>
        <v/>
      </c>
      <c r="N244" s="130">
        <f t="shared" si="110"/>
        <v>0</v>
      </c>
      <c r="O244" s="219"/>
      <c r="P244" s="219"/>
      <c r="Q244" s="219"/>
      <c r="R244" s="219"/>
      <c r="S244" s="219"/>
      <c r="T244" s="219"/>
      <c r="U244" s="219"/>
      <c r="V244" s="132">
        <f t="shared" si="111"/>
        <v>0</v>
      </c>
      <c r="W244" s="133" t="str">
        <f t="shared" si="112"/>
        <v/>
      </c>
      <c r="X244" s="132"/>
      <c r="Y244" s="132"/>
      <c r="Z244" s="132"/>
      <c r="AA244" s="132"/>
    </row>
    <row r="245" spans="1:27" ht="20.100000000000001" customHeight="1">
      <c r="A245" s="300">
        <v>30100058</v>
      </c>
      <c r="B245" s="140" t="s">
        <v>215</v>
      </c>
      <c r="C245" s="126" t="s">
        <v>187</v>
      </c>
      <c r="D245" s="108">
        <v>5.0599999999999996</v>
      </c>
      <c r="E245" s="108"/>
      <c r="F245" s="127"/>
      <c r="G245" s="128"/>
      <c r="H245" s="292">
        <f t="shared" si="105"/>
        <v>0</v>
      </c>
      <c r="I245" s="129"/>
      <c r="J245" s="130" t="str">
        <f t="array" ref="J245">IF(ISERROR(G245/I245),"",G245/I245)</f>
        <v/>
      </c>
      <c r="K245" s="131" t="str">
        <f t="array" ref="K245">IF(ISERROR(G245/L245),"",G245/L245)</f>
        <v/>
      </c>
      <c r="L245" s="129"/>
      <c r="M245" s="109" t="str">
        <f t="shared" si="109"/>
        <v/>
      </c>
      <c r="N245" s="130">
        <f t="shared" si="110"/>
        <v>0</v>
      </c>
      <c r="O245" s="219"/>
      <c r="P245" s="219"/>
      <c r="Q245" s="219"/>
      <c r="R245" s="219"/>
      <c r="S245" s="219"/>
      <c r="T245" s="219"/>
      <c r="U245" s="219"/>
      <c r="V245" s="132">
        <f t="shared" si="111"/>
        <v>0</v>
      </c>
      <c r="W245" s="133" t="str">
        <f t="shared" si="112"/>
        <v/>
      </c>
      <c r="X245" s="132"/>
      <c r="Y245" s="132"/>
      <c r="Z245" s="132"/>
      <c r="AA245" s="132"/>
    </row>
    <row r="246" spans="1:27" ht="20.100000000000001" customHeight="1">
      <c r="A246" s="302">
        <v>30600013</v>
      </c>
      <c r="B246" s="196" t="s">
        <v>377</v>
      </c>
      <c r="C246" s="187" t="s">
        <v>374</v>
      </c>
      <c r="D246" s="108"/>
      <c r="E246" s="108"/>
      <c r="F246" s="127"/>
      <c r="G246" s="128"/>
      <c r="H246" s="292">
        <f t="shared" si="105"/>
        <v>0</v>
      </c>
      <c r="I246" s="129"/>
      <c r="J246" s="130"/>
      <c r="K246" s="131">
        <f t="array" ref="K246">IF(ISERROR(G246/L246),"",G246/L246)</f>
        <v>0</v>
      </c>
      <c r="L246" s="129">
        <v>24</v>
      </c>
      <c r="M246" s="109">
        <f t="shared" si="109"/>
        <v>0</v>
      </c>
      <c r="N246" s="130"/>
      <c r="O246" s="219"/>
      <c r="P246" s="219"/>
      <c r="Q246" s="219"/>
      <c r="R246" s="219"/>
      <c r="S246" s="219"/>
      <c r="T246" s="219"/>
      <c r="U246" s="219"/>
      <c r="V246" s="132"/>
      <c r="W246" s="133"/>
      <c r="X246" s="132"/>
      <c r="Y246" s="132"/>
      <c r="Z246" s="132"/>
      <c r="AA246" s="132"/>
    </row>
    <row r="247" spans="1:27" ht="20.100000000000001" customHeight="1">
      <c r="A247" s="302">
        <v>30600014</v>
      </c>
      <c r="B247" s="196" t="s">
        <v>377</v>
      </c>
      <c r="C247" s="187" t="s">
        <v>369</v>
      </c>
      <c r="D247" s="108"/>
      <c r="E247" s="108"/>
      <c r="F247" s="127"/>
      <c r="G247" s="128"/>
      <c r="H247" s="292">
        <f t="shared" si="105"/>
        <v>0</v>
      </c>
      <c r="I247" s="129"/>
      <c r="J247" s="130"/>
      <c r="K247" s="131">
        <f t="array" ref="K247">IF(ISERROR(G247/L247),"",G247/L247)</f>
        <v>0</v>
      </c>
      <c r="L247" s="129">
        <v>24</v>
      </c>
      <c r="M247" s="109">
        <f t="shared" si="109"/>
        <v>0</v>
      </c>
      <c r="N247" s="130"/>
      <c r="O247" s="219"/>
      <c r="P247" s="219"/>
      <c r="Q247" s="219"/>
      <c r="R247" s="219"/>
      <c r="S247" s="219"/>
      <c r="T247" s="219"/>
      <c r="U247" s="219"/>
      <c r="V247" s="132"/>
      <c r="W247" s="133"/>
      <c r="X247" s="132"/>
      <c r="Y247" s="132"/>
      <c r="Z247" s="132"/>
      <c r="AA247" s="132"/>
    </row>
    <row r="248" spans="1:27" ht="20.100000000000001" customHeight="1">
      <c r="A248" s="302">
        <v>30600012</v>
      </c>
      <c r="B248" s="196" t="s">
        <v>377</v>
      </c>
      <c r="C248" s="187" t="s">
        <v>370</v>
      </c>
      <c r="D248" s="108"/>
      <c r="E248" s="108"/>
      <c r="F248" s="127"/>
      <c r="G248" s="128"/>
      <c r="H248" s="292">
        <f t="shared" si="105"/>
        <v>0</v>
      </c>
      <c r="I248" s="129"/>
      <c r="J248" s="130"/>
      <c r="K248" s="131">
        <f t="array" ref="K248">IF(ISERROR(G248/L248),"",G248/L248)</f>
        <v>0</v>
      </c>
      <c r="L248" s="129">
        <v>24</v>
      </c>
      <c r="M248" s="109">
        <f t="shared" si="109"/>
        <v>0</v>
      </c>
      <c r="N248" s="130"/>
      <c r="O248" s="219"/>
      <c r="P248" s="219"/>
      <c r="Q248" s="219"/>
      <c r="R248" s="219"/>
      <c r="S248" s="219"/>
      <c r="T248" s="219"/>
      <c r="U248" s="219"/>
      <c r="V248" s="132"/>
      <c r="W248" s="133"/>
      <c r="X248" s="132"/>
      <c r="Y248" s="132"/>
      <c r="Z248" s="132"/>
      <c r="AA248" s="132"/>
    </row>
    <row r="249" spans="1:27" ht="20.100000000000001" customHeight="1">
      <c r="A249" s="302">
        <v>30600011</v>
      </c>
      <c r="B249" s="196" t="s">
        <v>377</v>
      </c>
      <c r="C249" s="187" t="s">
        <v>371</v>
      </c>
      <c r="D249" s="108"/>
      <c r="E249" s="108"/>
      <c r="F249" s="127"/>
      <c r="G249" s="128"/>
      <c r="H249" s="292">
        <f t="shared" si="105"/>
        <v>0</v>
      </c>
      <c r="I249" s="129"/>
      <c r="J249" s="130"/>
      <c r="K249" s="131">
        <f t="array" ref="K249">IF(ISERROR(G249/L249),"",G249/L249)</f>
        <v>0</v>
      </c>
      <c r="L249" s="129">
        <v>24</v>
      </c>
      <c r="M249" s="109">
        <f t="shared" si="109"/>
        <v>0</v>
      </c>
      <c r="N249" s="130"/>
      <c r="O249" s="219"/>
      <c r="P249" s="219"/>
      <c r="Q249" s="219"/>
      <c r="R249" s="219"/>
      <c r="S249" s="219"/>
      <c r="T249" s="219"/>
      <c r="U249" s="219"/>
      <c r="V249" s="132"/>
      <c r="W249" s="133"/>
      <c r="X249" s="132"/>
      <c r="Y249" s="132"/>
      <c r="Z249" s="132"/>
      <c r="AA249" s="132"/>
    </row>
    <row r="250" spans="1:27" ht="20.100000000000001" customHeight="1">
      <c r="A250" s="302">
        <v>30300002</v>
      </c>
      <c r="B250" s="196" t="s">
        <v>407</v>
      </c>
      <c r="C250" s="187" t="s">
        <v>408</v>
      </c>
      <c r="D250" s="108"/>
      <c r="E250" s="108"/>
      <c r="F250" s="127"/>
      <c r="G250" s="128"/>
      <c r="H250" s="292">
        <f t="shared" si="105"/>
        <v>0</v>
      </c>
      <c r="I250" s="129"/>
      <c r="J250" s="130"/>
      <c r="K250" s="131"/>
      <c r="L250" s="129">
        <v>4</v>
      </c>
      <c r="M250" s="109"/>
      <c r="N250" s="130"/>
      <c r="O250" s="219"/>
      <c r="P250" s="219"/>
      <c r="Q250" s="219"/>
      <c r="R250" s="219"/>
      <c r="S250" s="219"/>
      <c r="T250" s="219"/>
      <c r="U250" s="219"/>
      <c r="V250" s="132"/>
      <c r="W250" s="133"/>
      <c r="X250" s="132"/>
      <c r="Y250" s="132"/>
      <c r="Z250" s="132"/>
      <c r="AA250" s="132"/>
    </row>
    <row r="251" spans="1:27" ht="20.100000000000001" customHeight="1">
      <c r="A251" s="302">
        <v>30300001</v>
      </c>
      <c r="B251" s="196" t="s">
        <v>407</v>
      </c>
      <c r="C251" s="187" t="s">
        <v>409</v>
      </c>
      <c r="D251" s="108"/>
      <c r="E251" s="108"/>
      <c r="F251" s="127"/>
      <c r="G251" s="128"/>
      <c r="H251" s="292">
        <f t="shared" si="105"/>
        <v>0</v>
      </c>
      <c r="I251" s="129"/>
      <c r="J251" s="130"/>
      <c r="K251" s="131"/>
      <c r="L251" s="129">
        <v>4</v>
      </c>
      <c r="M251" s="109"/>
      <c r="N251" s="130"/>
      <c r="O251" s="219"/>
      <c r="P251" s="219"/>
      <c r="Q251" s="219"/>
      <c r="R251" s="219"/>
      <c r="S251" s="219"/>
      <c r="T251" s="219"/>
      <c r="U251" s="219"/>
      <c r="V251" s="132"/>
      <c r="W251" s="133"/>
      <c r="X251" s="132"/>
      <c r="Y251" s="132"/>
      <c r="Z251" s="132"/>
      <c r="AA251" s="132"/>
    </row>
    <row r="252" spans="1:27" ht="20.100000000000001" customHeight="1">
      <c r="A252" s="302">
        <v>30300003</v>
      </c>
      <c r="B252" s="196" t="s">
        <v>407</v>
      </c>
      <c r="C252" s="187" t="s">
        <v>410</v>
      </c>
      <c r="D252" s="108"/>
      <c r="E252" s="108"/>
      <c r="F252" s="127"/>
      <c r="G252" s="128"/>
      <c r="H252" s="292">
        <f t="shared" si="105"/>
        <v>0</v>
      </c>
      <c r="I252" s="129"/>
      <c r="J252" s="130"/>
      <c r="K252" s="131"/>
      <c r="L252" s="129">
        <v>4</v>
      </c>
      <c r="M252" s="109"/>
      <c r="N252" s="130"/>
      <c r="O252" s="219"/>
      <c r="P252" s="219"/>
      <c r="Q252" s="219"/>
      <c r="R252" s="219"/>
      <c r="S252" s="219"/>
      <c r="T252" s="219"/>
      <c r="U252" s="219"/>
      <c r="V252" s="132"/>
      <c r="W252" s="133"/>
      <c r="X252" s="132"/>
      <c r="Y252" s="132"/>
      <c r="Z252" s="132"/>
      <c r="AA252" s="132"/>
    </row>
    <row r="253" spans="1:27" ht="20.100000000000001" customHeight="1">
      <c r="A253" s="302">
        <v>30300005</v>
      </c>
      <c r="B253" s="140" t="s">
        <v>363</v>
      </c>
      <c r="C253" s="126" t="s">
        <v>337</v>
      </c>
      <c r="D253" s="108"/>
      <c r="E253" s="108"/>
      <c r="F253" s="127"/>
      <c r="G253" s="128"/>
      <c r="H253" s="292">
        <f t="shared" si="105"/>
        <v>0</v>
      </c>
      <c r="I253" s="129"/>
      <c r="J253" s="130"/>
      <c r="K253" s="131"/>
      <c r="L253" s="129">
        <v>4</v>
      </c>
      <c r="M253" s="109"/>
      <c r="N253" s="130"/>
      <c r="O253" s="219"/>
      <c r="P253" s="219"/>
      <c r="Q253" s="219"/>
      <c r="R253" s="219"/>
      <c r="S253" s="219"/>
      <c r="T253" s="219"/>
      <c r="U253" s="219"/>
      <c r="V253" s="132"/>
      <c r="W253" s="133"/>
      <c r="X253" s="132"/>
      <c r="Y253" s="132"/>
      <c r="Z253" s="132"/>
      <c r="AA253" s="132"/>
    </row>
    <row r="254" spans="1:27" ht="20.100000000000001" customHeight="1">
      <c r="A254" s="302">
        <v>30300004</v>
      </c>
      <c r="B254" s="140" t="s">
        <v>363</v>
      </c>
      <c r="C254" s="126" t="s">
        <v>339</v>
      </c>
      <c r="D254" s="108"/>
      <c r="E254" s="108"/>
      <c r="F254" s="127"/>
      <c r="G254" s="128"/>
      <c r="H254" s="292">
        <f t="shared" si="105"/>
        <v>0</v>
      </c>
      <c r="I254" s="129"/>
      <c r="J254" s="130"/>
      <c r="K254" s="131"/>
      <c r="L254" s="129">
        <v>4</v>
      </c>
      <c r="M254" s="109"/>
      <c r="N254" s="130"/>
      <c r="O254" s="219"/>
      <c r="P254" s="219"/>
      <c r="Q254" s="219"/>
      <c r="R254" s="219"/>
      <c r="S254" s="219"/>
      <c r="T254" s="219"/>
      <c r="U254" s="219"/>
      <c r="V254" s="132"/>
      <c r="W254" s="133"/>
      <c r="X254" s="132"/>
      <c r="Y254" s="132"/>
      <c r="Z254" s="132"/>
      <c r="AA254" s="132"/>
    </row>
    <row r="255" spans="1:27" ht="20.100000000000001" customHeight="1">
      <c r="A255" s="302">
        <v>30300006</v>
      </c>
      <c r="B255" s="140" t="s">
        <v>363</v>
      </c>
      <c r="C255" s="126" t="s">
        <v>341</v>
      </c>
      <c r="D255" s="108"/>
      <c r="E255" s="108"/>
      <c r="F255" s="127"/>
      <c r="G255" s="128"/>
      <c r="H255" s="292">
        <f t="shared" si="105"/>
        <v>0</v>
      </c>
      <c r="I255" s="129"/>
      <c r="J255" s="130"/>
      <c r="K255" s="131"/>
      <c r="L255" s="129">
        <v>4</v>
      </c>
      <c r="M255" s="109"/>
      <c r="N255" s="130"/>
      <c r="O255" s="219"/>
      <c r="P255" s="219"/>
      <c r="Q255" s="219"/>
      <c r="R255" s="219"/>
      <c r="S255" s="219"/>
      <c r="T255" s="219"/>
      <c r="U255" s="219"/>
      <c r="V255" s="132"/>
      <c r="W255" s="133"/>
      <c r="X255" s="132"/>
      <c r="Y255" s="132"/>
      <c r="Z255" s="132"/>
      <c r="AA255" s="132"/>
    </row>
    <row r="256" spans="1:27" ht="20.100000000000001" customHeight="1">
      <c r="A256" s="470" t="s">
        <v>216</v>
      </c>
      <c r="B256" s="470"/>
      <c r="C256" s="224" t="s">
        <v>202</v>
      </c>
      <c r="D256" s="143"/>
      <c r="E256" s="143"/>
      <c r="F256" s="144"/>
      <c r="G256" s="145">
        <f>SUM(G199:G255)</f>
        <v>0</v>
      </c>
      <c r="H256" s="146">
        <f>SUM(H199:H255)</f>
        <v>0</v>
      </c>
      <c r="I256" s="146">
        <f>SUM(I199:I255)</f>
        <v>0</v>
      </c>
      <c r="J256" s="130" t="str">
        <f t="array" ref="J256">IF(ISERROR(G256/I256),"",G256/I256)</f>
        <v/>
      </c>
      <c r="K256" s="146">
        <f>SUM(K199:K255)</f>
        <v>0</v>
      </c>
      <c r="L256" s="147"/>
      <c r="M256" s="150">
        <f t="shared" ref="M256:V256" si="113">SUM(M199:M255)</f>
        <v>0</v>
      </c>
      <c r="N256" s="146">
        <f t="shared" si="113"/>
        <v>0</v>
      </c>
      <c r="O256" s="148">
        <f t="shared" si="113"/>
        <v>0</v>
      </c>
      <c r="P256" s="148">
        <f t="shared" si="113"/>
        <v>0</v>
      </c>
      <c r="Q256" s="148">
        <f t="shared" si="113"/>
        <v>0</v>
      </c>
      <c r="R256" s="148">
        <f t="shared" si="113"/>
        <v>0</v>
      </c>
      <c r="S256" s="148">
        <f t="shared" si="113"/>
        <v>0</v>
      </c>
      <c r="T256" s="148">
        <f t="shared" si="113"/>
        <v>0</v>
      </c>
      <c r="U256" s="148">
        <f t="shared" si="113"/>
        <v>0</v>
      </c>
      <c r="V256" s="149">
        <f t="shared" si="113"/>
        <v>0</v>
      </c>
      <c r="W256" s="133" t="str">
        <f t="shared" ref="W256:W263" si="114">IF(ISERROR(V256/G256),"",V256/G256)</f>
        <v/>
      </c>
      <c r="X256" s="149">
        <f>SUM(X199:X255)</f>
        <v>0</v>
      </c>
      <c r="Y256" s="149">
        <f>SUM(Y199:Y255)</f>
        <v>0</v>
      </c>
      <c r="Z256" s="149">
        <f>SUM(Z199:Z255)</f>
        <v>0</v>
      </c>
      <c r="AA256" s="149">
        <f>SUM(AA199:AA255)</f>
        <v>0</v>
      </c>
    </row>
    <row r="257" spans="1:27" ht="20.100000000000001" customHeight="1">
      <c r="A257" s="299">
        <v>30400012</v>
      </c>
      <c r="B257" s="218" t="s">
        <v>217</v>
      </c>
      <c r="C257" s="126" t="s">
        <v>179</v>
      </c>
      <c r="D257" s="108">
        <v>5.03</v>
      </c>
      <c r="E257" s="108"/>
      <c r="F257" s="127"/>
      <c r="G257" s="128"/>
      <c r="H257" s="226">
        <f t="shared" ref="H257:H287" si="115">D257*G257</f>
        <v>0</v>
      </c>
      <c r="I257" s="129"/>
      <c r="J257" s="130" t="str">
        <f t="array" ref="J257">IF(ISERROR(G257/I257),"",G257/I257)</f>
        <v/>
      </c>
      <c r="K257" s="131">
        <f t="array" ref="K257">IF(ISERROR(G257/L257),"",G257/L257)</f>
        <v>0</v>
      </c>
      <c r="L257" s="129">
        <v>8.8000000000000007</v>
      </c>
      <c r="M257" s="109">
        <f t="shared" ref="M257:M264" si="116">IF(ISERROR(I257-K257),"",I257-K257)</f>
        <v>0</v>
      </c>
      <c r="N257" s="130">
        <f t="shared" ref="N257:N264" si="117">SUM(O257:U257)</f>
        <v>0</v>
      </c>
      <c r="O257" s="219"/>
      <c r="P257" s="219"/>
      <c r="Q257" s="219"/>
      <c r="R257" s="219"/>
      <c r="S257" s="219"/>
      <c r="T257" s="219"/>
      <c r="U257" s="219"/>
      <c r="V257" s="132">
        <f t="shared" ref="V257:V263" si="118">SUM(X257:AA257)</f>
        <v>0</v>
      </c>
      <c r="W257" s="133" t="str">
        <f t="shared" si="114"/>
        <v/>
      </c>
      <c r="X257" s="132"/>
      <c r="Y257" s="132"/>
      <c r="Z257" s="132"/>
      <c r="AA257" s="132"/>
    </row>
    <row r="258" spans="1:27" ht="20.100000000000001" customHeight="1">
      <c r="A258" s="299">
        <v>30400010</v>
      </c>
      <c r="B258" s="218" t="s">
        <v>217</v>
      </c>
      <c r="C258" s="126" t="s">
        <v>186</v>
      </c>
      <c r="D258" s="108">
        <v>5.03</v>
      </c>
      <c r="E258" s="108"/>
      <c r="F258" s="127"/>
      <c r="G258" s="128"/>
      <c r="H258" s="226">
        <f t="shared" si="115"/>
        <v>0</v>
      </c>
      <c r="I258" s="129"/>
      <c r="J258" s="130" t="str">
        <f t="array" ref="J258">IF(ISERROR(G258/I258),"",G258/I258)</f>
        <v/>
      </c>
      <c r="K258" s="131">
        <f t="array" ref="K258">IF(ISERROR(G258/L258),"",G258/L258)</f>
        <v>0</v>
      </c>
      <c r="L258" s="129">
        <v>8.8000000000000007</v>
      </c>
      <c r="M258" s="109">
        <f t="shared" si="116"/>
        <v>0</v>
      </c>
      <c r="N258" s="130">
        <f t="shared" si="117"/>
        <v>0</v>
      </c>
      <c r="O258" s="219"/>
      <c r="P258" s="219"/>
      <c r="Q258" s="219"/>
      <c r="R258" s="219"/>
      <c r="S258" s="219"/>
      <c r="T258" s="219"/>
      <c r="U258" s="219"/>
      <c r="V258" s="132">
        <f t="shared" si="118"/>
        <v>0</v>
      </c>
      <c r="W258" s="133" t="str">
        <f t="shared" si="114"/>
        <v/>
      </c>
      <c r="X258" s="132"/>
      <c r="Y258" s="132"/>
      <c r="Z258" s="132"/>
      <c r="AA258" s="132"/>
    </row>
    <row r="259" spans="1:27" ht="20.100000000000001" customHeight="1">
      <c r="A259" s="299">
        <v>30400011</v>
      </c>
      <c r="B259" s="218" t="s">
        <v>217</v>
      </c>
      <c r="C259" s="126" t="s">
        <v>204</v>
      </c>
      <c r="D259" s="108">
        <v>5.03</v>
      </c>
      <c r="E259" s="108"/>
      <c r="F259" s="127"/>
      <c r="G259" s="128"/>
      <c r="H259" s="226">
        <f t="shared" si="115"/>
        <v>0</v>
      </c>
      <c r="I259" s="129"/>
      <c r="J259" s="130" t="str">
        <f t="array" ref="J259">IF(ISERROR(G259/I259),"",G259/I259)</f>
        <v/>
      </c>
      <c r="K259" s="131">
        <f t="array" ref="K259">IF(ISERROR(G259/L259),"",G259/L259)</f>
        <v>0</v>
      </c>
      <c r="L259" s="129">
        <v>8.8000000000000007</v>
      </c>
      <c r="M259" s="109">
        <f t="shared" si="116"/>
        <v>0</v>
      </c>
      <c r="N259" s="130">
        <f t="shared" si="117"/>
        <v>0</v>
      </c>
      <c r="O259" s="219"/>
      <c r="P259" s="219"/>
      <c r="Q259" s="219"/>
      <c r="R259" s="219"/>
      <c r="S259" s="219"/>
      <c r="T259" s="219"/>
      <c r="U259" s="219"/>
      <c r="V259" s="132">
        <f t="shared" si="118"/>
        <v>0</v>
      </c>
      <c r="W259" s="133" t="str">
        <f t="shared" si="114"/>
        <v/>
      </c>
      <c r="X259" s="132"/>
      <c r="Y259" s="132"/>
      <c r="Z259" s="132"/>
      <c r="AA259" s="132"/>
    </row>
    <row r="260" spans="1:27" ht="20.100000000000001" customHeight="1">
      <c r="A260" s="299">
        <v>30400014</v>
      </c>
      <c r="B260" s="151" t="s">
        <v>513</v>
      </c>
      <c r="C260" s="126" t="s">
        <v>179</v>
      </c>
      <c r="D260" s="108">
        <v>5.03</v>
      </c>
      <c r="E260" s="108"/>
      <c r="F260" s="127"/>
      <c r="G260" s="128"/>
      <c r="H260" s="226">
        <f t="shared" si="115"/>
        <v>0</v>
      </c>
      <c r="I260" s="129"/>
      <c r="J260" s="130" t="str">
        <f t="array" ref="J260">IF(ISERROR(G260/I260),"",G260/I260)</f>
        <v/>
      </c>
      <c r="K260" s="131">
        <f t="array" ref="K260">IF(ISERROR(G260/L260),"",G260/L260)</f>
        <v>0</v>
      </c>
      <c r="L260" s="129">
        <v>9.3000000000000007</v>
      </c>
      <c r="M260" s="109">
        <f t="shared" si="116"/>
        <v>0</v>
      </c>
      <c r="N260" s="130">
        <f t="shared" si="117"/>
        <v>0</v>
      </c>
      <c r="O260" s="219"/>
      <c r="P260" s="219"/>
      <c r="Q260" s="219"/>
      <c r="R260" s="219"/>
      <c r="S260" s="219"/>
      <c r="T260" s="219"/>
      <c r="U260" s="219"/>
      <c r="V260" s="132">
        <f t="shared" si="118"/>
        <v>0</v>
      </c>
      <c r="W260" s="133" t="str">
        <f t="shared" si="114"/>
        <v/>
      </c>
      <c r="X260" s="132"/>
      <c r="Y260" s="132"/>
      <c r="Z260" s="132"/>
      <c r="AA260" s="132"/>
    </row>
    <row r="261" spans="1:27" ht="20.100000000000001" customHeight="1">
      <c r="A261" s="299">
        <v>30400013</v>
      </c>
      <c r="B261" s="151" t="s">
        <v>473</v>
      </c>
      <c r="C261" s="126" t="s">
        <v>203</v>
      </c>
      <c r="D261" s="108">
        <v>5.03</v>
      </c>
      <c r="E261" s="108"/>
      <c r="F261" s="127"/>
      <c r="G261" s="128"/>
      <c r="H261" s="226">
        <f t="shared" si="115"/>
        <v>0</v>
      </c>
      <c r="I261" s="129"/>
      <c r="J261" s="130" t="str">
        <f t="array" ref="J261">IF(ISERROR(G261/I261),"",G261/I261)</f>
        <v/>
      </c>
      <c r="K261" s="131">
        <f t="array" ref="K261">IF(ISERROR(G261/L261),"",G261/L261)</f>
        <v>0</v>
      </c>
      <c r="L261" s="129">
        <v>9.3000000000000007</v>
      </c>
      <c r="M261" s="109">
        <f t="shared" si="116"/>
        <v>0</v>
      </c>
      <c r="N261" s="130">
        <f t="shared" si="117"/>
        <v>0</v>
      </c>
      <c r="O261" s="219"/>
      <c r="P261" s="219"/>
      <c r="Q261" s="219"/>
      <c r="R261" s="219"/>
      <c r="S261" s="219"/>
      <c r="T261" s="219"/>
      <c r="U261" s="219"/>
      <c r="V261" s="132">
        <f t="shared" si="118"/>
        <v>0</v>
      </c>
      <c r="W261" s="133" t="str">
        <f t="shared" si="114"/>
        <v/>
      </c>
      <c r="X261" s="132"/>
      <c r="Y261" s="132"/>
      <c r="Z261" s="132"/>
      <c r="AA261" s="132"/>
    </row>
    <row r="262" spans="1:27" ht="20.100000000000001" customHeight="1">
      <c r="A262" s="299">
        <v>30400016</v>
      </c>
      <c r="B262" s="151" t="s">
        <v>513</v>
      </c>
      <c r="C262" s="126" t="s">
        <v>186</v>
      </c>
      <c r="D262" s="108">
        <v>5.03</v>
      </c>
      <c r="E262" s="108"/>
      <c r="F262" s="127"/>
      <c r="G262" s="128"/>
      <c r="H262" s="226">
        <f t="shared" si="115"/>
        <v>0</v>
      </c>
      <c r="I262" s="129"/>
      <c r="J262" s="130" t="str">
        <f t="array" ref="J262">IF(ISERROR(G262/I262),"",G262/I262)</f>
        <v/>
      </c>
      <c r="K262" s="131">
        <f t="array" ref="K262">IF(ISERROR(G262/L262),"",G262/L262)</f>
        <v>0</v>
      </c>
      <c r="L262" s="129">
        <v>9.3000000000000007</v>
      </c>
      <c r="M262" s="109">
        <f t="shared" si="116"/>
        <v>0</v>
      </c>
      <c r="N262" s="130">
        <f t="shared" si="117"/>
        <v>0</v>
      </c>
      <c r="O262" s="219"/>
      <c r="P262" s="219"/>
      <c r="Q262" s="219"/>
      <c r="R262" s="219"/>
      <c r="S262" s="219"/>
      <c r="T262" s="219"/>
      <c r="U262" s="219"/>
      <c r="V262" s="132">
        <f t="shared" si="118"/>
        <v>0</v>
      </c>
      <c r="W262" s="133" t="str">
        <f t="shared" si="114"/>
        <v/>
      </c>
      <c r="X262" s="132"/>
      <c r="Y262" s="132"/>
      <c r="Z262" s="132"/>
      <c r="AA262" s="132"/>
    </row>
    <row r="263" spans="1:27" ht="20.100000000000001" customHeight="1">
      <c r="A263" s="299">
        <v>30400017</v>
      </c>
      <c r="B263" s="151" t="s">
        <v>513</v>
      </c>
      <c r="C263" s="126" t="s">
        <v>195</v>
      </c>
      <c r="D263" s="108">
        <v>5.03</v>
      </c>
      <c r="E263" s="108"/>
      <c r="F263" s="127"/>
      <c r="G263" s="128"/>
      <c r="H263" s="226">
        <f t="shared" si="115"/>
        <v>0</v>
      </c>
      <c r="I263" s="129"/>
      <c r="J263" s="130" t="str">
        <f t="array" ref="J263">IF(ISERROR(G263/I263),"",G263/I263)</f>
        <v/>
      </c>
      <c r="K263" s="131">
        <f t="array" ref="K263">IF(ISERROR(G263/L263),"",G263/L263)</f>
        <v>0</v>
      </c>
      <c r="L263" s="129">
        <v>9.3000000000000007</v>
      </c>
      <c r="M263" s="109">
        <f t="shared" si="116"/>
        <v>0</v>
      </c>
      <c r="N263" s="130">
        <f t="shared" si="117"/>
        <v>0</v>
      </c>
      <c r="O263" s="219"/>
      <c r="P263" s="219"/>
      <c r="Q263" s="219"/>
      <c r="R263" s="219"/>
      <c r="S263" s="219"/>
      <c r="T263" s="219"/>
      <c r="U263" s="219"/>
      <c r="V263" s="132">
        <f t="shared" si="118"/>
        <v>0</v>
      </c>
      <c r="W263" s="133" t="str">
        <f t="shared" si="114"/>
        <v/>
      </c>
      <c r="X263" s="132"/>
      <c r="Y263" s="132"/>
      <c r="Z263" s="132"/>
      <c r="AA263" s="132"/>
    </row>
    <row r="264" spans="1:27" ht="20.100000000000001" customHeight="1">
      <c r="A264" s="299">
        <v>30400015</v>
      </c>
      <c r="B264" s="151" t="s">
        <v>512</v>
      </c>
      <c r="C264" s="126" t="s">
        <v>218</v>
      </c>
      <c r="D264" s="108">
        <v>5.03</v>
      </c>
      <c r="E264" s="108"/>
      <c r="F264" s="127"/>
      <c r="G264" s="128"/>
      <c r="H264" s="226">
        <f t="shared" si="115"/>
        <v>0</v>
      </c>
      <c r="I264" s="129"/>
      <c r="J264" s="130"/>
      <c r="K264" s="131">
        <f t="array" ref="K264">IF(ISERROR(G264/L264),"",G264/L264)</f>
        <v>0</v>
      </c>
      <c r="L264" s="129">
        <v>9.3000000000000007</v>
      </c>
      <c r="M264" s="109">
        <f t="shared" si="116"/>
        <v>0</v>
      </c>
      <c r="N264" s="130">
        <f t="shared" si="117"/>
        <v>0</v>
      </c>
      <c r="O264" s="219"/>
      <c r="P264" s="219"/>
      <c r="Q264" s="219"/>
      <c r="R264" s="219"/>
      <c r="S264" s="219"/>
      <c r="T264" s="219"/>
      <c r="U264" s="219"/>
      <c r="V264" s="132"/>
      <c r="W264" s="133"/>
      <c r="X264" s="132"/>
      <c r="Y264" s="132"/>
      <c r="Z264" s="132"/>
      <c r="AA264" s="132"/>
    </row>
    <row r="265" spans="1:27" ht="20.100000000000001" customHeight="1">
      <c r="A265" s="304">
        <v>30600004</v>
      </c>
      <c r="B265" s="151" t="s">
        <v>219</v>
      </c>
      <c r="C265" s="126" t="s">
        <v>179</v>
      </c>
      <c r="D265" s="108">
        <v>5.03</v>
      </c>
      <c r="E265" s="108"/>
      <c r="F265" s="127"/>
      <c r="G265" s="152"/>
      <c r="H265" s="226">
        <f t="shared" si="115"/>
        <v>0</v>
      </c>
      <c r="I265" s="129"/>
      <c r="J265" s="130" t="str">
        <f t="array" ref="J265">IF(ISERROR(G265/I265),"",G265/I265)</f>
        <v/>
      </c>
      <c r="K265" s="131">
        <f t="array" ref="K265">IF(ISERROR(G265/L265),"",G265/L265)</f>
        <v>0</v>
      </c>
      <c r="L265" s="129">
        <v>8</v>
      </c>
      <c r="M265" s="109">
        <f>IF(ISERROR(I265-K265),"",I265-K265)</f>
        <v>0</v>
      </c>
      <c r="N265" s="130">
        <f>SUM(O265:U265)</f>
        <v>0</v>
      </c>
      <c r="O265" s="219"/>
      <c r="P265" s="219"/>
      <c r="Q265" s="219"/>
      <c r="R265" s="219"/>
      <c r="S265" s="219"/>
      <c r="T265" s="219"/>
      <c r="U265" s="219"/>
      <c r="V265" s="132">
        <f>SUM(X265:AA265)</f>
        <v>0</v>
      </c>
      <c r="W265" s="133" t="str">
        <f>IF(ISERROR(V265/G265),"",V265/G265)</f>
        <v/>
      </c>
      <c r="X265" s="132"/>
      <c r="Y265" s="132"/>
      <c r="Z265" s="132"/>
      <c r="AA265" s="132"/>
    </row>
    <row r="266" spans="1:27" ht="20.100000000000001" customHeight="1">
      <c r="A266" s="304">
        <v>30600001</v>
      </c>
      <c r="B266" s="151" t="s">
        <v>219</v>
      </c>
      <c r="C266" s="126" t="s">
        <v>181</v>
      </c>
      <c r="D266" s="108">
        <v>5.03</v>
      </c>
      <c r="E266" s="108"/>
      <c r="F266" s="127"/>
      <c r="G266" s="128"/>
      <c r="H266" s="226">
        <f t="shared" si="115"/>
        <v>0</v>
      </c>
      <c r="I266" s="129"/>
      <c r="J266" s="130" t="str">
        <f t="array" ref="J266">IF(ISERROR(G266/I266),"",G266/I266)</f>
        <v/>
      </c>
      <c r="K266" s="131">
        <f t="array" ref="K266">IF(ISERROR(G266/L266),"",G266/L266)</f>
        <v>0</v>
      </c>
      <c r="L266" s="129">
        <v>8</v>
      </c>
      <c r="M266" s="109">
        <f>IF(ISERROR(I266-K266),"",I266-K266)</f>
        <v>0</v>
      </c>
      <c r="N266" s="130">
        <f>SUM(O266:U266)</f>
        <v>0</v>
      </c>
      <c r="O266" s="219"/>
      <c r="P266" s="219"/>
      <c r="Q266" s="219"/>
      <c r="R266" s="219"/>
      <c r="S266" s="219"/>
      <c r="T266" s="219"/>
      <c r="U266" s="219"/>
      <c r="V266" s="132">
        <f>SUM(X266:AA266)</f>
        <v>0</v>
      </c>
      <c r="W266" s="133" t="str">
        <f>IF(ISERROR(V266/G266),"",V266/G266)</f>
        <v/>
      </c>
      <c r="X266" s="132"/>
      <c r="Y266" s="132"/>
      <c r="Z266" s="132"/>
      <c r="AA266" s="132"/>
    </row>
    <row r="267" spans="1:27" ht="20.100000000000001" customHeight="1">
      <c r="A267" s="304">
        <v>30600002</v>
      </c>
      <c r="B267" s="151" t="s">
        <v>219</v>
      </c>
      <c r="C267" s="126" t="s">
        <v>186</v>
      </c>
      <c r="D267" s="108">
        <v>5.03</v>
      </c>
      <c r="E267" s="108"/>
      <c r="F267" s="127"/>
      <c r="G267" s="128"/>
      <c r="H267" s="226">
        <f t="shared" si="115"/>
        <v>0</v>
      </c>
      <c r="I267" s="129"/>
      <c r="J267" s="130" t="str">
        <f t="array" ref="J267">IF(ISERROR(G267/I267),"",G267/I267)</f>
        <v/>
      </c>
      <c r="K267" s="131">
        <f t="array" ref="K267">IF(ISERROR(G267/L267),"",G267/L267)</f>
        <v>0</v>
      </c>
      <c r="L267" s="129">
        <v>8</v>
      </c>
      <c r="M267" s="109">
        <f>IF(ISERROR(I267-K267),"",I267-K267)</f>
        <v>0</v>
      </c>
      <c r="N267" s="130">
        <f>SUM(O267:U267)</f>
        <v>0</v>
      </c>
      <c r="O267" s="219"/>
      <c r="P267" s="219"/>
      <c r="Q267" s="219"/>
      <c r="R267" s="219"/>
      <c r="S267" s="219"/>
      <c r="T267" s="219"/>
      <c r="U267" s="219"/>
      <c r="V267" s="132">
        <f>SUM(X267:AA267)</f>
        <v>0</v>
      </c>
      <c r="W267" s="133" t="str">
        <f>IF(ISERROR(V267/G267),"",V267/G267)</f>
        <v/>
      </c>
      <c r="X267" s="132"/>
      <c r="Y267" s="132"/>
      <c r="Z267" s="132"/>
      <c r="AA267" s="132"/>
    </row>
    <row r="268" spans="1:27" ht="20.100000000000001" customHeight="1">
      <c r="A268" s="304">
        <v>30600003</v>
      </c>
      <c r="B268" s="151" t="s">
        <v>219</v>
      </c>
      <c r="C268" s="195" t="s">
        <v>89</v>
      </c>
      <c r="D268" s="108">
        <v>5.03</v>
      </c>
      <c r="E268" s="108"/>
      <c r="F268" s="127"/>
      <c r="G268" s="128"/>
      <c r="H268" s="226">
        <f t="shared" si="115"/>
        <v>0</v>
      </c>
      <c r="I268" s="129"/>
      <c r="J268" s="130" t="str">
        <f t="array" ref="J268">IF(ISERROR(G268/I268),"",G268/I268)</f>
        <v/>
      </c>
      <c r="K268" s="131">
        <f t="array" ref="K268">IF(ISERROR(G268/L268),"",G268/L268)</f>
        <v>0</v>
      </c>
      <c r="L268" s="129">
        <v>8</v>
      </c>
      <c r="M268" s="109">
        <f>IF(ISERROR(I268-K268),"",I268-K268)</f>
        <v>0</v>
      </c>
      <c r="N268" s="130">
        <f>SUM(O268:U268)</f>
        <v>0</v>
      </c>
      <c r="O268" s="219"/>
      <c r="P268" s="219"/>
      <c r="Q268" s="219"/>
      <c r="R268" s="219"/>
      <c r="S268" s="219"/>
      <c r="T268" s="219"/>
      <c r="U268" s="219"/>
      <c r="V268" s="132">
        <f>SUM(X268:AA268)</f>
        <v>0</v>
      </c>
      <c r="W268" s="133" t="str">
        <f>IF(ISERROR(V268/G268),"",V268/G268)</f>
        <v/>
      </c>
      <c r="X268" s="132"/>
      <c r="Y268" s="132"/>
      <c r="Z268" s="132"/>
      <c r="AA268" s="132"/>
    </row>
    <row r="269" spans="1:27" ht="20.100000000000001" customHeight="1">
      <c r="A269" s="304">
        <v>30400030</v>
      </c>
      <c r="B269" s="151" t="s">
        <v>220</v>
      </c>
      <c r="C269" s="126" t="s">
        <v>179</v>
      </c>
      <c r="D269" s="108">
        <v>5.03</v>
      </c>
      <c r="E269" s="108"/>
      <c r="F269" s="127"/>
      <c r="G269" s="128"/>
      <c r="H269" s="226">
        <f t="shared" si="115"/>
        <v>0</v>
      </c>
      <c r="I269" s="129"/>
      <c r="J269" s="130" t="str">
        <f t="array" ref="J269">IF(ISERROR(G269/I269),"",G269/I269)</f>
        <v/>
      </c>
      <c r="K269" s="131">
        <f t="array" ref="K269">IF(ISERROR(G269/L269),"",G269/L269)</f>
        <v>0</v>
      </c>
      <c r="L269" s="129">
        <v>10</v>
      </c>
      <c r="M269" s="109">
        <f t="shared" ref="M269:M284" si="119">IF(ISERROR(I269-K269),"",I269-K269)</f>
        <v>0</v>
      </c>
      <c r="N269" s="130">
        <f t="shared" ref="N269:N284" si="120">SUM(O269:U269)</f>
        <v>0</v>
      </c>
      <c r="O269" s="219"/>
      <c r="P269" s="219"/>
      <c r="Q269" s="219"/>
      <c r="R269" s="219"/>
      <c r="S269" s="219"/>
      <c r="T269" s="219"/>
      <c r="U269" s="219"/>
      <c r="V269" s="132">
        <f t="shared" ref="V269:V272" si="121">SUM(X269:AA269)</f>
        <v>0</v>
      </c>
      <c r="W269" s="133" t="str">
        <f t="shared" ref="W269:W276" si="122">IF(ISERROR(V269/G269),"",V269/G269)</f>
        <v/>
      </c>
      <c r="X269" s="132"/>
      <c r="Y269" s="132"/>
      <c r="Z269" s="132"/>
      <c r="AA269" s="132"/>
    </row>
    <row r="270" spans="1:27" ht="20.100000000000001" customHeight="1">
      <c r="A270" s="304"/>
      <c r="B270" s="151" t="s">
        <v>220</v>
      </c>
      <c r="C270" s="126" t="s">
        <v>203</v>
      </c>
      <c r="D270" s="108">
        <v>5.03</v>
      </c>
      <c r="E270" s="108"/>
      <c r="F270" s="127"/>
      <c r="G270" s="128"/>
      <c r="H270" s="226">
        <f t="shared" si="115"/>
        <v>0</v>
      </c>
      <c r="I270" s="129"/>
      <c r="J270" s="130" t="str">
        <f t="array" ref="J270">IF(ISERROR(G270/I270),"",G270/I270)</f>
        <v/>
      </c>
      <c r="K270" s="131" t="str">
        <f t="array" ref="K270">IF(ISERROR(G270/L270),"",G270/L270)</f>
        <v/>
      </c>
      <c r="L270" s="129"/>
      <c r="M270" s="109" t="str">
        <f t="shared" si="119"/>
        <v/>
      </c>
      <c r="N270" s="130">
        <f t="shared" si="120"/>
        <v>0</v>
      </c>
      <c r="O270" s="219"/>
      <c r="P270" s="219"/>
      <c r="Q270" s="219"/>
      <c r="R270" s="219"/>
      <c r="S270" s="219"/>
      <c r="T270" s="219"/>
      <c r="U270" s="219"/>
      <c r="V270" s="132">
        <f t="shared" si="121"/>
        <v>0</v>
      </c>
      <c r="W270" s="133" t="str">
        <f t="shared" si="122"/>
        <v/>
      </c>
      <c r="X270" s="132"/>
      <c r="Y270" s="132"/>
      <c r="Z270" s="132"/>
      <c r="AA270" s="132"/>
    </row>
    <row r="271" spans="1:27" ht="20.100000000000001" customHeight="1">
      <c r="A271" s="304"/>
      <c r="B271" s="151" t="s">
        <v>220</v>
      </c>
      <c r="C271" s="126" t="s">
        <v>186</v>
      </c>
      <c r="D271" s="108">
        <v>5.03</v>
      </c>
      <c r="E271" s="108"/>
      <c r="F271" s="127"/>
      <c r="G271" s="128"/>
      <c r="H271" s="226">
        <f t="shared" si="115"/>
        <v>0</v>
      </c>
      <c r="I271" s="129"/>
      <c r="J271" s="130" t="str">
        <f t="array" ref="J271">IF(ISERROR(G271/I271),"",G271/I271)</f>
        <v/>
      </c>
      <c r="K271" s="131" t="str">
        <f t="array" ref="K271">IF(ISERROR(G271/L271),"",G271/L271)</f>
        <v/>
      </c>
      <c r="L271" s="129"/>
      <c r="M271" s="109" t="str">
        <f t="shared" si="119"/>
        <v/>
      </c>
      <c r="N271" s="130">
        <f t="shared" si="120"/>
        <v>0</v>
      </c>
      <c r="O271" s="219"/>
      <c r="P271" s="219"/>
      <c r="Q271" s="219"/>
      <c r="R271" s="219"/>
      <c r="S271" s="219"/>
      <c r="T271" s="219"/>
      <c r="U271" s="219"/>
      <c r="V271" s="132">
        <f t="shared" si="121"/>
        <v>0</v>
      </c>
      <c r="W271" s="133" t="str">
        <f t="shared" si="122"/>
        <v/>
      </c>
      <c r="X271" s="132"/>
      <c r="Y271" s="132"/>
      <c r="Z271" s="132"/>
      <c r="AA271" s="132"/>
    </row>
    <row r="272" spans="1:27" ht="20.100000000000001" customHeight="1">
      <c r="A272" s="304">
        <v>30401031</v>
      </c>
      <c r="B272" s="151" t="s">
        <v>220</v>
      </c>
      <c r="C272" s="126" t="s">
        <v>195</v>
      </c>
      <c r="D272" s="108">
        <v>5.03</v>
      </c>
      <c r="E272" s="108"/>
      <c r="F272" s="127"/>
      <c r="G272" s="128"/>
      <c r="H272" s="226">
        <f t="shared" si="115"/>
        <v>0</v>
      </c>
      <c r="I272" s="129"/>
      <c r="J272" s="130" t="str">
        <f t="array" ref="J272">IF(ISERROR(G272/I272),"",G272/I272)</f>
        <v/>
      </c>
      <c r="K272" s="131" t="str">
        <f t="array" ref="K272">IF(ISERROR(G272/L272),"",G272/L272)</f>
        <v/>
      </c>
      <c r="L272" s="129"/>
      <c r="M272" s="109" t="str">
        <f t="shared" si="119"/>
        <v/>
      </c>
      <c r="N272" s="130">
        <f t="shared" si="120"/>
        <v>0</v>
      </c>
      <c r="O272" s="219"/>
      <c r="P272" s="219"/>
      <c r="Q272" s="219"/>
      <c r="R272" s="219"/>
      <c r="S272" s="219"/>
      <c r="T272" s="219"/>
      <c r="U272" s="219"/>
      <c r="V272" s="132">
        <f t="shared" si="121"/>
        <v>0</v>
      </c>
      <c r="W272" s="133" t="str">
        <f t="shared" si="122"/>
        <v/>
      </c>
      <c r="X272" s="132"/>
      <c r="Y272" s="132"/>
      <c r="Z272" s="132"/>
      <c r="AA272" s="132"/>
    </row>
    <row r="273" spans="1:27" ht="20.100000000000001" customHeight="1">
      <c r="A273" s="304">
        <v>30600005</v>
      </c>
      <c r="B273" s="218" t="s">
        <v>222</v>
      </c>
      <c r="C273" s="126" t="s">
        <v>181</v>
      </c>
      <c r="D273" s="108">
        <v>9.36</v>
      </c>
      <c r="E273" s="108"/>
      <c r="F273" s="127"/>
      <c r="G273" s="128"/>
      <c r="H273" s="226">
        <f t="shared" si="115"/>
        <v>0</v>
      </c>
      <c r="I273" s="129"/>
      <c r="J273" s="130" t="str">
        <f t="array" ref="J273">IF(ISERROR(G273/I273),"",G273/I273)</f>
        <v/>
      </c>
      <c r="K273" s="131">
        <f t="array" ref="K273">IF(ISERROR(G273/L273),"",G273/L273)</f>
        <v>0</v>
      </c>
      <c r="L273" s="129">
        <v>6</v>
      </c>
      <c r="M273" s="109">
        <f t="shared" si="119"/>
        <v>0</v>
      </c>
      <c r="N273" s="130">
        <f t="shared" si="120"/>
        <v>0</v>
      </c>
      <c r="O273" s="219"/>
      <c r="P273" s="219"/>
      <c r="Q273" s="219"/>
      <c r="R273" s="219"/>
      <c r="S273" s="219"/>
      <c r="T273" s="219"/>
      <c r="U273" s="219"/>
      <c r="V273" s="132">
        <f t="shared" ref="V273:V276" si="123">SUM(X273:AA273)</f>
        <v>0</v>
      </c>
      <c r="W273" s="133" t="str">
        <f t="shared" si="122"/>
        <v/>
      </c>
      <c r="X273" s="132"/>
      <c r="Y273" s="132"/>
      <c r="Z273" s="132"/>
      <c r="AA273" s="132"/>
    </row>
    <row r="274" spans="1:27" ht="20.100000000000001" customHeight="1">
      <c r="A274" s="304">
        <v>30600008</v>
      </c>
      <c r="B274" s="218" t="s">
        <v>222</v>
      </c>
      <c r="C274" s="126" t="s">
        <v>179</v>
      </c>
      <c r="D274" s="108">
        <v>9.36</v>
      </c>
      <c r="E274" s="108"/>
      <c r="F274" s="127"/>
      <c r="G274" s="128"/>
      <c r="H274" s="226">
        <f t="shared" si="115"/>
        <v>0</v>
      </c>
      <c r="I274" s="129"/>
      <c r="J274" s="130" t="str">
        <f t="array" ref="J274">IF(ISERROR(G274/I274),"",G274/I274)</f>
        <v/>
      </c>
      <c r="K274" s="131">
        <f t="array" ref="K274">IF(ISERROR(G274/L274),"",G274/L274)</f>
        <v>0</v>
      </c>
      <c r="L274" s="129">
        <v>6</v>
      </c>
      <c r="M274" s="109">
        <f t="shared" si="119"/>
        <v>0</v>
      </c>
      <c r="N274" s="130">
        <f t="shared" si="120"/>
        <v>0</v>
      </c>
      <c r="O274" s="219"/>
      <c r="P274" s="219"/>
      <c r="Q274" s="219"/>
      <c r="R274" s="219"/>
      <c r="S274" s="219"/>
      <c r="T274" s="219"/>
      <c r="U274" s="219"/>
      <c r="V274" s="132">
        <f t="shared" si="123"/>
        <v>0</v>
      </c>
      <c r="W274" s="133" t="str">
        <f t="shared" si="122"/>
        <v/>
      </c>
      <c r="X274" s="132"/>
      <c r="Y274" s="132"/>
      <c r="Z274" s="132"/>
      <c r="AA274" s="132"/>
    </row>
    <row r="275" spans="1:27" ht="20.100000000000001" customHeight="1">
      <c r="A275" s="304">
        <v>30600007</v>
      </c>
      <c r="B275" s="218" t="s">
        <v>222</v>
      </c>
      <c r="C275" s="126" t="s">
        <v>221</v>
      </c>
      <c r="D275" s="108">
        <v>9.36</v>
      </c>
      <c r="E275" s="108"/>
      <c r="F275" s="127"/>
      <c r="G275" s="128"/>
      <c r="H275" s="226">
        <f t="shared" si="115"/>
        <v>0</v>
      </c>
      <c r="I275" s="129"/>
      <c r="J275" s="130" t="str">
        <f t="array" ref="J275">IF(ISERROR(G275/I275),"",G275/I275)</f>
        <v/>
      </c>
      <c r="K275" s="131">
        <f t="array" ref="K275">IF(ISERROR(G275/L275),"",G275/L275)</f>
        <v>0</v>
      </c>
      <c r="L275" s="129">
        <v>6</v>
      </c>
      <c r="M275" s="109">
        <f t="shared" si="119"/>
        <v>0</v>
      </c>
      <c r="N275" s="130">
        <f t="shared" si="120"/>
        <v>0</v>
      </c>
      <c r="O275" s="219"/>
      <c r="P275" s="219"/>
      <c r="Q275" s="219"/>
      <c r="R275" s="219"/>
      <c r="S275" s="219"/>
      <c r="T275" s="219"/>
      <c r="U275" s="219"/>
      <c r="V275" s="132">
        <f t="shared" si="123"/>
        <v>0</v>
      </c>
      <c r="W275" s="133" t="str">
        <f t="shared" si="122"/>
        <v/>
      </c>
      <c r="X275" s="132"/>
      <c r="Y275" s="132"/>
      <c r="Z275" s="132"/>
      <c r="AA275" s="132"/>
    </row>
    <row r="276" spans="1:27" ht="20.100000000000001" customHeight="1">
      <c r="A276" s="304">
        <v>30600006</v>
      </c>
      <c r="B276" s="218" t="s">
        <v>222</v>
      </c>
      <c r="C276" s="126" t="s">
        <v>186</v>
      </c>
      <c r="D276" s="108">
        <v>9.36</v>
      </c>
      <c r="E276" s="108"/>
      <c r="F276" s="127"/>
      <c r="G276" s="128"/>
      <c r="H276" s="226">
        <f t="shared" si="115"/>
        <v>0</v>
      </c>
      <c r="I276" s="129"/>
      <c r="J276" s="130" t="str">
        <f t="array" ref="J276">IF(ISERROR(G276/I276),"",G276/I276)</f>
        <v/>
      </c>
      <c r="K276" s="131">
        <f t="array" ref="K276">IF(ISERROR(G276/L276),"",G276/L276)</f>
        <v>0</v>
      </c>
      <c r="L276" s="129">
        <v>6</v>
      </c>
      <c r="M276" s="109">
        <f t="shared" si="119"/>
        <v>0</v>
      </c>
      <c r="N276" s="130">
        <f t="shared" si="120"/>
        <v>0</v>
      </c>
      <c r="O276" s="219"/>
      <c r="P276" s="219"/>
      <c r="Q276" s="219"/>
      <c r="R276" s="219"/>
      <c r="S276" s="219"/>
      <c r="T276" s="219"/>
      <c r="U276" s="219"/>
      <c r="V276" s="132">
        <f t="shared" si="123"/>
        <v>0</v>
      </c>
      <c r="W276" s="133" t="str">
        <f t="shared" si="122"/>
        <v/>
      </c>
      <c r="X276" s="132"/>
      <c r="Y276" s="132"/>
      <c r="Z276" s="132"/>
      <c r="AA276" s="132"/>
    </row>
    <row r="277" spans="1:27" ht="20.100000000000001" customHeight="1">
      <c r="A277" s="299">
        <v>30400026</v>
      </c>
      <c r="B277" s="218" t="s">
        <v>393</v>
      </c>
      <c r="C277" s="187" t="s">
        <v>395</v>
      </c>
      <c r="D277" s="108">
        <v>5</v>
      </c>
      <c r="E277" s="108"/>
      <c r="F277" s="127"/>
      <c r="G277" s="128"/>
      <c r="H277" s="226">
        <f t="shared" si="115"/>
        <v>0</v>
      </c>
      <c r="I277" s="129"/>
      <c r="J277" s="130"/>
      <c r="K277" s="131">
        <f t="array" ref="K277">IF(ISERROR(G277/L277),"",G277/L277)</f>
        <v>0</v>
      </c>
      <c r="L277" s="129">
        <v>5</v>
      </c>
      <c r="M277" s="109">
        <f t="shared" si="119"/>
        <v>0</v>
      </c>
      <c r="N277" s="130">
        <f t="shared" si="120"/>
        <v>0</v>
      </c>
      <c r="O277" s="219"/>
      <c r="P277" s="219"/>
      <c r="Q277" s="219"/>
      <c r="R277" s="219"/>
      <c r="S277" s="219"/>
      <c r="T277" s="219"/>
      <c r="U277" s="219"/>
      <c r="V277" s="132"/>
      <c r="W277" s="133"/>
      <c r="X277" s="132"/>
      <c r="Y277" s="132"/>
      <c r="Z277" s="132"/>
      <c r="AA277" s="132"/>
    </row>
    <row r="278" spans="1:27" ht="20.100000000000001" customHeight="1">
      <c r="A278" s="299">
        <v>30400028</v>
      </c>
      <c r="B278" s="218" t="s">
        <v>393</v>
      </c>
      <c r="C278" s="187" t="s">
        <v>402</v>
      </c>
      <c r="D278" s="108">
        <v>5</v>
      </c>
      <c r="E278" s="108"/>
      <c r="F278" s="127"/>
      <c r="G278" s="128"/>
      <c r="H278" s="226">
        <f t="shared" si="115"/>
        <v>0</v>
      </c>
      <c r="I278" s="129"/>
      <c r="J278" s="130"/>
      <c r="K278" s="131">
        <f t="array" ref="K278">IF(ISERROR(G278/L278),"",G278/L278)</f>
        <v>0</v>
      </c>
      <c r="L278" s="129">
        <v>5</v>
      </c>
      <c r="M278" s="109">
        <f t="shared" si="119"/>
        <v>0</v>
      </c>
      <c r="N278" s="130">
        <f t="shared" si="120"/>
        <v>0</v>
      </c>
      <c r="O278" s="219"/>
      <c r="P278" s="219"/>
      <c r="Q278" s="219"/>
      <c r="R278" s="219"/>
      <c r="S278" s="219"/>
      <c r="T278" s="219"/>
      <c r="U278" s="219"/>
      <c r="V278" s="132"/>
      <c r="W278" s="133"/>
      <c r="X278" s="132"/>
      <c r="Y278" s="132"/>
      <c r="Z278" s="132"/>
      <c r="AA278" s="132"/>
    </row>
    <row r="279" spans="1:27" ht="20.100000000000001" customHeight="1">
      <c r="A279" s="299">
        <v>30400027</v>
      </c>
      <c r="B279" s="218" t="s">
        <v>404</v>
      </c>
      <c r="C279" s="187" t="s">
        <v>405</v>
      </c>
      <c r="D279" s="108">
        <v>5</v>
      </c>
      <c r="E279" s="108"/>
      <c r="F279" s="127"/>
      <c r="G279" s="128"/>
      <c r="H279" s="226">
        <f t="shared" si="115"/>
        <v>0</v>
      </c>
      <c r="I279" s="129"/>
      <c r="J279" s="130"/>
      <c r="K279" s="131">
        <f t="array" ref="K279">IF(ISERROR(G279/L279),"",G279/L279)</f>
        <v>0</v>
      </c>
      <c r="L279" s="129">
        <v>5</v>
      </c>
      <c r="M279" s="109">
        <f t="shared" si="119"/>
        <v>0</v>
      </c>
      <c r="N279" s="130">
        <f t="shared" si="120"/>
        <v>0</v>
      </c>
      <c r="O279" s="219"/>
      <c r="P279" s="219"/>
      <c r="Q279" s="219"/>
      <c r="R279" s="219"/>
      <c r="S279" s="219"/>
      <c r="T279" s="219"/>
      <c r="U279" s="219"/>
      <c r="V279" s="132"/>
      <c r="W279" s="133"/>
      <c r="X279" s="132"/>
      <c r="Y279" s="132"/>
      <c r="Z279" s="132"/>
      <c r="AA279" s="132"/>
    </row>
    <row r="280" spans="1:27" ht="20.100000000000001" customHeight="1">
      <c r="A280" s="299"/>
      <c r="B280" s="218" t="s">
        <v>342</v>
      </c>
      <c r="C280" s="187" t="s">
        <v>372</v>
      </c>
      <c r="D280" s="108">
        <v>5</v>
      </c>
      <c r="E280" s="108"/>
      <c r="F280" s="127"/>
      <c r="G280" s="128"/>
      <c r="H280" s="226">
        <f t="shared" si="115"/>
        <v>0</v>
      </c>
      <c r="I280" s="129"/>
      <c r="J280" s="130"/>
      <c r="K280" s="131">
        <f t="array" ref="K280">IF(ISERROR(G280/L280),"",G280/L280)</f>
        <v>0</v>
      </c>
      <c r="L280" s="129">
        <v>5</v>
      </c>
      <c r="M280" s="109">
        <f t="shared" si="119"/>
        <v>0</v>
      </c>
      <c r="N280" s="130">
        <f t="shared" si="120"/>
        <v>0</v>
      </c>
      <c r="O280" s="219"/>
      <c r="P280" s="219"/>
      <c r="Q280" s="219"/>
      <c r="R280" s="219"/>
      <c r="S280" s="219"/>
      <c r="T280" s="219"/>
      <c r="U280" s="219"/>
      <c r="V280" s="132"/>
      <c r="W280" s="133"/>
      <c r="X280" s="132"/>
      <c r="Y280" s="132"/>
      <c r="Z280" s="132"/>
      <c r="AA280" s="132"/>
    </row>
    <row r="281" spans="1:27" ht="20.100000000000001" customHeight="1">
      <c r="A281" s="299">
        <v>30600009</v>
      </c>
      <c r="B281" s="218" t="s">
        <v>343</v>
      </c>
      <c r="C281" s="126" t="s">
        <v>345</v>
      </c>
      <c r="D281" s="108">
        <v>5</v>
      </c>
      <c r="E281" s="108"/>
      <c r="F281" s="127"/>
      <c r="G281" s="128"/>
      <c r="H281" s="226">
        <f t="shared" si="115"/>
        <v>0</v>
      </c>
      <c r="I281" s="129"/>
      <c r="J281" s="130"/>
      <c r="K281" s="131">
        <f t="array" ref="K281">IF(ISERROR(G281/L281),"",G281/L281)</f>
        <v>0</v>
      </c>
      <c r="L281" s="129">
        <v>5</v>
      </c>
      <c r="M281" s="109">
        <f t="shared" si="119"/>
        <v>0</v>
      </c>
      <c r="N281" s="130">
        <f t="shared" si="120"/>
        <v>0</v>
      </c>
      <c r="O281" s="219"/>
      <c r="P281" s="219"/>
      <c r="Q281" s="219"/>
      <c r="R281" s="219"/>
      <c r="S281" s="219"/>
      <c r="T281" s="219"/>
      <c r="U281" s="219"/>
      <c r="V281" s="132"/>
      <c r="W281" s="133"/>
      <c r="X281" s="132"/>
      <c r="Y281" s="132"/>
      <c r="Z281" s="132"/>
      <c r="AA281" s="132"/>
    </row>
    <row r="282" spans="1:27" ht="20.100000000000001" customHeight="1">
      <c r="A282" s="299">
        <v>30600010</v>
      </c>
      <c r="B282" s="218" t="s">
        <v>343</v>
      </c>
      <c r="C282" s="126" t="s">
        <v>347</v>
      </c>
      <c r="D282" s="108">
        <v>5</v>
      </c>
      <c r="E282" s="108"/>
      <c r="F282" s="127"/>
      <c r="G282" s="128"/>
      <c r="H282" s="226">
        <f t="shared" si="115"/>
        <v>0</v>
      </c>
      <c r="I282" s="129"/>
      <c r="J282" s="130"/>
      <c r="K282" s="131">
        <f t="array" ref="K282">IF(ISERROR(G282/L282),"",G282/L282)</f>
        <v>0</v>
      </c>
      <c r="L282" s="129">
        <v>5</v>
      </c>
      <c r="M282" s="109">
        <f t="shared" si="119"/>
        <v>0</v>
      </c>
      <c r="N282" s="130">
        <f t="shared" si="120"/>
        <v>0</v>
      </c>
      <c r="O282" s="219"/>
      <c r="P282" s="219"/>
      <c r="Q282" s="219"/>
      <c r="R282" s="219"/>
      <c r="S282" s="219"/>
      <c r="T282" s="219"/>
      <c r="U282" s="219"/>
      <c r="V282" s="132"/>
      <c r="W282" s="133"/>
      <c r="X282" s="132"/>
      <c r="Y282" s="132"/>
      <c r="Z282" s="132"/>
      <c r="AA282" s="132"/>
    </row>
    <row r="283" spans="1:27" ht="20.100000000000001" customHeight="1">
      <c r="A283" s="299">
        <v>30400001</v>
      </c>
      <c r="B283" s="151" t="s">
        <v>514</v>
      </c>
      <c r="C283" s="126" t="s">
        <v>187</v>
      </c>
      <c r="D283" s="108">
        <v>5.0599999999999996</v>
      </c>
      <c r="E283" s="108"/>
      <c r="F283" s="127"/>
      <c r="G283" s="128"/>
      <c r="H283" s="226">
        <f t="shared" si="115"/>
        <v>0</v>
      </c>
      <c r="I283" s="129"/>
      <c r="J283" s="130" t="str">
        <f t="array" ref="J283">IF(ISERROR(G283/I283),"",G283/I283)</f>
        <v/>
      </c>
      <c r="K283" s="131">
        <f t="array" ref="K283">IF(ISERROR(G283/L283),"",G283/L283)</f>
        <v>0</v>
      </c>
      <c r="L283" s="129">
        <v>15.5</v>
      </c>
      <c r="M283" s="109">
        <f t="shared" si="119"/>
        <v>0</v>
      </c>
      <c r="N283" s="130">
        <f t="shared" si="120"/>
        <v>0</v>
      </c>
      <c r="O283" s="219"/>
      <c r="P283" s="219"/>
      <c r="Q283" s="219"/>
      <c r="R283" s="219"/>
      <c r="S283" s="219"/>
      <c r="T283" s="219"/>
      <c r="U283" s="219"/>
      <c r="V283" s="132">
        <f t="shared" ref="V283:V284" si="124">SUM(X283:AA283)</f>
        <v>0</v>
      </c>
      <c r="W283" s="133" t="str">
        <f t="shared" ref="W283:W284" si="125">IF(ISERROR(V283/G283),"",V283/G283)</f>
        <v/>
      </c>
      <c r="X283" s="132"/>
      <c r="Y283" s="132"/>
      <c r="Z283" s="132"/>
      <c r="AA283" s="132"/>
    </row>
    <row r="284" spans="1:27" ht="20.100000000000001" customHeight="1">
      <c r="A284" s="299">
        <v>30400002</v>
      </c>
      <c r="B284" s="151" t="s">
        <v>514</v>
      </c>
      <c r="C284" s="126" t="s">
        <v>203</v>
      </c>
      <c r="D284" s="108">
        <v>5.0599999999999996</v>
      </c>
      <c r="E284" s="108"/>
      <c r="F284" s="127"/>
      <c r="G284" s="128"/>
      <c r="H284" s="226">
        <f t="shared" si="115"/>
        <v>0</v>
      </c>
      <c r="I284" s="129"/>
      <c r="J284" s="130" t="str">
        <f t="array" ref="J284">IF(ISERROR(G284/I284),"",G284/I284)</f>
        <v/>
      </c>
      <c r="K284" s="131">
        <f t="array" ref="K284">IF(ISERROR(G284/L284),"",G284/L284)</f>
        <v>0</v>
      </c>
      <c r="L284" s="129">
        <v>15.5</v>
      </c>
      <c r="M284" s="109">
        <f t="shared" si="119"/>
        <v>0</v>
      </c>
      <c r="N284" s="130">
        <f t="shared" si="120"/>
        <v>0</v>
      </c>
      <c r="O284" s="219"/>
      <c r="P284" s="219"/>
      <c r="Q284" s="219"/>
      <c r="R284" s="219"/>
      <c r="S284" s="219"/>
      <c r="T284" s="219"/>
      <c r="U284" s="219"/>
      <c r="V284" s="132">
        <f t="shared" si="124"/>
        <v>0</v>
      </c>
      <c r="W284" s="133" t="str">
        <f t="shared" si="125"/>
        <v/>
      </c>
      <c r="X284" s="132"/>
      <c r="Y284" s="132"/>
      <c r="Z284" s="132"/>
      <c r="AA284" s="132"/>
    </row>
    <row r="285" spans="1:27" ht="20.100000000000001" customHeight="1">
      <c r="A285" s="299">
        <v>30400004</v>
      </c>
      <c r="B285" s="151" t="s">
        <v>419</v>
      </c>
      <c r="C285" s="187" t="s">
        <v>420</v>
      </c>
      <c r="D285" s="108">
        <v>5.03</v>
      </c>
      <c r="E285" s="108"/>
      <c r="F285" s="127"/>
      <c r="G285" s="128"/>
      <c r="H285" s="231">
        <f t="shared" si="115"/>
        <v>0</v>
      </c>
      <c r="I285" s="129"/>
      <c r="J285" s="130"/>
      <c r="K285" s="131"/>
      <c r="L285" s="129">
        <v>24</v>
      </c>
      <c r="M285" s="109"/>
      <c r="N285" s="130"/>
      <c r="O285" s="219"/>
      <c r="P285" s="219"/>
      <c r="Q285" s="219"/>
      <c r="R285" s="219"/>
      <c r="S285" s="219"/>
      <c r="T285" s="219"/>
      <c r="U285" s="219"/>
      <c r="V285" s="132"/>
      <c r="W285" s="133"/>
      <c r="X285" s="132"/>
      <c r="Y285" s="132"/>
      <c r="Z285" s="132"/>
      <c r="AA285" s="132"/>
    </row>
    <row r="286" spans="1:27" ht="20.100000000000001" customHeight="1">
      <c r="A286" s="299">
        <v>30400003</v>
      </c>
      <c r="B286" s="151" t="s">
        <v>419</v>
      </c>
      <c r="C286" s="187" t="s">
        <v>60</v>
      </c>
      <c r="D286" s="108">
        <v>5.03</v>
      </c>
      <c r="E286" s="108"/>
      <c r="F286" s="127"/>
      <c r="G286" s="128"/>
      <c r="H286" s="231">
        <f t="shared" si="115"/>
        <v>0</v>
      </c>
      <c r="I286" s="129"/>
      <c r="J286" s="130"/>
      <c r="K286" s="131"/>
      <c r="L286" s="129">
        <v>24</v>
      </c>
      <c r="M286" s="109"/>
      <c r="N286" s="130"/>
      <c r="O286" s="219"/>
      <c r="P286" s="219"/>
      <c r="Q286" s="219"/>
      <c r="R286" s="219"/>
      <c r="S286" s="219"/>
      <c r="T286" s="219"/>
      <c r="U286" s="219"/>
      <c r="V286" s="132"/>
      <c r="W286" s="133"/>
      <c r="X286" s="132"/>
      <c r="Y286" s="132"/>
      <c r="Z286" s="132"/>
      <c r="AA286" s="132"/>
    </row>
    <row r="287" spans="1:27" ht="20.100000000000001" customHeight="1">
      <c r="A287" s="299">
        <v>30400005</v>
      </c>
      <c r="B287" s="151" t="s">
        <v>419</v>
      </c>
      <c r="C287" s="187" t="s">
        <v>422</v>
      </c>
      <c r="D287" s="108">
        <v>5.03</v>
      </c>
      <c r="E287" s="108"/>
      <c r="F287" s="127"/>
      <c r="G287" s="128"/>
      <c r="H287" s="231">
        <f t="shared" si="115"/>
        <v>0</v>
      </c>
      <c r="I287" s="129"/>
      <c r="J287" s="130"/>
      <c r="K287" s="131"/>
      <c r="L287" s="129">
        <v>24</v>
      </c>
      <c r="M287" s="109"/>
      <c r="N287" s="130"/>
      <c r="O287" s="219"/>
      <c r="P287" s="219"/>
      <c r="Q287" s="219"/>
      <c r="R287" s="219"/>
      <c r="S287" s="219"/>
      <c r="T287" s="219"/>
      <c r="U287" s="219"/>
      <c r="V287" s="132"/>
      <c r="W287" s="133"/>
      <c r="X287" s="132"/>
      <c r="Y287" s="132"/>
      <c r="Z287" s="132"/>
      <c r="AA287" s="132"/>
    </row>
    <row r="288" spans="1:27" ht="20.100000000000001" customHeight="1">
      <c r="A288" s="299">
        <v>30400007</v>
      </c>
      <c r="B288" s="151" t="s">
        <v>223</v>
      </c>
      <c r="C288" s="126" t="s">
        <v>204</v>
      </c>
      <c r="D288" s="108">
        <v>5.07</v>
      </c>
      <c r="E288" s="108"/>
      <c r="F288" s="127"/>
      <c r="G288" s="128"/>
      <c r="H288" s="226">
        <f t="shared" ref="H288:H290" si="126">D288*G288</f>
        <v>0</v>
      </c>
      <c r="I288" s="129"/>
      <c r="J288" s="130" t="str">
        <f t="array" ref="J288">IF(ISERROR(G288/I288),"",G288/I288)</f>
        <v/>
      </c>
      <c r="K288" s="131">
        <f t="array" ref="K288">IF(ISERROR(G288/L288),"",G288/L288)</f>
        <v>0</v>
      </c>
      <c r="L288" s="129">
        <v>9</v>
      </c>
      <c r="M288" s="109">
        <f t="shared" ref="M288:M290" si="127">IF(ISERROR(I288-K288),"",I288-K288)</f>
        <v>0</v>
      </c>
      <c r="N288" s="130">
        <f t="shared" ref="N288:N290" si="128">SUM(O288:U288)</f>
        <v>0</v>
      </c>
      <c r="O288" s="219"/>
      <c r="P288" s="219"/>
      <c r="Q288" s="219"/>
      <c r="R288" s="219"/>
      <c r="S288" s="219"/>
      <c r="T288" s="219"/>
      <c r="U288" s="219"/>
      <c r="V288" s="132">
        <f t="shared" ref="V288:V290" si="129">SUM(X288:AA288)</f>
        <v>0</v>
      </c>
      <c r="W288" s="133" t="str">
        <f t="shared" ref="W288:W304" si="130">IF(ISERROR(V288/G288),"",V288/G288)</f>
        <v/>
      </c>
      <c r="X288" s="132"/>
      <c r="Y288" s="132"/>
      <c r="Z288" s="132"/>
      <c r="AA288" s="132"/>
    </row>
    <row r="289" spans="1:27" ht="20.100000000000001" customHeight="1">
      <c r="A289" s="299">
        <v>30400006</v>
      </c>
      <c r="B289" s="151" t="s">
        <v>223</v>
      </c>
      <c r="C289" s="126" t="s">
        <v>179</v>
      </c>
      <c r="D289" s="108">
        <v>5.07</v>
      </c>
      <c r="E289" s="108"/>
      <c r="F289" s="127"/>
      <c r="G289" s="128"/>
      <c r="H289" s="226">
        <f t="shared" si="126"/>
        <v>0</v>
      </c>
      <c r="I289" s="129"/>
      <c r="J289" s="130" t="str">
        <f t="array" ref="J289">IF(ISERROR(G289/I289),"",G289/I289)</f>
        <v/>
      </c>
      <c r="K289" s="131">
        <f t="array" ref="K289">IF(ISERROR(G289/L289),"",G289/L289)</f>
        <v>0</v>
      </c>
      <c r="L289" s="129">
        <v>9</v>
      </c>
      <c r="M289" s="109">
        <f t="shared" si="127"/>
        <v>0</v>
      </c>
      <c r="N289" s="130">
        <f t="shared" si="128"/>
        <v>0</v>
      </c>
      <c r="O289" s="219"/>
      <c r="P289" s="219"/>
      <c r="Q289" s="219"/>
      <c r="R289" s="219"/>
      <c r="S289" s="219"/>
      <c r="T289" s="219"/>
      <c r="U289" s="219"/>
      <c r="V289" s="132">
        <f t="shared" si="129"/>
        <v>0</v>
      </c>
      <c r="W289" s="133" t="str">
        <f t="shared" si="130"/>
        <v/>
      </c>
      <c r="X289" s="132"/>
      <c r="Y289" s="132"/>
      <c r="Z289" s="132"/>
      <c r="AA289" s="132"/>
    </row>
    <row r="290" spans="1:27" ht="20.100000000000001" customHeight="1">
      <c r="A290" s="299">
        <v>30400006</v>
      </c>
      <c r="B290" s="151" t="s">
        <v>223</v>
      </c>
      <c r="C290" s="126" t="s">
        <v>186</v>
      </c>
      <c r="D290" s="108">
        <v>5.0599999999999996</v>
      </c>
      <c r="E290" s="108"/>
      <c r="F290" s="153"/>
      <c r="G290" s="128"/>
      <c r="H290" s="226">
        <f t="shared" si="126"/>
        <v>0</v>
      </c>
      <c r="I290" s="129"/>
      <c r="J290" s="130" t="str">
        <f t="array" ref="J290">IF(ISERROR(G290/I290),"",G290/I290)</f>
        <v/>
      </c>
      <c r="K290" s="226">
        <f t="array" ref="K290">IF(ISERROR(G290/L290),"",G290/L290)</f>
        <v>0</v>
      </c>
      <c r="L290" s="129">
        <v>9</v>
      </c>
      <c r="M290" s="109">
        <f t="shared" si="127"/>
        <v>0</v>
      </c>
      <c r="N290" s="130">
        <f t="shared" si="128"/>
        <v>0</v>
      </c>
      <c r="O290" s="219"/>
      <c r="P290" s="219"/>
      <c r="Q290" s="219"/>
      <c r="R290" s="219"/>
      <c r="S290" s="219"/>
      <c r="T290" s="219"/>
      <c r="U290" s="219"/>
      <c r="V290" s="132">
        <f t="shared" si="129"/>
        <v>0</v>
      </c>
      <c r="W290" s="133" t="str">
        <f t="shared" si="130"/>
        <v/>
      </c>
      <c r="X290" s="132"/>
      <c r="Y290" s="132"/>
      <c r="Z290" s="132"/>
      <c r="AA290" s="132"/>
    </row>
    <row r="291" spans="1:27" ht="20.100000000000001" customHeight="1">
      <c r="A291" s="462" t="s">
        <v>224</v>
      </c>
      <c r="B291" s="463"/>
      <c r="C291" s="224" t="s">
        <v>202</v>
      </c>
      <c r="D291" s="143"/>
      <c r="E291" s="143"/>
      <c r="F291" s="144"/>
      <c r="G291" s="145">
        <f>SUM(G257:G290)</f>
        <v>0</v>
      </c>
      <c r="H291" s="146">
        <f>SUM(H257:H290)</f>
        <v>0</v>
      </c>
      <c r="I291" s="146">
        <f>SUM(I257:I290)</f>
        <v>0</v>
      </c>
      <c r="J291" s="130" t="str">
        <f t="array" ref="J291">IF(ISERROR(G291/I291),"",G291/I291)</f>
        <v/>
      </c>
      <c r="K291" s="146">
        <f>SUM(K257:K290)</f>
        <v>0</v>
      </c>
      <c r="L291" s="147"/>
      <c r="M291" s="150">
        <f t="shared" ref="M291:V291" si="131">SUM(M257:M290)</f>
        <v>0</v>
      </c>
      <c r="N291" s="146">
        <f t="shared" si="131"/>
        <v>0</v>
      </c>
      <c r="O291" s="148">
        <f t="shared" si="131"/>
        <v>0</v>
      </c>
      <c r="P291" s="148">
        <f t="shared" si="131"/>
        <v>0</v>
      </c>
      <c r="Q291" s="148">
        <f t="shared" si="131"/>
        <v>0</v>
      </c>
      <c r="R291" s="148">
        <f t="shared" si="131"/>
        <v>0</v>
      </c>
      <c r="S291" s="148">
        <f t="shared" si="131"/>
        <v>0</v>
      </c>
      <c r="T291" s="148">
        <f t="shared" si="131"/>
        <v>0</v>
      </c>
      <c r="U291" s="148">
        <f t="shared" si="131"/>
        <v>0</v>
      </c>
      <c r="V291" s="149">
        <f t="shared" si="131"/>
        <v>0</v>
      </c>
      <c r="W291" s="133" t="str">
        <f t="shared" si="130"/>
        <v/>
      </c>
      <c r="X291" s="149">
        <f>SUM(X257:X290)</f>
        <v>0</v>
      </c>
      <c r="Y291" s="149">
        <f>SUM(Y257:Y290)</f>
        <v>0</v>
      </c>
      <c r="Z291" s="149">
        <f>SUM(Z257:Z290)</f>
        <v>0</v>
      </c>
      <c r="AA291" s="149">
        <f>SUM(AA257:AA290)</f>
        <v>0</v>
      </c>
    </row>
    <row r="292" spans="1:27" ht="20.100000000000001" customHeight="1">
      <c r="A292" s="299">
        <v>30100038</v>
      </c>
      <c r="B292" s="134" t="s">
        <v>225</v>
      </c>
      <c r="C292" s="126" t="s">
        <v>226</v>
      </c>
      <c r="D292" s="108">
        <v>5.03</v>
      </c>
      <c r="E292" s="108"/>
      <c r="F292" s="127"/>
      <c r="G292" s="152"/>
      <c r="H292" s="226">
        <f t="shared" ref="H292:H304" si="132">D292*G292</f>
        <v>0</v>
      </c>
      <c r="I292" s="129"/>
      <c r="J292" s="130" t="str">
        <f t="array" ref="J292">IF(ISERROR(G292/I292),"",G292/I292)</f>
        <v/>
      </c>
      <c r="K292" s="131">
        <f t="array" ref="K292">IF(ISERROR(G292/L292),"",G292/L292)</f>
        <v>0</v>
      </c>
      <c r="L292" s="129">
        <v>25</v>
      </c>
      <c r="M292" s="109">
        <f t="shared" ref="M292:M304" si="133">IF(ISERROR(I292-K292),"",I292-K292)</f>
        <v>0</v>
      </c>
      <c r="N292" s="130">
        <f t="shared" ref="N292:N304" si="134">SUM(O292:U292)</f>
        <v>0</v>
      </c>
      <c r="O292" s="219"/>
      <c r="P292" s="219"/>
      <c r="Q292" s="219"/>
      <c r="R292" s="219"/>
      <c r="S292" s="219"/>
      <c r="T292" s="219"/>
      <c r="U292" s="219"/>
      <c r="V292" s="132">
        <f t="shared" ref="V292:V304" si="135">SUM(X292:AA292)</f>
        <v>0</v>
      </c>
      <c r="W292" s="133" t="str">
        <f t="shared" si="130"/>
        <v/>
      </c>
      <c r="X292" s="132"/>
      <c r="Y292" s="132"/>
      <c r="Z292" s="132"/>
      <c r="AA292" s="132"/>
    </row>
    <row r="293" spans="1:27" ht="20.100000000000001" customHeight="1">
      <c r="A293" s="299">
        <v>30100037</v>
      </c>
      <c r="B293" s="134" t="s">
        <v>225</v>
      </c>
      <c r="C293" s="126" t="s">
        <v>204</v>
      </c>
      <c r="D293" s="108">
        <v>5.03</v>
      </c>
      <c r="E293" s="108"/>
      <c r="F293" s="127"/>
      <c r="G293" s="128"/>
      <c r="H293" s="226">
        <f t="shared" si="132"/>
        <v>0</v>
      </c>
      <c r="I293" s="129"/>
      <c r="J293" s="130" t="str">
        <f t="array" ref="J293">IF(ISERROR(G293/I293),"",G293/I293)</f>
        <v/>
      </c>
      <c r="K293" s="131">
        <f t="array" ref="K293">IF(ISERROR(G293/L293),"",G293/L293)</f>
        <v>0</v>
      </c>
      <c r="L293" s="129">
        <v>25</v>
      </c>
      <c r="M293" s="109">
        <f t="shared" si="133"/>
        <v>0</v>
      </c>
      <c r="N293" s="130">
        <f t="shared" si="134"/>
        <v>0</v>
      </c>
      <c r="O293" s="219"/>
      <c r="P293" s="219"/>
      <c r="Q293" s="219"/>
      <c r="R293" s="219"/>
      <c r="S293" s="219"/>
      <c r="T293" s="219"/>
      <c r="U293" s="219"/>
      <c r="V293" s="132">
        <f t="shared" si="135"/>
        <v>0</v>
      </c>
      <c r="W293" s="133" t="str">
        <f t="shared" si="130"/>
        <v/>
      </c>
      <c r="X293" s="132"/>
      <c r="Y293" s="132"/>
      <c r="Z293" s="132"/>
      <c r="AA293" s="132"/>
    </row>
    <row r="294" spans="1:27" ht="20.100000000000001" customHeight="1">
      <c r="A294" s="299">
        <v>30100051</v>
      </c>
      <c r="B294" s="134" t="s">
        <v>184</v>
      </c>
      <c r="C294" s="126" t="s">
        <v>194</v>
      </c>
      <c r="D294" s="108">
        <v>5.04</v>
      </c>
      <c r="E294" s="108"/>
      <c r="F294" s="127"/>
      <c r="G294" s="128"/>
      <c r="H294" s="226">
        <f t="shared" si="132"/>
        <v>0</v>
      </c>
      <c r="I294" s="129"/>
      <c r="J294" s="130" t="str">
        <f t="array" ref="J294">IF(ISERROR(G294/I294),"",G294/I294)</f>
        <v/>
      </c>
      <c r="K294" s="131">
        <f t="array" ref="K294">IF(ISERROR(G294/L294),"",G294/L294)</f>
        <v>0</v>
      </c>
      <c r="L294" s="129">
        <v>20</v>
      </c>
      <c r="M294" s="109">
        <f t="shared" si="133"/>
        <v>0</v>
      </c>
      <c r="N294" s="130">
        <f t="shared" si="134"/>
        <v>0</v>
      </c>
      <c r="O294" s="219"/>
      <c r="P294" s="219"/>
      <c r="Q294" s="219"/>
      <c r="R294" s="219"/>
      <c r="S294" s="219"/>
      <c r="T294" s="219"/>
      <c r="U294" s="219"/>
      <c r="V294" s="132">
        <f t="shared" si="135"/>
        <v>0</v>
      </c>
      <c r="W294" s="133" t="str">
        <f t="shared" si="130"/>
        <v/>
      </c>
      <c r="X294" s="132"/>
      <c r="Y294" s="132"/>
      <c r="Z294" s="132"/>
      <c r="AA294" s="132"/>
    </row>
    <row r="295" spans="1:27" ht="20.100000000000001" customHeight="1">
      <c r="A295" s="299"/>
      <c r="B295" s="140" t="s">
        <v>227</v>
      </c>
      <c r="C295" s="126" t="s">
        <v>212</v>
      </c>
      <c r="D295" s="108">
        <v>5.03</v>
      </c>
      <c r="E295" s="108"/>
      <c r="F295" s="127"/>
      <c r="G295" s="128"/>
      <c r="H295" s="226">
        <f t="shared" si="132"/>
        <v>0</v>
      </c>
      <c r="I295" s="129"/>
      <c r="J295" s="130" t="str">
        <f t="array" ref="J295">IF(ISERROR(G295/I295),"",G295/I295)</f>
        <v/>
      </c>
      <c r="K295" s="131">
        <f t="array" ref="K295">IF(ISERROR(G295/L295),"",G295/L295)</f>
        <v>0</v>
      </c>
      <c r="L295" s="129">
        <v>4</v>
      </c>
      <c r="M295" s="109">
        <f t="shared" si="133"/>
        <v>0</v>
      </c>
      <c r="N295" s="130">
        <f t="shared" si="134"/>
        <v>0</v>
      </c>
      <c r="O295" s="219"/>
      <c r="P295" s="219"/>
      <c r="Q295" s="219"/>
      <c r="R295" s="219"/>
      <c r="S295" s="219"/>
      <c r="T295" s="219"/>
      <c r="U295" s="219"/>
      <c r="V295" s="132">
        <f t="shared" si="135"/>
        <v>0</v>
      </c>
      <c r="W295" s="133" t="str">
        <f t="shared" si="130"/>
        <v/>
      </c>
      <c r="X295" s="132"/>
      <c r="Y295" s="132"/>
      <c r="Z295" s="132"/>
      <c r="AA295" s="132"/>
    </row>
    <row r="296" spans="1:27" ht="20.100000000000001" customHeight="1">
      <c r="A296" s="299">
        <v>30100054</v>
      </c>
      <c r="B296" s="140" t="s">
        <v>227</v>
      </c>
      <c r="C296" s="223" t="s">
        <v>203</v>
      </c>
      <c r="D296" s="108">
        <v>5.03</v>
      </c>
      <c r="E296" s="108"/>
      <c r="F296" s="127"/>
      <c r="G296" s="152"/>
      <c r="H296" s="226">
        <f t="shared" si="132"/>
        <v>0</v>
      </c>
      <c r="I296" s="129"/>
      <c r="J296" s="130" t="str">
        <f t="array" ref="J296">IF(ISERROR(G296/I296),"",G296/I296)</f>
        <v/>
      </c>
      <c r="K296" s="131">
        <f t="array" ref="K296">IF(ISERROR(G296/L296),"",G296/L296)</f>
        <v>0</v>
      </c>
      <c r="L296" s="129">
        <v>4</v>
      </c>
      <c r="M296" s="109">
        <f t="shared" si="133"/>
        <v>0</v>
      </c>
      <c r="N296" s="130">
        <f t="shared" si="134"/>
        <v>0</v>
      </c>
      <c r="O296" s="219"/>
      <c r="P296" s="219"/>
      <c r="Q296" s="219"/>
      <c r="R296" s="219"/>
      <c r="S296" s="219"/>
      <c r="T296" s="219"/>
      <c r="U296" s="219"/>
      <c r="V296" s="132">
        <f t="shared" si="135"/>
        <v>0</v>
      </c>
      <c r="W296" s="133" t="str">
        <f t="shared" si="130"/>
        <v/>
      </c>
      <c r="X296" s="132"/>
      <c r="Y296" s="132"/>
      <c r="Z296" s="132"/>
      <c r="AA296" s="132"/>
    </row>
    <row r="297" spans="1:27" ht="20.100000000000001" customHeight="1">
      <c r="A297" s="299">
        <v>30100053</v>
      </c>
      <c r="B297" s="140" t="s">
        <v>227</v>
      </c>
      <c r="C297" s="126" t="s">
        <v>199</v>
      </c>
      <c r="D297" s="108">
        <v>5.03</v>
      </c>
      <c r="E297" s="108"/>
      <c r="F297" s="127"/>
      <c r="G297" s="128"/>
      <c r="H297" s="226">
        <f t="shared" si="132"/>
        <v>0</v>
      </c>
      <c r="I297" s="129"/>
      <c r="J297" s="130" t="str">
        <f t="array" ref="J297">IF(ISERROR(G297/I297),"",G297/I297)</f>
        <v/>
      </c>
      <c r="K297" s="131">
        <f t="array" ref="K297">IF(ISERROR(G297/L297),"",G297/L297)</f>
        <v>0</v>
      </c>
      <c r="L297" s="129">
        <v>4</v>
      </c>
      <c r="M297" s="109">
        <f t="shared" si="133"/>
        <v>0</v>
      </c>
      <c r="N297" s="130">
        <f t="shared" si="134"/>
        <v>0</v>
      </c>
      <c r="O297" s="219"/>
      <c r="P297" s="219"/>
      <c r="Q297" s="219"/>
      <c r="R297" s="219"/>
      <c r="S297" s="219"/>
      <c r="T297" s="219"/>
      <c r="U297" s="219"/>
      <c r="V297" s="132">
        <f t="shared" si="135"/>
        <v>0</v>
      </c>
      <c r="W297" s="133" t="str">
        <f t="shared" si="130"/>
        <v/>
      </c>
      <c r="X297" s="132"/>
      <c r="Y297" s="132"/>
      <c r="Z297" s="132"/>
      <c r="AA297" s="132"/>
    </row>
    <row r="298" spans="1:27" ht="20.100000000000001" customHeight="1">
      <c r="A298" s="299"/>
      <c r="B298" s="140" t="s">
        <v>227</v>
      </c>
      <c r="C298" s="126" t="s">
        <v>186</v>
      </c>
      <c r="D298" s="108">
        <v>5.03</v>
      </c>
      <c r="E298" s="108"/>
      <c r="F298" s="127"/>
      <c r="G298" s="128"/>
      <c r="H298" s="226">
        <f t="shared" si="132"/>
        <v>0</v>
      </c>
      <c r="I298" s="129"/>
      <c r="J298" s="130" t="str">
        <f t="array" ref="J298">IF(ISERROR(G298/I298),"",G298/I298)</f>
        <v/>
      </c>
      <c r="K298" s="131">
        <f t="array" ref="K298">IF(ISERROR(G298/L298),"",G298/L298)</f>
        <v>0</v>
      </c>
      <c r="L298" s="129">
        <v>4</v>
      </c>
      <c r="M298" s="109">
        <f t="shared" si="133"/>
        <v>0</v>
      </c>
      <c r="N298" s="130">
        <f t="shared" si="134"/>
        <v>0</v>
      </c>
      <c r="O298" s="219"/>
      <c r="P298" s="219"/>
      <c r="Q298" s="219"/>
      <c r="R298" s="219"/>
      <c r="S298" s="219"/>
      <c r="T298" s="219"/>
      <c r="U298" s="219"/>
      <c r="V298" s="132">
        <f t="shared" si="135"/>
        <v>0</v>
      </c>
      <c r="W298" s="133" t="str">
        <f t="shared" si="130"/>
        <v/>
      </c>
      <c r="X298" s="132"/>
      <c r="Y298" s="132"/>
      <c r="Z298" s="132"/>
      <c r="AA298" s="132"/>
    </row>
    <row r="299" spans="1:27" ht="20.100000000000001" customHeight="1">
      <c r="A299" s="299"/>
      <c r="B299" s="140" t="s">
        <v>227</v>
      </c>
      <c r="C299" s="223" t="s">
        <v>228</v>
      </c>
      <c r="D299" s="108">
        <v>5.03</v>
      </c>
      <c r="E299" s="108"/>
      <c r="F299" s="127"/>
      <c r="G299" s="128"/>
      <c r="H299" s="226">
        <f t="shared" si="132"/>
        <v>0</v>
      </c>
      <c r="I299" s="129"/>
      <c r="J299" s="130" t="str">
        <f t="array" ref="J299">IF(ISERROR(G299/I299),"",G299/I299)</f>
        <v/>
      </c>
      <c r="K299" s="131">
        <f t="array" ref="K299">IF(ISERROR(G299/L299),"",G299/L299)</f>
        <v>0</v>
      </c>
      <c r="L299" s="129">
        <v>4</v>
      </c>
      <c r="M299" s="109">
        <f t="shared" si="133"/>
        <v>0</v>
      </c>
      <c r="N299" s="130">
        <f t="shared" si="134"/>
        <v>0</v>
      </c>
      <c r="O299" s="219"/>
      <c r="P299" s="219"/>
      <c r="Q299" s="219"/>
      <c r="R299" s="219"/>
      <c r="S299" s="219"/>
      <c r="T299" s="219"/>
      <c r="U299" s="219"/>
      <c r="V299" s="132">
        <f t="shared" si="135"/>
        <v>0</v>
      </c>
      <c r="W299" s="133" t="str">
        <f t="shared" si="130"/>
        <v/>
      </c>
      <c r="X299" s="132"/>
      <c r="Y299" s="132"/>
      <c r="Z299" s="132"/>
      <c r="AA299" s="132"/>
    </row>
    <row r="300" spans="1:27" ht="20.100000000000001" customHeight="1">
      <c r="A300" s="299">
        <v>30101067</v>
      </c>
      <c r="B300" s="140" t="s">
        <v>229</v>
      </c>
      <c r="C300" s="223" t="s">
        <v>212</v>
      </c>
      <c r="D300" s="108">
        <v>5.03</v>
      </c>
      <c r="E300" s="108"/>
      <c r="F300" s="127"/>
      <c r="G300" s="128"/>
      <c r="H300" s="226">
        <f t="shared" si="132"/>
        <v>0</v>
      </c>
      <c r="I300" s="129"/>
      <c r="J300" s="130" t="str">
        <f t="array" ref="J300">IF(ISERROR(G300/I300),"",G300/I300)</f>
        <v/>
      </c>
      <c r="K300" s="131" t="str">
        <f t="array" ref="K300">IF(ISERROR(G300/L300),"",G300/L300)</f>
        <v/>
      </c>
      <c r="L300" s="129"/>
      <c r="M300" s="109" t="str">
        <f t="shared" si="133"/>
        <v/>
      </c>
      <c r="N300" s="130">
        <f t="shared" si="134"/>
        <v>0</v>
      </c>
      <c r="O300" s="219"/>
      <c r="P300" s="219"/>
      <c r="Q300" s="219"/>
      <c r="R300" s="219"/>
      <c r="S300" s="219"/>
      <c r="T300" s="219"/>
      <c r="U300" s="219"/>
      <c r="V300" s="132">
        <f t="shared" si="135"/>
        <v>0</v>
      </c>
      <c r="W300" s="133" t="str">
        <f t="shared" si="130"/>
        <v/>
      </c>
      <c r="X300" s="132"/>
      <c r="Y300" s="132"/>
      <c r="Z300" s="132"/>
      <c r="AA300" s="132"/>
    </row>
    <row r="301" spans="1:27" ht="20.100000000000001" customHeight="1">
      <c r="A301" s="299">
        <v>30101068</v>
      </c>
      <c r="B301" s="140" t="s">
        <v>229</v>
      </c>
      <c r="C301" s="223" t="s">
        <v>203</v>
      </c>
      <c r="D301" s="108">
        <v>5.03</v>
      </c>
      <c r="E301" s="108"/>
      <c r="F301" s="127"/>
      <c r="G301" s="128"/>
      <c r="H301" s="226">
        <f t="shared" si="132"/>
        <v>0</v>
      </c>
      <c r="I301" s="129"/>
      <c r="J301" s="130" t="str">
        <f t="array" ref="J301">IF(ISERROR(G301/I301),"",G301/I301)</f>
        <v/>
      </c>
      <c r="K301" s="131" t="str">
        <f t="array" ref="K301">IF(ISERROR(G301/L301),"",G301/L301)</f>
        <v/>
      </c>
      <c r="L301" s="129"/>
      <c r="M301" s="109" t="str">
        <f t="shared" si="133"/>
        <v/>
      </c>
      <c r="N301" s="130">
        <f t="shared" si="134"/>
        <v>0</v>
      </c>
      <c r="O301" s="219"/>
      <c r="P301" s="219"/>
      <c r="Q301" s="219"/>
      <c r="R301" s="219"/>
      <c r="S301" s="219"/>
      <c r="T301" s="219"/>
      <c r="U301" s="219"/>
      <c r="V301" s="132">
        <f t="shared" si="135"/>
        <v>0</v>
      </c>
      <c r="W301" s="133" t="str">
        <f t="shared" si="130"/>
        <v/>
      </c>
      <c r="X301" s="132"/>
      <c r="Y301" s="132"/>
      <c r="Z301" s="132"/>
      <c r="AA301" s="132"/>
    </row>
    <row r="302" spans="1:27" ht="20.100000000000001" customHeight="1">
      <c r="A302" s="299">
        <v>30101069</v>
      </c>
      <c r="B302" s="140" t="s">
        <v>229</v>
      </c>
      <c r="C302" s="223" t="s">
        <v>186</v>
      </c>
      <c r="D302" s="108">
        <v>5.03</v>
      </c>
      <c r="E302" s="108"/>
      <c r="F302" s="127"/>
      <c r="G302" s="128"/>
      <c r="H302" s="226">
        <f t="shared" si="132"/>
        <v>0</v>
      </c>
      <c r="I302" s="129"/>
      <c r="J302" s="130" t="str">
        <f t="array" ref="J302">IF(ISERROR(G302/I302),"",G302/I302)</f>
        <v/>
      </c>
      <c r="K302" s="131" t="str">
        <f t="array" ref="K302">IF(ISERROR(G302/L302),"",G302/L302)</f>
        <v/>
      </c>
      <c r="L302" s="129"/>
      <c r="M302" s="109" t="str">
        <f t="shared" si="133"/>
        <v/>
      </c>
      <c r="N302" s="130">
        <f t="shared" si="134"/>
        <v>0</v>
      </c>
      <c r="O302" s="219"/>
      <c r="P302" s="219"/>
      <c r="Q302" s="219"/>
      <c r="R302" s="219"/>
      <c r="S302" s="219"/>
      <c r="T302" s="219"/>
      <c r="U302" s="219"/>
      <c r="V302" s="132">
        <f t="shared" si="135"/>
        <v>0</v>
      </c>
      <c r="W302" s="133" t="str">
        <f t="shared" si="130"/>
        <v/>
      </c>
      <c r="X302" s="132"/>
      <c r="Y302" s="132"/>
      <c r="Z302" s="132"/>
      <c r="AA302" s="132"/>
    </row>
    <row r="303" spans="1:27" ht="20.100000000000001" customHeight="1">
      <c r="A303" s="299">
        <v>30101070</v>
      </c>
      <c r="B303" s="140" t="s">
        <v>229</v>
      </c>
      <c r="C303" s="223" t="s">
        <v>228</v>
      </c>
      <c r="D303" s="108">
        <v>5.03</v>
      </c>
      <c r="E303" s="108"/>
      <c r="F303" s="127"/>
      <c r="G303" s="128"/>
      <c r="H303" s="226">
        <f t="shared" si="132"/>
        <v>0</v>
      </c>
      <c r="I303" s="129"/>
      <c r="J303" s="130" t="str">
        <f t="array" ref="J303">IF(ISERROR(G303/I303),"",G303/I303)</f>
        <v/>
      </c>
      <c r="K303" s="131" t="str">
        <f t="array" ref="K303">IF(ISERROR(G303/L303),"",G303/L303)</f>
        <v/>
      </c>
      <c r="L303" s="129"/>
      <c r="M303" s="109" t="str">
        <f t="shared" si="133"/>
        <v/>
      </c>
      <c r="N303" s="130">
        <f t="shared" si="134"/>
        <v>0</v>
      </c>
      <c r="O303" s="219"/>
      <c r="P303" s="219"/>
      <c r="Q303" s="219"/>
      <c r="R303" s="219"/>
      <c r="S303" s="219"/>
      <c r="T303" s="219"/>
      <c r="U303" s="219"/>
      <c r="V303" s="132">
        <f t="shared" si="135"/>
        <v>0</v>
      </c>
      <c r="W303" s="133" t="str">
        <f t="shared" si="130"/>
        <v/>
      </c>
      <c r="X303" s="132"/>
      <c r="Y303" s="132"/>
      <c r="Z303" s="132"/>
      <c r="AA303" s="132"/>
    </row>
    <row r="304" spans="1:27" ht="20.100000000000001" customHeight="1">
      <c r="A304" s="299">
        <v>30101071</v>
      </c>
      <c r="B304" s="140" t="s">
        <v>229</v>
      </c>
      <c r="C304" s="223" t="s">
        <v>199</v>
      </c>
      <c r="D304" s="108">
        <v>5.03</v>
      </c>
      <c r="E304" s="108"/>
      <c r="F304" s="127"/>
      <c r="G304" s="128"/>
      <c r="H304" s="226">
        <f t="shared" si="132"/>
        <v>0</v>
      </c>
      <c r="I304" s="129"/>
      <c r="J304" s="130" t="str">
        <f t="array" ref="J304">IF(ISERROR(G304/I304),"",G304/I304)</f>
        <v/>
      </c>
      <c r="K304" s="131" t="str">
        <f t="array" ref="K304">IF(ISERROR(G304/L304),"",G304/L304)</f>
        <v/>
      </c>
      <c r="L304" s="129"/>
      <c r="M304" s="109" t="str">
        <f t="shared" si="133"/>
        <v/>
      </c>
      <c r="N304" s="130">
        <f t="shared" si="134"/>
        <v>0</v>
      </c>
      <c r="O304" s="219"/>
      <c r="P304" s="219"/>
      <c r="Q304" s="219"/>
      <c r="R304" s="219"/>
      <c r="S304" s="219"/>
      <c r="T304" s="219"/>
      <c r="U304" s="219"/>
      <c r="V304" s="132">
        <f t="shared" si="135"/>
        <v>0</v>
      </c>
      <c r="W304" s="133" t="str">
        <f t="shared" si="130"/>
        <v/>
      </c>
      <c r="X304" s="132"/>
      <c r="Y304" s="132"/>
      <c r="Z304" s="132"/>
      <c r="AA304" s="132"/>
    </row>
    <row r="305" spans="1:27" ht="20.100000000000001" customHeight="1">
      <c r="A305" s="300">
        <v>30100001</v>
      </c>
      <c r="B305" s="134" t="s">
        <v>230</v>
      </c>
      <c r="C305" s="126" t="s">
        <v>204</v>
      </c>
      <c r="D305" s="108">
        <v>5.0599999999999996</v>
      </c>
      <c r="E305" s="108"/>
      <c r="F305" s="127"/>
      <c r="G305" s="128"/>
      <c r="H305" s="226">
        <f t="shared" ref="H305:H306" si="136">D305*G305</f>
        <v>0</v>
      </c>
      <c r="I305" s="129"/>
      <c r="J305" s="130" t="str">
        <f t="array" ref="J305">IF(ISERROR(G305/I305),"",G305/I305)</f>
        <v/>
      </c>
      <c r="K305" s="131">
        <f t="array" ref="K305">IF(ISERROR(G305/L305),"",G305/L305)</f>
        <v>0</v>
      </c>
      <c r="L305" s="129">
        <v>25</v>
      </c>
      <c r="M305" s="109">
        <f t="shared" ref="M305:M306" si="137">IF(ISERROR(I305-K305),"",I305-K305)</f>
        <v>0</v>
      </c>
      <c r="N305" s="130">
        <f t="shared" ref="N305:N306" si="138">SUM(O305:U305)</f>
        <v>0</v>
      </c>
      <c r="O305" s="219"/>
      <c r="P305" s="219"/>
      <c r="Q305" s="219"/>
      <c r="R305" s="219"/>
      <c r="S305" s="219"/>
      <c r="T305" s="219"/>
      <c r="U305" s="219"/>
      <c r="V305" s="132">
        <f t="shared" ref="V305:V306" si="139">SUM(X305:AA305)</f>
        <v>0</v>
      </c>
      <c r="W305" s="133" t="str">
        <f t="shared" ref="W305:W321" si="140">IF(ISERROR(V305/G305),"",V305/G305)</f>
        <v/>
      </c>
      <c r="X305" s="132"/>
      <c r="Y305" s="132"/>
      <c r="Z305" s="132"/>
      <c r="AA305" s="132"/>
    </row>
    <row r="306" spans="1:27" ht="20.100000000000001" customHeight="1">
      <c r="A306" s="300">
        <v>30100002</v>
      </c>
      <c r="B306" s="134" t="s">
        <v>230</v>
      </c>
      <c r="C306" s="126" t="s">
        <v>226</v>
      </c>
      <c r="D306" s="108">
        <v>5.0599999999999996</v>
      </c>
      <c r="E306" s="108"/>
      <c r="F306" s="127"/>
      <c r="G306" s="128"/>
      <c r="H306" s="226">
        <f t="shared" si="136"/>
        <v>0</v>
      </c>
      <c r="I306" s="129"/>
      <c r="J306" s="130" t="str">
        <f t="array" ref="J306">IF(ISERROR(G306/I306),"",G306/I306)</f>
        <v/>
      </c>
      <c r="K306" s="131">
        <f t="array" ref="K306">IF(ISERROR(G306/L306),"",G306/L306)</f>
        <v>0</v>
      </c>
      <c r="L306" s="129">
        <v>25</v>
      </c>
      <c r="M306" s="109">
        <f t="shared" si="137"/>
        <v>0</v>
      </c>
      <c r="N306" s="130">
        <f t="shared" si="138"/>
        <v>0</v>
      </c>
      <c r="O306" s="219"/>
      <c r="P306" s="219"/>
      <c r="Q306" s="219"/>
      <c r="R306" s="219"/>
      <c r="S306" s="219"/>
      <c r="T306" s="219"/>
      <c r="U306" s="219"/>
      <c r="V306" s="132">
        <f t="shared" si="139"/>
        <v>0</v>
      </c>
      <c r="W306" s="133" t="str">
        <f t="shared" si="140"/>
        <v/>
      </c>
      <c r="X306" s="132"/>
      <c r="Y306" s="132"/>
      <c r="Z306" s="132"/>
      <c r="AA306" s="132"/>
    </row>
    <row r="307" spans="1:27" ht="20.100000000000001" customHeight="1">
      <c r="A307" s="462" t="s">
        <v>231</v>
      </c>
      <c r="B307" s="463"/>
      <c r="C307" s="224" t="s">
        <v>202</v>
      </c>
      <c r="D307" s="143"/>
      <c r="E307" s="143"/>
      <c r="F307" s="144"/>
      <c r="G307" s="145">
        <f>SUM(G292:G306)</f>
        <v>0</v>
      </c>
      <c r="H307" s="146">
        <f>SUM(H292:H306)</f>
        <v>0</v>
      </c>
      <c r="I307" s="146">
        <f>SUM(I292:I306)</f>
        <v>0</v>
      </c>
      <c r="J307" s="130" t="str">
        <f t="array" ref="J307">IF(ISERROR(G307/I307),"",G307/I307)</f>
        <v/>
      </c>
      <c r="K307" s="146">
        <f>SUM(K292:K306)</f>
        <v>0</v>
      </c>
      <c r="L307" s="146"/>
      <c r="M307" s="150">
        <f>SUM(M292:M306)</f>
        <v>0</v>
      </c>
      <c r="N307" s="146">
        <f>SUM(N292:N306)</f>
        <v>0</v>
      </c>
      <c r="O307" s="148">
        <f>SUM(O292:O306)</f>
        <v>0</v>
      </c>
      <c r="P307" s="148">
        <f>SUM(P292:P306)</f>
        <v>0</v>
      </c>
      <c r="Q307" s="148">
        <f>SUM(Q292:Q306)</f>
        <v>0</v>
      </c>
      <c r="R307" s="148"/>
      <c r="S307" s="148">
        <f>SUM(S292:S306)</f>
        <v>0</v>
      </c>
      <c r="T307" s="148">
        <f>SUM(T292:T306)</f>
        <v>0</v>
      </c>
      <c r="U307" s="148">
        <f>SUM(U292:U306)</f>
        <v>0</v>
      </c>
      <c r="V307" s="149">
        <f>SUM(V292:V306)</f>
        <v>0</v>
      </c>
      <c r="W307" s="133" t="str">
        <f t="shared" si="140"/>
        <v/>
      </c>
      <c r="X307" s="149">
        <f>SUM(X292:X306)</f>
        <v>0</v>
      </c>
      <c r="Y307" s="149">
        <f>SUM(Y292:Y306)</f>
        <v>0</v>
      </c>
      <c r="Z307" s="149">
        <f>SUM(Z292:Z306)</f>
        <v>0</v>
      </c>
      <c r="AA307" s="149">
        <f>SUM(AA292:AA306)</f>
        <v>0</v>
      </c>
    </row>
    <row r="308" spans="1:27" ht="20.100000000000001" customHeight="1">
      <c r="A308" s="300">
        <v>30400025</v>
      </c>
      <c r="B308" s="134" t="s">
        <v>232</v>
      </c>
      <c r="C308" s="126" t="s">
        <v>179</v>
      </c>
      <c r="D308" s="108">
        <v>5.04</v>
      </c>
      <c r="E308" s="108"/>
      <c r="F308" s="127"/>
      <c r="G308" s="128"/>
      <c r="H308" s="226">
        <f t="shared" ref="H308:H316" si="141">D308*G308</f>
        <v>0</v>
      </c>
      <c r="I308" s="129"/>
      <c r="J308" s="130" t="str">
        <f t="array" ref="J308">IF(ISERROR(G308/I308),"",G308/I308)</f>
        <v/>
      </c>
      <c r="K308" s="131">
        <f t="array" ref="K308">IF(ISERROR(G308/L308),"",G308/L308)</f>
        <v>0</v>
      </c>
      <c r="L308" s="129">
        <v>22</v>
      </c>
      <c r="M308" s="109">
        <f t="shared" ref="M308:M316" si="142">IF(ISERROR(I308-K308),"",I308-K308)</f>
        <v>0</v>
      </c>
      <c r="N308" s="130">
        <f t="shared" ref="N308:N316" si="143">SUM(O308:U308)</f>
        <v>0</v>
      </c>
      <c r="O308" s="219"/>
      <c r="P308" s="219"/>
      <c r="Q308" s="219"/>
      <c r="R308" s="219"/>
      <c r="S308" s="219"/>
      <c r="T308" s="219"/>
      <c r="U308" s="219"/>
      <c r="V308" s="132">
        <f t="shared" ref="V308:V316" si="144">SUM(X308:AA308)</f>
        <v>0</v>
      </c>
      <c r="W308" s="133" t="str">
        <f t="shared" si="140"/>
        <v/>
      </c>
      <c r="X308" s="132"/>
      <c r="Y308" s="132"/>
      <c r="Z308" s="132"/>
      <c r="AA308" s="132"/>
    </row>
    <row r="309" spans="1:27" ht="20.100000000000001" customHeight="1">
      <c r="A309" s="300">
        <v>30400023</v>
      </c>
      <c r="B309" s="134" t="s">
        <v>232</v>
      </c>
      <c r="C309" s="126" t="s">
        <v>186</v>
      </c>
      <c r="D309" s="108">
        <v>5.04</v>
      </c>
      <c r="E309" s="108"/>
      <c r="F309" s="127"/>
      <c r="G309" s="128"/>
      <c r="H309" s="226">
        <f t="shared" si="141"/>
        <v>0</v>
      </c>
      <c r="I309" s="129"/>
      <c r="J309" s="130" t="str">
        <f t="array" ref="J309">IF(ISERROR(G309/I309),"",G309/I309)</f>
        <v/>
      </c>
      <c r="K309" s="131">
        <f t="array" ref="K309">IF(ISERROR(G309/L309),"",G309/L309)</f>
        <v>0</v>
      </c>
      <c r="L309" s="129">
        <v>22</v>
      </c>
      <c r="M309" s="109">
        <f t="shared" si="142"/>
        <v>0</v>
      </c>
      <c r="N309" s="130">
        <f t="shared" si="143"/>
        <v>0</v>
      </c>
      <c r="O309" s="219"/>
      <c r="P309" s="219"/>
      <c r="Q309" s="219"/>
      <c r="R309" s="219"/>
      <c r="S309" s="219"/>
      <c r="T309" s="219"/>
      <c r="U309" s="219"/>
      <c r="V309" s="132">
        <f t="shared" si="144"/>
        <v>0</v>
      </c>
      <c r="W309" s="133" t="str">
        <f t="shared" si="140"/>
        <v/>
      </c>
      <c r="X309" s="132"/>
      <c r="Y309" s="132"/>
      <c r="Z309" s="132"/>
      <c r="AA309" s="132"/>
    </row>
    <row r="310" spans="1:27" ht="20.100000000000001" customHeight="1">
      <c r="A310" s="300">
        <v>30400024</v>
      </c>
      <c r="B310" s="134" t="s">
        <v>232</v>
      </c>
      <c r="C310" s="126" t="s">
        <v>204</v>
      </c>
      <c r="D310" s="108">
        <v>5.04</v>
      </c>
      <c r="E310" s="108"/>
      <c r="F310" s="127"/>
      <c r="G310" s="128"/>
      <c r="H310" s="226">
        <f t="shared" si="141"/>
        <v>0</v>
      </c>
      <c r="I310" s="129"/>
      <c r="J310" s="130" t="str">
        <f t="array" ref="J310">IF(ISERROR(G310/I310),"",G310/I310)</f>
        <v/>
      </c>
      <c r="K310" s="131">
        <f t="array" ref="K310">IF(ISERROR(G310/L310),"",G310/L310)</f>
        <v>0</v>
      </c>
      <c r="L310" s="129">
        <v>22</v>
      </c>
      <c r="M310" s="109">
        <f t="shared" si="142"/>
        <v>0</v>
      </c>
      <c r="N310" s="130">
        <f t="shared" si="143"/>
        <v>0</v>
      </c>
      <c r="O310" s="219"/>
      <c r="P310" s="219"/>
      <c r="Q310" s="219"/>
      <c r="R310" s="219"/>
      <c r="S310" s="219"/>
      <c r="T310" s="219"/>
      <c r="U310" s="219"/>
      <c r="V310" s="132">
        <f t="shared" si="144"/>
        <v>0</v>
      </c>
      <c r="W310" s="133" t="str">
        <f t="shared" si="140"/>
        <v/>
      </c>
      <c r="X310" s="132"/>
      <c r="Y310" s="132"/>
      <c r="Z310" s="132"/>
      <c r="AA310" s="132"/>
    </row>
    <row r="311" spans="1:27" ht="20.100000000000001" customHeight="1">
      <c r="A311" s="300"/>
      <c r="B311" s="134" t="s">
        <v>232</v>
      </c>
      <c r="C311" s="126" t="s">
        <v>195</v>
      </c>
      <c r="D311" s="108">
        <v>5.04</v>
      </c>
      <c r="E311" s="108"/>
      <c r="F311" s="127"/>
      <c r="G311" s="128"/>
      <c r="H311" s="226">
        <f t="shared" si="141"/>
        <v>0</v>
      </c>
      <c r="I311" s="129"/>
      <c r="J311" s="130" t="str">
        <f t="array" ref="J311">IF(ISERROR(G311/I311),"",G311/I311)</f>
        <v/>
      </c>
      <c r="K311" s="131">
        <f t="array" ref="K311">IF(ISERROR(G311/L311),"",G311/L311)</f>
        <v>0</v>
      </c>
      <c r="L311" s="129">
        <v>22</v>
      </c>
      <c r="M311" s="109">
        <f t="shared" si="142"/>
        <v>0</v>
      </c>
      <c r="N311" s="130">
        <f t="shared" si="143"/>
        <v>0</v>
      </c>
      <c r="O311" s="219"/>
      <c r="P311" s="219"/>
      <c r="Q311" s="219"/>
      <c r="R311" s="219"/>
      <c r="S311" s="219"/>
      <c r="T311" s="219"/>
      <c r="U311" s="219"/>
      <c r="V311" s="132">
        <f t="shared" si="144"/>
        <v>0</v>
      </c>
      <c r="W311" s="133" t="str">
        <f t="shared" si="140"/>
        <v/>
      </c>
      <c r="X311" s="132"/>
      <c r="Y311" s="132"/>
      <c r="Z311" s="132"/>
      <c r="AA311" s="132"/>
    </row>
    <row r="312" spans="1:27" ht="20.100000000000001" customHeight="1">
      <c r="A312" s="300"/>
      <c r="B312" s="134" t="s">
        <v>232</v>
      </c>
      <c r="C312" s="126" t="s">
        <v>233</v>
      </c>
      <c r="D312" s="108">
        <v>5.04</v>
      </c>
      <c r="E312" s="108"/>
      <c r="F312" s="127"/>
      <c r="G312" s="128"/>
      <c r="H312" s="226">
        <f t="shared" si="141"/>
        <v>0</v>
      </c>
      <c r="I312" s="129"/>
      <c r="J312" s="130" t="str">
        <f t="array" ref="J312">IF(ISERROR(G312/I312),"",G312/I312)</f>
        <v/>
      </c>
      <c r="K312" s="131">
        <f t="array" ref="K312">IF(ISERROR(G312/L312),"",G312/L312)</f>
        <v>0</v>
      </c>
      <c r="L312" s="129">
        <v>22</v>
      </c>
      <c r="M312" s="109">
        <f t="shared" si="142"/>
        <v>0</v>
      </c>
      <c r="N312" s="130">
        <f t="shared" si="143"/>
        <v>0</v>
      </c>
      <c r="O312" s="219"/>
      <c r="P312" s="219"/>
      <c r="Q312" s="219"/>
      <c r="R312" s="219"/>
      <c r="S312" s="219"/>
      <c r="T312" s="219"/>
      <c r="U312" s="219"/>
      <c r="V312" s="132">
        <f t="shared" si="144"/>
        <v>0</v>
      </c>
      <c r="W312" s="133" t="str">
        <f t="shared" si="140"/>
        <v/>
      </c>
      <c r="X312" s="132"/>
      <c r="Y312" s="132"/>
      <c r="Z312" s="132"/>
      <c r="AA312" s="132"/>
    </row>
    <row r="313" spans="1:27" ht="20.100000000000001" customHeight="1">
      <c r="A313" s="300">
        <v>30400019</v>
      </c>
      <c r="B313" s="134" t="s">
        <v>439</v>
      </c>
      <c r="C313" s="187" t="s">
        <v>441</v>
      </c>
      <c r="D313" s="108">
        <v>5.03</v>
      </c>
      <c r="E313" s="108"/>
      <c r="F313" s="127"/>
      <c r="G313" s="128"/>
      <c r="H313" s="373">
        <f t="shared" si="141"/>
        <v>0</v>
      </c>
      <c r="I313" s="129"/>
      <c r="J313" s="130"/>
      <c r="K313" s="131"/>
      <c r="L313" s="129">
        <v>13.5</v>
      </c>
      <c r="M313" s="109"/>
      <c r="N313" s="130"/>
      <c r="O313" s="261"/>
      <c r="P313" s="261"/>
      <c r="Q313" s="261"/>
      <c r="R313" s="261"/>
      <c r="S313" s="261"/>
      <c r="T313" s="261"/>
      <c r="U313" s="261"/>
      <c r="V313" s="132"/>
      <c r="W313" s="133"/>
      <c r="X313" s="132"/>
      <c r="Y313" s="132"/>
      <c r="Z313" s="132"/>
      <c r="AA313" s="132"/>
    </row>
    <row r="314" spans="1:27" ht="20.100000000000001" customHeight="1">
      <c r="A314" s="300">
        <v>30400020</v>
      </c>
      <c r="B314" s="134" t="s">
        <v>439</v>
      </c>
      <c r="C314" s="187" t="s">
        <v>516</v>
      </c>
      <c r="D314" s="108">
        <v>5.03</v>
      </c>
      <c r="E314" s="108"/>
      <c r="F314" s="127"/>
      <c r="G314" s="128"/>
      <c r="H314" s="373">
        <f t="shared" si="141"/>
        <v>0</v>
      </c>
      <c r="I314" s="129"/>
      <c r="J314" s="130"/>
      <c r="K314" s="131"/>
      <c r="L314" s="129">
        <v>13.5</v>
      </c>
      <c r="M314" s="109"/>
      <c r="N314" s="130"/>
      <c r="O314" s="372"/>
      <c r="P314" s="372"/>
      <c r="Q314" s="372"/>
      <c r="R314" s="372"/>
      <c r="S314" s="372"/>
      <c r="T314" s="372"/>
      <c r="U314" s="372"/>
      <c r="V314" s="132"/>
      <c r="W314" s="133"/>
      <c r="X314" s="132"/>
      <c r="Y314" s="132"/>
      <c r="Z314" s="132"/>
      <c r="AA314" s="132"/>
    </row>
    <row r="315" spans="1:27" ht="20.100000000000001" customHeight="1">
      <c r="A315" s="300">
        <v>30400021</v>
      </c>
      <c r="B315" s="134" t="s">
        <v>439</v>
      </c>
      <c r="C315" s="187" t="s">
        <v>517</v>
      </c>
      <c r="D315" s="108">
        <v>5.03</v>
      </c>
      <c r="E315" s="108"/>
      <c r="F315" s="127"/>
      <c r="G315" s="128"/>
      <c r="H315" s="377">
        <f t="shared" si="141"/>
        <v>0</v>
      </c>
      <c r="I315" s="129"/>
      <c r="J315" s="130"/>
      <c r="K315" s="131"/>
      <c r="L315" s="129">
        <v>13.5</v>
      </c>
      <c r="M315" s="109"/>
      <c r="N315" s="130"/>
      <c r="O315" s="376"/>
      <c r="P315" s="376"/>
      <c r="Q315" s="376"/>
      <c r="R315" s="376"/>
      <c r="S315" s="376"/>
      <c r="T315" s="376"/>
      <c r="U315" s="376"/>
      <c r="V315" s="132"/>
      <c r="W315" s="133"/>
      <c r="X315" s="132"/>
      <c r="Y315" s="132"/>
      <c r="Z315" s="132"/>
      <c r="AA315" s="132"/>
    </row>
    <row r="316" spans="1:27" ht="20.100000000000001" customHeight="1">
      <c r="A316" s="300">
        <v>30400022</v>
      </c>
      <c r="B316" s="134" t="s">
        <v>232</v>
      </c>
      <c r="C316" s="126" t="s">
        <v>181</v>
      </c>
      <c r="D316" s="108">
        <v>5.04</v>
      </c>
      <c r="E316" s="108"/>
      <c r="F316" s="127"/>
      <c r="G316" s="128"/>
      <c r="H316" s="226">
        <f t="shared" si="141"/>
        <v>0</v>
      </c>
      <c r="I316" s="129"/>
      <c r="J316" s="130" t="str">
        <f t="array" ref="J316">IF(ISERROR(G316/I316),"",G316/I316)</f>
        <v/>
      </c>
      <c r="K316" s="131">
        <f t="array" ref="K316">IF(ISERROR(G316/L316),"",G316/L316)</f>
        <v>0</v>
      </c>
      <c r="L316" s="129">
        <v>22</v>
      </c>
      <c r="M316" s="109">
        <f t="shared" si="142"/>
        <v>0</v>
      </c>
      <c r="N316" s="130">
        <f t="shared" si="143"/>
        <v>0</v>
      </c>
      <c r="O316" s="219"/>
      <c r="P316" s="219"/>
      <c r="Q316" s="219"/>
      <c r="R316" s="219"/>
      <c r="S316" s="219"/>
      <c r="T316" s="219"/>
      <c r="U316" s="219"/>
      <c r="V316" s="132">
        <f t="shared" si="144"/>
        <v>0</v>
      </c>
      <c r="W316" s="133" t="str">
        <f t="shared" si="140"/>
        <v/>
      </c>
      <c r="X316" s="132"/>
      <c r="Y316" s="132"/>
      <c r="Z316" s="132"/>
      <c r="AA316" s="132"/>
    </row>
    <row r="317" spans="1:27" ht="20.100000000000001" customHeight="1">
      <c r="A317" s="462" t="s">
        <v>234</v>
      </c>
      <c r="B317" s="463"/>
      <c r="C317" s="224" t="s">
        <v>202</v>
      </c>
      <c r="D317" s="143"/>
      <c r="E317" s="143"/>
      <c r="F317" s="144"/>
      <c r="G317" s="145">
        <f>SUM(G308:G316)</f>
        <v>0</v>
      </c>
      <c r="H317" s="146">
        <f>SUM(H308:H316)</f>
        <v>0</v>
      </c>
      <c r="I317" s="146">
        <f>SUM(I308:I316)</f>
        <v>0</v>
      </c>
      <c r="J317" s="130" t="str">
        <f t="array" ref="J317">IF(ISERROR(G317/I317),"",G317/I317)</f>
        <v/>
      </c>
      <c r="K317" s="146">
        <f>SUM(K308:K316)</f>
        <v>0</v>
      </c>
      <c r="L317" s="147"/>
      <c r="M317" s="150">
        <f>SUM(M308:M316)</f>
        <v>0</v>
      </c>
      <c r="N317" s="146">
        <f>SUM(N308:N316)</f>
        <v>0</v>
      </c>
      <c r="O317" s="148">
        <f>SUM(O308:O316)</f>
        <v>0</v>
      </c>
      <c r="P317" s="148">
        <f>SUM(P308:P316)</f>
        <v>0</v>
      </c>
      <c r="Q317" s="148">
        <f>SUM(Q308:Q316)</f>
        <v>0</v>
      </c>
      <c r="R317" s="148"/>
      <c r="S317" s="148">
        <f>SUM(S308:S316)</f>
        <v>0</v>
      </c>
      <c r="T317" s="148">
        <f>SUM(T308:T316)</f>
        <v>0</v>
      </c>
      <c r="U317" s="148">
        <f>SUM(U308:U316)</f>
        <v>0</v>
      </c>
      <c r="V317" s="149">
        <f>SUM(V308:V316)</f>
        <v>0</v>
      </c>
      <c r="W317" s="133" t="str">
        <f t="shared" si="140"/>
        <v/>
      </c>
      <c r="X317" s="149">
        <f>SUM(X308:X316)</f>
        <v>0</v>
      </c>
      <c r="Y317" s="149">
        <f>SUM(Y308:Y316)</f>
        <v>0</v>
      </c>
      <c r="Z317" s="149">
        <f>SUM(Z308:Z316)</f>
        <v>0</v>
      </c>
      <c r="AA317" s="149">
        <f>SUM(AA308:AA316)</f>
        <v>0</v>
      </c>
    </row>
    <row r="318" spans="1:27" ht="20.100000000000001" customHeight="1">
      <c r="A318" s="299">
        <v>30700013</v>
      </c>
      <c r="B318" s="141" t="s">
        <v>235</v>
      </c>
      <c r="C318" s="217"/>
      <c r="D318" s="108">
        <v>3.65</v>
      </c>
      <c r="E318" s="108"/>
      <c r="F318" s="153"/>
      <c r="G318" s="128"/>
      <c r="H318" s="226">
        <f t="shared" ref="H318:H327" si="145">D318*G318</f>
        <v>0</v>
      </c>
      <c r="I318" s="129"/>
      <c r="J318" s="130" t="str">
        <f t="array" ref="J318">IF(ISERROR(G318/I318),"",G318/I318)</f>
        <v/>
      </c>
      <c r="K318" s="226">
        <f t="array" ref="K318">IF(ISERROR(G318/L318),"",G318/L318)</f>
        <v>0</v>
      </c>
      <c r="L318" s="129">
        <v>5</v>
      </c>
      <c r="M318" s="109">
        <f t="shared" ref="M318:M321" si="146">IF(ISERROR(I318-K318),"",I318-K318)</f>
        <v>0</v>
      </c>
      <c r="N318" s="130">
        <f t="shared" ref="N318:N321" si="147">SUM(O318:U318)</f>
        <v>0</v>
      </c>
      <c r="O318" s="219"/>
      <c r="P318" s="219"/>
      <c r="Q318" s="219"/>
      <c r="R318" s="219"/>
      <c r="S318" s="219"/>
      <c r="T318" s="219"/>
      <c r="U318" s="219"/>
      <c r="V318" s="132">
        <f t="shared" ref="V318:V321" si="148">SUM(X318:AA318)</f>
        <v>0</v>
      </c>
      <c r="W318" s="133" t="str">
        <f t="shared" si="140"/>
        <v/>
      </c>
      <c r="X318" s="132"/>
      <c r="Y318" s="132"/>
      <c r="Z318" s="132"/>
      <c r="AA318" s="132"/>
    </row>
    <row r="319" spans="1:27" ht="20.100000000000001" customHeight="1">
      <c r="A319" s="299">
        <v>30700014</v>
      </c>
      <c r="B319" s="141" t="s">
        <v>236</v>
      </c>
      <c r="C319" s="217"/>
      <c r="D319" s="108">
        <v>6.58</v>
      </c>
      <c r="E319" s="108"/>
      <c r="F319" s="127"/>
      <c r="G319" s="128"/>
      <c r="H319" s="226">
        <f t="shared" si="145"/>
        <v>0</v>
      </c>
      <c r="I319" s="129"/>
      <c r="J319" s="130" t="str">
        <f t="array" ref="J319">IF(ISERROR(G319/I319),"",G319/I319)</f>
        <v/>
      </c>
      <c r="K319" s="131">
        <f t="array" ref="K319">IF(ISERROR(G319/L319),"",G319/L319)</f>
        <v>0</v>
      </c>
      <c r="L319" s="129">
        <v>5</v>
      </c>
      <c r="M319" s="109">
        <f t="shared" si="146"/>
        <v>0</v>
      </c>
      <c r="N319" s="130">
        <f t="shared" si="147"/>
        <v>0</v>
      </c>
      <c r="O319" s="219"/>
      <c r="P319" s="219"/>
      <c r="Q319" s="219"/>
      <c r="R319" s="219"/>
      <c r="S319" s="219"/>
      <c r="T319" s="219"/>
      <c r="U319" s="219"/>
      <c r="V319" s="132">
        <f t="shared" si="148"/>
        <v>0</v>
      </c>
      <c r="W319" s="133" t="str">
        <f t="shared" si="140"/>
        <v/>
      </c>
      <c r="X319" s="132"/>
      <c r="Y319" s="132"/>
      <c r="Z319" s="132"/>
      <c r="AA319" s="132"/>
    </row>
    <row r="320" spans="1:27" ht="20.100000000000001" customHeight="1">
      <c r="A320" s="299">
        <v>30700016</v>
      </c>
      <c r="B320" s="141" t="s">
        <v>237</v>
      </c>
      <c r="C320" s="217"/>
      <c r="D320" s="108">
        <v>7.8</v>
      </c>
      <c r="E320" s="108"/>
      <c r="F320" s="127"/>
      <c r="G320" s="128"/>
      <c r="H320" s="226">
        <f t="shared" si="145"/>
        <v>0</v>
      </c>
      <c r="I320" s="129"/>
      <c r="J320" s="130" t="str">
        <f t="array" ref="J320">IF(ISERROR(G320/I320),"",G320/I320)</f>
        <v/>
      </c>
      <c r="K320" s="131">
        <f t="array" ref="K320">IF(ISERROR(G320/L320),"",G320/L320)</f>
        <v>0</v>
      </c>
      <c r="L320" s="129">
        <v>4.5999999999999996</v>
      </c>
      <c r="M320" s="109">
        <f t="shared" si="146"/>
        <v>0</v>
      </c>
      <c r="N320" s="130">
        <f t="shared" si="147"/>
        <v>0</v>
      </c>
      <c r="O320" s="219"/>
      <c r="P320" s="219"/>
      <c r="Q320" s="219"/>
      <c r="R320" s="219"/>
      <c r="S320" s="219"/>
      <c r="T320" s="219"/>
      <c r="U320" s="219"/>
      <c r="V320" s="132">
        <f t="shared" si="148"/>
        <v>0</v>
      </c>
      <c r="W320" s="133" t="str">
        <f t="shared" si="140"/>
        <v/>
      </c>
      <c r="X320" s="132"/>
      <c r="Y320" s="132"/>
      <c r="Z320" s="132"/>
      <c r="AA320" s="132"/>
    </row>
    <row r="321" spans="1:27" ht="20.100000000000001" customHeight="1">
      <c r="A321" s="299">
        <v>30700017</v>
      </c>
      <c r="B321" s="141" t="s">
        <v>238</v>
      </c>
      <c r="C321" s="217"/>
      <c r="D321" s="108">
        <v>4.4000000000000004</v>
      </c>
      <c r="E321" s="108"/>
      <c r="F321" s="127"/>
      <c r="G321" s="128"/>
      <c r="H321" s="226">
        <f t="shared" si="145"/>
        <v>0</v>
      </c>
      <c r="I321" s="129"/>
      <c r="J321" s="130" t="str">
        <f t="array" ref="J321">IF(ISERROR(G321/I321),"",G321/I321)</f>
        <v/>
      </c>
      <c r="K321" s="131">
        <f t="array" ref="K321">IF(ISERROR(G321/L321),"",G321/L321)</f>
        <v>0</v>
      </c>
      <c r="L321" s="129">
        <v>5.8</v>
      </c>
      <c r="M321" s="109">
        <f t="shared" si="146"/>
        <v>0</v>
      </c>
      <c r="N321" s="130">
        <f t="shared" si="147"/>
        <v>0</v>
      </c>
      <c r="O321" s="219"/>
      <c r="P321" s="219"/>
      <c r="Q321" s="219"/>
      <c r="R321" s="219"/>
      <c r="S321" s="219"/>
      <c r="T321" s="219"/>
      <c r="U321" s="219"/>
      <c r="V321" s="132">
        <f t="shared" si="148"/>
        <v>0</v>
      </c>
      <c r="W321" s="133" t="str">
        <f t="shared" si="140"/>
        <v/>
      </c>
      <c r="X321" s="132"/>
      <c r="Y321" s="132"/>
      <c r="Z321" s="132"/>
      <c r="AA321" s="132"/>
    </row>
    <row r="322" spans="1:27" ht="20.100000000000001" customHeight="1">
      <c r="A322" s="299">
        <v>30700001</v>
      </c>
      <c r="B322" s="127" t="s">
        <v>359</v>
      </c>
      <c r="C322" s="217"/>
      <c r="D322" s="108"/>
      <c r="E322" s="108"/>
      <c r="F322" s="127"/>
      <c r="G322" s="128"/>
      <c r="H322" s="292">
        <f t="shared" si="145"/>
        <v>0</v>
      </c>
      <c r="I322" s="129"/>
      <c r="J322" s="130"/>
      <c r="K322" s="131"/>
      <c r="L322" s="129">
        <v>6</v>
      </c>
      <c r="M322" s="109"/>
      <c r="N322" s="130"/>
      <c r="O322" s="219"/>
      <c r="P322" s="219"/>
      <c r="Q322" s="219"/>
      <c r="R322" s="219"/>
      <c r="S322" s="219"/>
      <c r="T322" s="219"/>
      <c r="U322" s="219"/>
      <c r="V322" s="132"/>
      <c r="W322" s="133"/>
      <c r="X322" s="132"/>
      <c r="Y322" s="132"/>
      <c r="Z322" s="132"/>
      <c r="AA322" s="132"/>
    </row>
    <row r="323" spans="1:27" ht="20.100000000000001" customHeight="1">
      <c r="A323" s="305"/>
      <c r="B323" s="217" t="s">
        <v>239</v>
      </c>
      <c r="C323" s="217" t="s">
        <v>179</v>
      </c>
      <c r="D323" s="108">
        <v>6.04</v>
      </c>
      <c r="E323" s="108"/>
      <c r="F323" s="127"/>
      <c r="G323" s="128"/>
      <c r="H323" s="292">
        <f t="shared" si="145"/>
        <v>0</v>
      </c>
      <c r="I323" s="129"/>
      <c r="J323" s="130" t="str">
        <f t="array" ref="J323">IF(ISERROR(G323/I323),"",G323/I323)</f>
        <v/>
      </c>
      <c r="K323" s="131">
        <f t="array" ref="K323">IF(ISERROR(G323/L323),"",G323/L323)</f>
        <v>0</v>
      </c>
      <c r="L323" s="129">
        <v>6</v>
      </c>
      <c r="M323" s="109">
        <f t="shared" ref="M323:M324" si="149">IF(ISERROR(I323-K323),"",I323-K323)</f>
        <v>0</v>
      </c>
      <c r="N323" s="130">
        <f t="shared" ref="N323:N324" si="150">SUM(O323:U323)</f>
        <v>0</v>
      </c>
      <c r="O323" s="219"/>
      <c r="P323" s="219"/>
      <c r="Q323" s="219"/>
      <c r="R323" s="219"/>
      <c r="S323" s="219"/>
      <c r="T323" s="219"/>
      <c r="U323" s="219"/>
      <c r="V323" s="132">
        <f t="shared" ref="V323:V324" si="151">SUM(X323:AA323)</f>
        <v>0</v>
      </c>
      <c r="W323" s="133" t="str">
        <f t="shared" ref="W323:W324" si="152">IF(ISERROR(V323/G323),"",V323/G323)</f>
        <v/>
      </c>
      <c r="X323" s="132"/>
      <c r="Y323" s="132"/>
      <c r="Z323" s="132"/>
      <c r="AA323" s="132"/>
    </row>
    <row r="324" spans="1:27" ht="20.100000000000001" customHeight="1">
      <c r="A324" s="305">
        <v>30700019</v>
      </c>
      <c r="B324" s="217" t="s">
        <v>239</v>
      </c>
      <c r="C324" s="217" t="s">
        <v>186</v>
      </c>
      <c r="D324" s="108">
        <v>6.04</v>
      </c>
      <c r="E324" s="108"/>
      <c r="F324" s="127"/>
      <c r="G324" s="128"/>
      <c r="H324" s="292">
        <f t="shared" si="145"/>
        <v>0</v>
      </c>
      <c r="I324" s="129"/>
      <c r="J324" s="130" t="str">
        <f t="array" ref="J324">IF(ISERROR(G324/I324),"",G324/I324)</f>
        <v/>
      </c>
      <c r="K324" s="131">
        <f t="array" ref="K324">IF(ISERROR(G324/L324),"",G324/L324)</f>
        <v>0</v>
      </c>
      <c r="L324" s="129">
        <v>6</v>
      </c>
      <c r="M324" s="109">
        <f t="shared" si="149"/>
        <v>0</v>
      </c>
      <c r="N324" s="130">
        <f t="shared" si="150"/>
        <v>0</v>
      </c>
      <c r="O324" s="219"/>
      <c r="P324" s="219"/>
      <c r="Q324" s="219"/>
      <c r="R324" s="219"/>
      <c r="S324" s="219"/>
      <c r="T324" s="219"/>
      <c r="U324" s="219"/>
      <c r="V324" s="132">
        <f t="shared" si="151"/>
        <v>0</v>
      </c>
      <c r="W324" s="133" t="str">
        <f t="shared" si="152"/>
        <v/>
      </c>
      <c r="X324" s="132"/>
      <c r="Y324" s="132"/>
      <c r="Z324" s="132"/>
      <c r="AA324" s="132"/>
    </row>
    <row r="325" spans="1:27" ht="20.100000000000001" customHeight="1">
      <c r="A325" s="305">
        <v>30601015</v>
      </c>
      <c r="B325" s="277" t="s">
        <v>444</v>
      </c>
      <c r="C325" s="277" t="s">
        <v>179</v>
      </c>
      <c r="D325" s="108">
        <v>6</v>
      </c>
      <c r="E325" s="108"/>
      <c r="F325" s="127"/>
      <c r="G325" s="128"/>
      <c r="H325" s="292">
        <f t="shared" si="145"/>
        <v>0</v>
      </c>
      <c r="I325" s="129"/>
      <c r="J325" s="130"/>
      <c r="K325" s="131"/>
      <c r="L325" s="129"/>
      <c r="M325" s="109"/>
      <c r="N325" s="130"/>
      <c r="O325" s="278"/>
      <c r="P325" s="278"/>
      <c r="Q325" s="278"/>
      <c r="R325" s="278"/>
      <c r="S325" s="278"/>
      <c r="T325" s="278"/>
      <c r="U325" s="278"/>
      <c r="V325" s="132"/>
      <c r="W325" s="133"/>
      <c r="X325" s="132"/>
      <c r="Y325" s="132"/>
      <c r="Z325" s="132"/>
      <c r="AA325" s="132"/>
    </row>
    <row r="326" spans="1:27" ht="20.100000000000001" customHeight="1">
      <c r="A326" s="305">
        <v>30101016</v>
      </c>
      <c r="B326" s="282" t="s">
        <v>443</v>
      </c>
      <c r="C326" s="282" t="s">
        <v>445</v>
      </c>
      <c r="D326" s="108">
        <v>6</v>
      </c>
      <c r="E326" s="108"/>
      <c r="F326" s="127"/>
      <c r="G326" s="128"/>
      <c r="H326" s="292">
        <f t="shared" si="145"/>
        <v>0</v>
      </c>
      <c r="I326" s="129"/>
      <c r="J326" s="130"/>
      <c r="K326" s="131">
        <f t="array" ref="K326">IF(ISERROR(G326/L326),"",G326/L326)</f>
        <v>0</v>
      </c>
      <c r="L326" s="129">
        <v>6</v>
      </c>
      <c r="M326" s="109"/>
      <c r="N326" s="130"/>
      <c r="O326" s="219"/>
      <c r="P326" s="219"/>
      <c r="Q326" s="219"/>
      <c r="R326" s="219"/>
      <c r="S326" s="219"/>
      <c r="T326" s="219"/>
      <c r="U326" s="219"/>
      <c r="V326" s="132"/>
      <c r="W326" s="133"/>
      <c r="X326" s="132"/>
      <c r="Y326" s="132"/>
      <c r="Z326" s="132"/>
      <c r="AA326" s="132"/>
    </row>
    <row r="327" spans="1:27" ht="20.100000000000001" customHeight="1">
      <c r="A327" s="299">
        <v>30700018</v>
      </c>
      <c r="B327" s="291" t="s">
        <v>240</v>
      </c>
      <c r="C327" s="126"/>
      <c r="D327" s="108">
        <v>7.3</v>
      </c>
      <c r="E327" s="108"/>
      <c r="F327" s="127"/>
      <c r="G327" s="128"/>
      <c r="H327" s="292">
        <f t="shared" si="145"/>
        <v>0</v>
      </c>
      <c r="I327" s="129"/>
      <c r="J327" s="130"/>
      <c r="K327" s="131"/>
      <c r="L327" s="129"/>
      <c r="M327" s="109"/>
      <c r="N327" s="130"/>
      <c r="O327" s="293"/>
      <c r="P327" s="293"/>
      <c r="Q327" s="293"/>
      <c r="R327" s="293"/>
      <c r="S327" s="293"/>
      <c r="T327" s="293"/>
      <c r="U327" s="293"/>
      <c r="V327" s="132"/>
      <c r="W327" s="133"/>
      <c r="X327" s="132"/>
      <c r="Y327" s="132"/>
      <c r="Z327" s="132"/>
      <c r="AA327" s="132"/>
    </row>
    <row r="328" spans="1:27" ht="20.100000000000001" customHeight="1">
      <c r="A328" s="299">
        <v>30700010</v>
      </c>
      <c r="B328" s="291" t="s">
        <v>241</v>
      </c>
      <c r="C328" s="126"/>
      <c r="D328" s="108">
        <f>78*120/1000</f>
        <v>9.36</v>
      </c>
      <c r="E328" s="108"/>
      <c r="F328" s="127"/>
      <c r="G328" s="128"/>
      <c r="H328" s="255">
        <f t="shared" ref="H328:H331" si="153">D328*G328</f>
        <v>0</v>
      </c>
      <c r="I328" s="129"/>
      <c r="J328" s="130"/>
      <c r="K328" s="131">
        <f t="array" ref="K328">IF(ISERROR(G328/L328),"",G328/L328)</f>
        <v>0</v>
      </c>
      <c r="L328" s="129">
        <v>7.5</v>
      </c>
      <c r="M328" s="109"/>
      <c r="N328" s="130">
        <f t="shared" ref="N328" si="154">SUM(O328:U328)</f>
        <v>0</v>
      </c>
      <c r="O328" s="219"/>
      <c r="P328" s="219"/>
      <c r="Q328" s="219"/>
      <c r="R328" s="219"/>
      <c r="S328" s="219"/>
      <c r="T328" s="219"/>
      <c r="U328" s="219"/>
      <c r="V328" s="132">
        <f t="shared" ref="V328" si="155">SUM(X328:AA328)</f>
        <v>0</v>
      </c>
      <c r="W328" s="133" t="str">
        <f t="shared" ref="W328" si="156">IF(ISERROR(V328/G328),"",V328/G328)</f>
        <v/>
      </c>
      <c r="X328" s="132"/>
      <c r="Y328" s="132"/>
      <c r="Z328" s="132"/>
      <c r="AA328" s="132"/>
    </row>
    <row r="329" spans="1:27" ht="20.100000000000001" customHeight="1">
      <c r="A329" s="299">
        <v>30700015</v>
      </c>
      <c r="B329" s="291" t="s">
        <v>242</v>
      </c>
      <c r="C329" s="126"/>
      <c r="D329" s="108">
        <v>4.5</v>
      </c>
      <c r="E329" s="108"/>
      <c r="F329" s="127"/>
      <c r="G329" s="128"/>
      <c r="H329" s="255">
        <f t="shared" si="153"/>
        <v>0</v>
      </c>
      <c r="I329" s="129"/>
      <c r="J329" s="130"/>
      <c r="K329" s="131" t="str">
        <f t="array" ref="K329">IF(ISERROR(G329/L329),"",G329/L329)</f>
        <v/>
      </c>
      <c r="L329" s="129"/>
      <c r="M329" s="109"/>
      <c r="N329" s="130"/>
      <c r="O329" s="219"/>
      <c r="P329" s="219"/>
      <c r="Q329" s="219"/>
      <c r="R329" s="219"/>
      <c r="S329" s="219"/>
      <c r="T329" s="219"/>
      <c r="U329" s="219"/>
      <c r="V329" s="132"/>
      <c r="W329" s="133"/>
      <c r="X329" s="132"/>
      <c r="Y329" s="132"/>
      <c r="Z329" s="132"/>
      <c r="AA329" s="132"/>
    </row>
    <row r="330" spans="1:27" ht="20.100000000000001" customHeight="1">
      <c r="A330" s="299">
        <v>30700012</v>
      </c>
      <c r="B330" s="291" t="s">
        <v>243</v>
      </c>
      <c r="C330" s="126"/>
      <c r="D330" s="108">
        <v>4.5</v>
      </c>
      <c r="E330" s="108"/>
      <c r="F330" s="127"/>
      <c r="G330" s="128"/>
      <c r="H330" s="255">
        <f t="shared" si="153"/>
        <v>0</v>
      </c>
      <c r="I330" s="129"/>
      <c r="J330" s="130"/>
      <c r="K330" s="131" t="str">
        <f t="array" ref="K330">IF(ISERROR(G330/L330),"",G330/L330)</f>
        <v/>
      </c>
      <c r="L330" s="129"/>
      <c r="M330" s="109"/>
      <c r="N330" s="130"/>
      <c r="O330" s="219"/>
      <c r="P330" s="219"/>
      <c r="Q330" s="219"/>
      <c r="R330" s="219"/>
      <c r="S330" s="219"/>
      <c r="T330" s="219"/>
      <c r="U330" s="219"/>
      <c r="V330" s="132"/>
      <c r="W330" s="133"/>
      <c r="X330" s="132"/>
      <c r="Y330" s="132"/>
      <c r="Z330" s="132"/>
      <c r="AA330" s="132"/>
    </row>
    <row r="331" spans="1:27" ht="20.100000000000001" customHeight="1">
      <c r="A331" s="299"/>
      <c r="B331" s="199" t="s">
        <v>438</v>
      </c>
      <c r="C331" s="126"/>
      <c r="D331" s="108">
        <v>4.5</v>
      </c>
      <c r="E331" s="108"/>
      <c r="F331" s="127"/>
      <c r="G331" s="128"/>
      <c r="H331" s="255">
        <f t="shared" si="153"/>
        <v>0</v>
      </c>
      <c r="I331" s="129"/>
      <c r="J331" s="130"/>
      <c r="K331" s="131" t="str">
        <f t="array" ref="K331">IF(ISERROR(G331/L331),"",G331/L331)</f>
        <v/>
      </c>
      <c r="L331" s="129"/>
      <c r="M331" s="109"/>
      <c r="N331" s="130"/>
      <c r="O331" s="219"/>
      <c r="P331" s="219"/>
      <c r="Q331" s="219"/>
      <c r="R331" s="219"/>
      <c r="S331" s="219"/>
      <c r="T331" s="219"/>
      <c r="U331" s="219"/>
      <c r="V331" s="132"/>
      <c r="W331" s="133"/>
      <c r="X331" s="132"/>
      <c r="Y331" s="132"/>
      <c r="Z331" s="132"/>
      <c r="AA331" s="132"/>
    </row>
    <row r="332" spans="1:27" ht="20.100000000000001" customHeight="1">
      <c r="A332" s="462" t="s">
        <v>244</v>
      </c>
      <c r="B332" s="463"/>
      <c r="C332" s="224" t="s">
        <v>202</v>
      </c>
      <c r="D332" s="143"/>
      <c r="E332" s="143"/>
      <c r="F332" s="144"/>
      <c r="G332" s="145">
        <f>SUM(G318:G331)</f>
        <v>0</v>
      </c>
      <c r="H332" s="146">
        <f>SUM(H318:H328)</f>
        <v>0</v>
      </c>
      <c r="I332" s="146">
        <f>SUM(I318:I331)</f>
        <v>0</v>
      </c>
      <c r="J332" s="130"/>
      <c r="K332" s="146">
        <f>SUM(K318:K328)</f>
        <v>0</v>
      </c>
      <c r="L332" s="147"/>
      <c r="M332" s="150">
        <f t="shared" ref="M332:AA332" si="157">SUM(M318:M328)</f>
        <v>0</v>
      </c>
      <c r="N332" s="146">
        <f t="shared" si="157"/>
        <v>0</v>
      </c>
      <c r="O332" s="148">
        <f t="shared" si="157"/>
        <v>0</v>
      </c>
      <c r="P332" s="148">
        <f t="shared" si="157"/>
        <v>0</v>
      </c>
      <c r="Q332" s="148">
        <f t="shared" si="157"/>
        <v>0</v>
      </c>
      <c r="R332" s="148">
        <f t="shared" si="157"/>
        <v>0</v>
      </c>
      <c r="S332" s="148">
        <f t="shared" si="157"/>
        <v>0</v>
      </c>
      <c r="T332" s="148">
        <f t="shared" si="157"/>
        <v>0</v>
      </c>
      <c r="U332" s="148">
        <f t="shared" si="157"/>
        <v>0</v>
      </c>
      <c r="V332" s="149">
        <f t="shared" si="157"/>
        <v>0</v>
      </c>
      <c r="W332" s="133">
        <f t="shared" si="157"/>
        <v>0</v>
      </c>
      <c r="X332" s="149">
        <f t="shared" si="157"/>
        <v>0</v>
      </c>
      <c r="Y332" s="149">
        <f t="shared" si="157"/>
        <v>0</v>
      </c>
      <c r="Z332" s="149">
        <f t="shared" si="157"/>
        <v>0</v>
      </c>
      <c r="AA332" s="149">
        <f t="shared" si="157"/>
        <v>0</v>
      </c>
    </row>
    <row r="333" spans="1:27" ht="20.100000000000001" customHeight="1">
      <c r="A333" s="464" t="s">
        <v>246</v>
      </c>
      <c r="B333" s="465"/>
      <c r="C333" s="465"/>
      <c r="D333" s="465"/>
      <c r="E333" s="465"/>
      <c r="F333" s="466"/>
      <c r="G333" s="154">
        <f>SUM(G198,G256,G291,G307,G317,G332)</f>
        <v>0</v>
      </c>
      <c r="H333" s="154">
        <f>SUM(H198,H256,H291,H307,H317,H332)</f>
        <v>0</v>
      </c>
      <c r="I333" s="154">
        <f>SUM(I198,I256,I291,I307,I317,I332)</f>
        <v>0</v>
      </c>
      <c r="J333" s="155" t="str">
        <f t="array" ref="J333">IF(ISERROR(G333/I333),"",G333/I333)</f>
        <v/>
      </c>
      <c r="K333" s="154">
        <f>SUM(K198,K256,K291,K307,K317,K332)</f>
        <v>0</v>
      </c>
      <c r="L333" s="155" t="str">
        <f>IF(ISERROR(G333/K333),"",G333/K333)</f>
        <v/>
      </c>
      <c r="M333" s="154">
        <f t="shared" ref="M333:AA333" si="158">SUM(M198,M256,M291,M307,M317,M332)</f>
        <v>0</v>
      </c>
      <c r="N333" s="154">
        <f t="shared" si="158"/>
        <v>0</v>
      </c>
      <c r="O333" s="154">
        <f t="shared" si="158"/>
        <v>0</v>
      </c>
      <c r="P333" s="154">
        <f t="shared" si="158"/>
        <v>0</v>
      </c>
      <c r="Q333" s="154">
        <f t="shared" si="158"/>
        <v>0</v>
      </c>
      <c r="R333" s="154">
        <f t="shared" si="158"/>
        <v>0</v>
      </c>
      <c r="S333" s="154">
        <f t="shared" si="158"/>
        <v>0</v>
      </c>
      <c r="T333" s="154">
        <f t="shared" si="158"/>
        <v>0</v>
      </c>
      <c r="U333" s="154">
        <f t="shared" si="158"/>
        <v>0</v>
      </c>
      <c r="V333" s="154">
        <f t="shared" si="158"/>
        <v>0</v>
      </c>
      <c r="W333" s="154">
        <f t="shared" si="158"/>
        <v>0</v>
      </c>
      <c r="X333" s="154">
        <f t="shared" si="158"/>
        <v>0</v>
      </c>
      <c r="Y333" s="154">
        <f t="shared" si="158"/>
        <v>0</v>
      </c>
      <c r="Z333" s="154">
        <f t="shared" si="158"/>
        <v>0</v>
      </c>
      <c r="AA333" s="154">
        <f t="shared" si="158"/>
        <v>0</v>
      </c>
    </row>
    <row r="334" spans="1:27" ht="20.100000000000001" customHeight="1">
      <c r="A334" s="467" t="s">
        <v>476</v>
      </c>
      <c r="B334" s="222" t="s">
        <v>247</v>
      </c>
      <c r="C334" s="450" t="s">
        <v>248</v>
      </c>
      <c r="D334" s="451"/>
      <c r="E334" s="458" t="s">
        <v>249</v>
      </c>
      <c r="F334" s="458"/>
      <c r="G334" s="428" t="s">
        <v>250</v>
      </c>
      <c r="H334" s="428"/>
      <c r="I334" s="458" t="s">
        <v>251</v>
      </c>
      <c r="J334" s="458"/>
      <c r="K334" s="458" t="s">
        <v>252</v>
      </c>
      <c r="L334" s="458"/>
      <c r="M334" s="458" t="s">
        <v>253</v>
      </c>
      <c r="N334" s="458"/>
      <c r="O334" s="458" t="s">
        <v>254</v>
      </c>
      <c r="P334" s="428" t="s">
        <v>255</v>
      </c>
      <c r="Q334" s="428"/>
      <c r="R334" s="428" t="s">
        <v>252</v>
      </c>
      <c r="S334" s="428"/>
      <c r="T334" s="428" t="s">
        <v>256</v>
      </c>
      <c r="U334" s="428"/>
      <c r="V334" s="428" t="s">
        <v>257</v>
      </c>
      <c r="W334" s="428"/>
      <c r="X334" s="428" t="s">
        <v>252</v>
      </c>
      <c r="Y334" s="428"/>
      <c r="Z334" s="428" t="s">
        <v>256</v>
      </c>
      <c r="AA334" s="428"/>
    </row>
    <row r="335" spans="1:27" ht="20.100000000000001" customHeight="1">
      <c r="A335" s="468"/>
      <c r="B335" s="222" t="s">
        <v>258</v>
      </c>
      <c r="C335" s="493">
        <v>1</v>
      </c>
      <c r="D335" s="494"/>
      <c r="E335" s="461">
        <f>C335*11</f>
        <v>11</v>
      </c>
      <c r="F335" s="461"/>
      <c r="G335" s="428">
        <v>1</v>
      </c>
      <c r="H335" s="428"/>
      <c r="I335" s="461">
        <f>G335*11</f>
        <v>11</v>
      </c>
      <c r="J335" s="461"/>
      <c r="K335" s="461">
        <f>E335-I335</f>
        <v>0</v>
      </c>
      <c r="L335" s="461"/>
      <c r="M335" s="459">
        <f>IF(ISERROR(K335/E335),"",K335/E335)</f>
        <v>0</v>
      </c>
      <c r="N335" s="459"/>
      <c r="O335" s="458"/>
      <c r="P335" s="428" t="s">
        <v>201</v>
      </c>
      <c r="Q335" s="428"/>
      <c r="R335" s="457">
        <f>SUM(O198:U198)</f>
        <v>0</v>
      </c>
      <c r="S335" s="457"/>
      <c r="T335" s="452" t="str">
        <f t="array" ref="T335">IF(ISERROR(R335/R342),"",R335/R342)</f>
        <v/>
      </c>
      <c r="U335" s="452"/>
      <c r="V335" s="428" t="s">
        <v>259</v>
      </c>
      <c r="W335" s="428"/>
      <c r="X335" s="429">
        <f>SUM(P197,P255,P290,P306,P316,P331)</f>
        <v>0</v>
      </c>
      <c r="Y335" s="430"/>
      <c r="Z335" s="452" t="str">
        <f t="array" ref="Z335">IF(ISERROR(X335/X342),"",X335/X342)</f>
        <v/>
      </c>
      <c r="AA335" s="452"/>
    </row>
    <row r="336" spans="1:27" ht="20.100000000000001" customHeight="1">
      <c r="A336" s="468"/>
      <c r="B336" s="222" t="s">
        <v>260</v>
      </c>
      <c r="C336" s="450">
        <v>0</v>
      </c>
      <c r="D336" s="451"/>
      <c r="E336" s="461">
        <f>C336*11</f>
        <v>0</v>
      </c>
      <c r="F336" s="461"/>
      <c r="G336" s="428">
        <v>0</v>
      </c>
      <c r="H336" s="428"/>
      <c r="I336" s="461">
        <f>G336*11</f>
        <v>0</v>
      </c>
      <c r="J336" s="461"/>
      <c r="K336" s="461">
        <f>E336-I336</f>
        <v>0</v>
      </c>
      <c r="L336" s="461"/>
      <c r="M336" s="459" t="str">
        <f>IF(ISERROR(K336/E336),"",K336/E336)</f>
        <v/>
      </c>
      <c r="N336" s="459"/>
      <c r="O336" s="458"/>
      <c r="P336" s="428" t="s">
        <v>216</v>
      </c>
      <c r="Q336" s="428"/>
      <c r="R336" s="457">
        <f>SUM(O256:U256)</f>
        <v>0</v>
      </c>
      <c r="S336" s="457"/>
      <c r="T336" s="452" t="str">
        <f>IF(ISERROR(R336/R342),"",R336/R342)</f>
        <v/>
      </c>
      <c r="U336" s="452"/>
      <c r="V336" s="428" t="s">
        <v>261</v>
      </c>
      <c r="W336" s="428"/>
      <c r="X336" s="429">
        <f>SUM(P198,P256,P291,P307,P317,P332)</f>
        <v>0</v>
      </c>
      <c r="Y336" s="430"/>
      <c r="Z336" s="452" t="str">
        <f>IF(ISERROR(X336/X342),"",X336/X342)</f>
        <v/>
      </c>
      <c r="AA336" s="452"/>
    </row>
    <row r="337" spans="1:27" ht="20.100000000000001" customHeight="1">
      <c r="A337" s="468"/>
      <c r="B337" s="222" t="s">
        <v>262</v>
      </c>
      <c r="C337" s="450">
        <v>0</v>
      </c>
      <c r="D337" s="451"/>
      <c r="E337" s="461">
        <f>C337*8</f>
        <v>0</v>
      </c>
      <c r="F337" s="461"/>
      <c r="G337" s="428">
        <v>1</v>
      </c>
      <c r="H337" s="428"/>
      <c r="I337" s="461">
        <f>G337*8</f>
        <v>8</v>
      </c>
      <c r="J337" s="461"/>
      <c r="K337" s="461">
        <f>E337-I337</f>
        <v>-8</v>
      </c>
      <c r="L337" s="461"/>
      <c r="M337" s="459" t="str">
        <f>IF(ISERROR(K337/E337),"",K337/E337)</f>
        <v/>
      </c>
      <c r="N337" s="459"/>
      <c r="O337" s="458"/>
      <c r="P337" s="428" t="s">
        <v>224</v>
      </c>
      <c r="Q337" s="428"/>
      <c r="R337" s="457">
        <f>SUM(O291:U291)</f>
        <v>0</v>
      </c>
      <c r="S337" s="457"/>
      <c r="T337" s="452" t="str">
        <f>IF(ISERROR(R337/R342),"",R337/R342)</f>
        <v/>
      </c>
      <c r="U337" s="452"/>
      <c r="V337" s="428" t="s">
        <v>263</v>
      </c>
      <c r="W337" s="428"/>
      <c r="X337" s="429">
        <f>SUM(P199,P257,P292,P308,P318,P333)</f>
        <v>0</v>
      </c>
      <c r="Y337" s="430"/>
      <c r="Z337" s="452" t="str">
        <f>IF(ISERROR(X337/X342),"",X337/X342)</f>
        <v/>
      </c>
      <c r="AA337" s="452"/>
    </row>
    <row r="338" spans="1:27" ht="20.100000000000001" customHeight="1">
      <c r="A338" s="468"/>
      <c r="B338" s="222" t="s">
        <v>264</v>
      </c>
      <c r="C338" s="450">
        <v>1</v>
      </c>
      <c r="D338" s="451"/>
      <c r="E338" s="461">
        <f>C338*11</f>
        <v>11</v>
      </c>
      <c r="F338" s="461"/>
      <c r="G338" s="428">
        <v>1</v>
      </c>
      <c r="H338" s="428"/>
      <c r="I338" s="461">
        <f>G338*11</f>
        <v>11</v>
      </c>
      <c r="J338" s="461"/>
      <c r="K338" s="461">
        <f>E338-I338</f>
        <v>0</v>
      </c>
      <c r="L338" s="461"/>
      <c r="M338" s="459">
        <f>IF(ISERROR(K338/E338),"",K338/E338)</f>
        <v>0</v>
      </c>
      <c r="N338" s="459"/>
      <c r="O338" s="458"/>
      <c r="P338" s="428" t="s">
        <v>231</v>
      </c>
      <c r="Q338" s="428"/>
      <c r="R338" s="457">
        <f>SUM(O307:U307)</f>
        <v>0</v>
      </c>
      <c r="S338" s="457"/>
      <c r="T338" s="452" t="str">
        <f>IF(ISERROR(R338/R342),"",R338/R342)</f>
        <v/>
      </c>
      <c r="U338" s="452"/>
      <c r="V338" s="428" t="s">
        <v>265</v>
      </c>
      <c r="W338" s="428"/>
      <c r="X338" s="429">
        <f>SUM(P201,P258,P293,P309,P319,P334)</f>
        <v>0</v>
      </c>
      <c r="Y338" s="430"/>
      <c r="Z338" s="452" t="str">
        <f>IF(ISERROR(X338/X342),"",X338/X342)</f>
        <v/>
      </c>
      <c r="AA338" s="452"/>
    </row>
    <row r="339" spans="1:27" ht="20.100000000000001" customHeight="1">
      <c r="A339" s="469"/>
      <c r="B339" s="222" t="s">
        <v>266</v>
      </c>
      <c r="C339" s="460">
        <f>SUM(C335:D338)</f>
        <v>2</v>
      </c>
      <c r="D339" s="434"/>
      <c r="E339" s="461">
        <f>SUM(E335:F338)</f>
        <v>22</v>
      </c>
      <c r="F339" s="461"/>
      <c r="G339" s="428">
        <f>SUM(G335:H338)</f>
        <v>3</v>
      </c>
      <c r="H339" s="428"/>
      <c r="I339" s="461">
        <f>SUM(I335:J338)</f>
        <v>30</v>
      </c>
      <c r="J339" s="461"/>
      <c r="K339" s="461">
        <f>SUM(K335:L338)</f>
        <v>-8</v>
      </c>
      <c r="L339" s="461"/>
      <c r="M339" s="459">
        <f>IF(ISERROR(K339/E339),"",K339/E339)</f>
        <v>-0.36363636363636365</v>
      </c>
      <c r="N339" s="459"/>
      <c r="O339" s="458"/>
      <c r="P339" s="428" t="s">
        <v>234</v>
      </c>
      <c r="Q339" s="428"/>
      <c r="R339" s="457">
        <f>SUM(O317:U317)</f>
        <v>0</v>
      </c>
      <c r="S339" s="457"/>
      <c r="T339" s="452" t="str">
        <f>IF(ISERROR(R339/R342),"",R339/R342)</f>
        <v/>
      </c>
      <c r="U339" s="452"/>
      <c r="V339" s="428" t="s">
        <v>267</v>
      </c>
      <c r="W339" s="428"/>
      <c r="X339" s="429">
        <f>SUM(P202,P259,P294,P310,P320,P335)</f>
        <v>0</v>
      </c>
      <c r="Y339" s="430"/>
      <c r="Z339" s="452" t="str">
        <f>IF(ISERROR(X339/X342),"",X339/X342)</f>
        <v/>
      </c>
      <c r="AA339" s="452"/>
    </row>
    <row r="340" spans="1:27" ht="20.100000000000001" customHeight="1">
      <c r="A340" s="309" t="s">
        <v>477</v>
      </c>
      <c r="B340" s="222">
        <f>G333</f>
        <v>0</v>
      </c>
      <c r="C340" s="438" t="s">
        <v>269</v>
      </c>
      <c r="D340" s="437"/>
      <c r="E340" s="428">
        <f>H333</f>
        <v>0</v>
      </c>
      <c r="F340" s="428"/>
      <c r="G340" s="428" t="s">
        <v>270</v>
      </c>
      <c r="H340" s="428"/>
      <c r="I340" s="456" t="str">
        <f>L333</f>
        <v/>
      </c>
      <c r="J340" s="456"/>
      <c r="K340" s="458" t="s">
        <v>271</v>
      </c>
      <c r="L340" s="458"/>
      <c r="M340" s="456" t="str">
        <f>J333</f>
        <v/>
      </c>
      <c r="N340" s="456"/>
      <c r="O340" s="458"/>
      <c r="P340" s="428" t="s">
        <v>244</v>
      </c>
      <c r="Q340" s="428"/>
      <c r="R340" s="457">
        <f>SUM(O332:U332)</f>
        <v>0</v>
      </c>
      <c r="S340" s="457"/>
      <c r="T340" s="452" t="str">
        <f>IF(ISERROR(R340/R342),"",R340/R342)</f>
        <v/>
      </c>
      <c r="U340" s="452"/>
      <c r="V340" s="428" t="s">
        <v>272</v>
      </c>
      <c r="W340" s="428"/>
      <c r="X340" s="429">
        <f>SUM(P203,P260,P295,P311,P321,P336)</f>
        <v>0</v>
      </c>
      <c r="Y340" s="430"/>
      <c r="Z340" s="452" t="str">
        <f>IF(ISERROR(X340/X342),"",X340/X342)</f>
        <v/>
      </c>
      <c r="AA340" s="452"/>
    </row>
    <row r="341" spans="1:27" ht="20.100000000000001" customHeight="1">
      <c r="A341" s="310" t="s">
        <v>478</v>
      </c>
      <c r="B341" s="222">
        <f>I333+C339</f>
        <v>2</v>
      </c>
      <c r="C341" s="435" t="s">
        <v>251</v>
      </c>
      <c r="D341" s="436"/>
      <c r="E341" s="453">
        <f>K333+I339</f>
        <v>30</v>
      </c>
      <c r="F341" s="453"/>
      <c r="G341" s="428" t="s">
        <v>274</v>
      </c>
      <c r="H341" s="428"/>
      <c r="I341" s="456">
        <f>B341-E341</f>
        <v>-28</v>
      </c>
      <c r="J341" s="456"/>
      <c r="K341" s="458" t="s">
        <v>275</v>
      </c>
      <c r="L341" s="458"/>
      <c r="M341" s="459">
        <f>IF(ISERROR(I341/E341),"",I341/E341)</f>
        <v>-0.93333333333333335</v>
      </c>
      <c r="N341" s="459"/>
      <c r="O341" s="458"/>
      <c r="P341" s="428" t="s">
        <v>245</v>
      </c>
      <c r="Q341" s="428"/>
      <c r="R341" s="457"/>
      <c r="S341" s="457"/>
      <c r="T341" s="452" t="str">
        <f>IF(ISERROR(R341/R342),"",R341/R342)</f>
        <v/>
      </c>
      <c r="U341" s="452"/>
      <c r="V341" s="428" t="s">
        <v>264</v>
      </c>
      <c r="W341" s="428"/>
      <c r="X341" s="429">
        <f>SUM(P204,P261,P296,P312,P322,P337)</f>
        <v>0</v>
      </c>
      <c r="Y341" s="430"/>
      <c r="Z341" s="452" t="str">
        <f>IF(ISERROR(X341/X342),"",X341/X342)</f>
        <v/>
      </c>
      <c r="AA341" s="452"/>
    </row>
    <row r="342" spans="1:27" ht="20.100000000000001" customHeight="1">
      <c r="A342" s="310" t="s">
        <v>479</v>
      </c>
      <c r="B342" s="222">
        <f>N333</f>
        <v>0</v>
      </c>
      <c r="C342" s="435" t="s">
        <v>277</v>
      </c>
      <c r="D342" s="436"/>
      <c r="E342" s="452">
        <f>IF(ISERROR(B342/B341),"",B342/B341)</f>
        <v>0</v>
      </c>
      <c r="F342" s="452"/>
      <c r="G342" s="428" t="s">
        <v>278</v>
      </c>
      <c r="H342" s="428"/>
      <c r="I342" s="458">
        <f>V333</f>
        <v>0</v>
      </c>
      <c r="J342" s="458"/>
      <c r="K342" s="458" t="s">
        <v>279</v>
      </c>
      <c r="L342" s="458"/>
      <c r="M342" s="459" t="str">
        <f t="array" ref="M342">IF(ISERROR(I342/B340),"",I342/B340)</f>
        <v/>
      </c>
      <c r="N342" s="459"/>
      <c r="O342" s="458"/>
      <c r="P342" s="428" t="s">
        <v>266</v>
      </c>
      <c r="Q342" s="428"/>
      <c r="R342" s="457">
        <f>SUM(R335:S341)</f>
        <v>0</v>
      </c>
      <c r="S342" s="457"/>
      <c r="T342" s="452"/>
      <c r="U342" s="452"/>
      <c r="V342" s="428" t="s">
        <v>266</v>
      </c>
      <c r="W342" s="428"/>
      <c r="X342" s="455">
        <f>SUM(X335:Y341)</f>
        <v>0</v>
      </c>
      <c r="Y342" s="455"/>
      <c r="Z342" s="452"/>
      <c r="AA342" s="452"/>
    </row>
    <row r="343" spans="1:27" ht="36" customHeight="1">
      <c r="A343" s="185" t="s">
        <v>335</v>
      </c>
      <c r="B343" s="186"/>
      <c r="C343" s="122"/>
      <c r="D343" s="122"/>
      <c r="E343" s="122"/>
      <c r="F343" s="122"/>
      <c r="G343" s="124"/>
      <c r="H343" s="122"/>
      <c r="I343" s="122"/>
      <c r="J343" s="122"/>
      <c r="K343" s="122"/>
      <c r="L343" s="122"/>
      <c r="M343" s="122"/>
      <c r="N343" s="122"/>
      <c r="O343" s="122"/>
      <c r="P343" s="122"/>
      <c r="Q343" s="122"/>
      <c r="R343" s="122"/>
      <c r="S343" s="122"/>
      <c r="T343" s="122"/>
      <c r="U343" s="122"/>
      <c r="V343" s="122"/>
      <c r="W343" s="122"/>
      <c r="X343" s="122"/>
      <c r="Y343" s="122"/>
      <c r="Z343" s="122"/>
      <c r="AA343" s="122"/>
    </row>
    <row r="344" spans="1:27" ht="21.95" customHeight="1">
      <c r="A344" s="478" t="s">
        <v>480</v>
      </c>
      <c r="B344" s="481" t="s">
        <v>280</v>
      </c>
      <c r="C344" s="481" t="s">
        <v>281</v>
      </c>
      <c r="D344" s="481" t="s">
        <v>282</v>
      </c>
      <c r="E344" s="484" t="s">
        <v>283</v>
      </c>
      <c r="F344" s="475" t="s">
        <v>284</v>
      </c>
      <c r="G344" s="458" t="s">
        <v>285</v>
      </c>
      <c r="H344" s="458"/>
      <c r="I344" s="481" t="s">
        <v>286</v>
      </c>
      <c r="J344" s="487" t="s">
        <v>271</v>
      </c>
      <c r="K344" s="490" t="s">
        <v>287</v>
      </c>
      <c r="L344" s="481" t="s">
        <v>270</v>
      </c>
      <c r="M344" s="471" t="s">
        <v>288</v>
      </c>
      <c r="N344" s="473" t="s">
        <v>252</v>
      </c>
      <c r="O344" s="458" t="s">
        <v>289</v>
      </c>
      <c r="P344" s="458"/>
      <c r="Q344" s="458"/>
      <c r="R344" s="458"/>
      <c r="S344" s="458"/>
      <c r="T344" s="458"/>
      <c r="U344" s="458"/>
      <c r="V344" s="458" t="s">
        <v>290</v>
      </c>
      <c r="W344" s="473" t="s">
        <v>291</v>
      </c>
      <c r="X344" s="458" t="s">
        <v>292</v>
      </c>
      <c r="Y344" s="458"/>
      <c r="Z344" s="458"/>
      <c r="AA344" s="458"/>
    </row>
    <row r="345" spans="1:27" ht="21.95" customHeight="1">
      <c r="A345" s="479"/>
      <c r="B345" s="482"/>
      <c r="C345" s="482"/>
      <c r="D345" s="482"/>
      <c r="E345" s="485"/>
      <c r="F345" s="476"/>
      <c r="G345" s="458"/>
      <c r="H345" s="458"/>
      <c r="I345" s="482"/>
      <c r="J345" s="488"/>
      <c r="K345" s="491"/>
      <c r="L345" s="482"/>
      <c r="M345" s="472"/>
      <c r="N345" s="473"/>
      <c r="O345" s="458" t="s">
        <v>259</v>
      </c>
      <c r="P345" s="458" t="s">
        <v>261</v>
      </c>
      <c r="Q345" s="458" t="s">
        <v>263</v>
      </c>
      <c r="R345" s="474" t="s">
        <v>265</v>
      </c>
      <c r="S345" s="428" t="s">
        <v>267</v>
      </c>
      <c r="T345" s="458" t="s">
        <v>272</v>
      </c>
      <c r="U345" s="458" t="s">
        <v>264</v>
      </c>
      <c r="V345" s="458"/>
      <c r="W345" s="473"/>
      <c r="X345" s="458" t="s">
        <v>293</v>
      </c>
      <c r="Y345" s="458" t="s">
        <v>294</v>
      </c>
      <c r="Z345" s="458" t="s">
        <v>295</v>
      </c>
      <c r="AA345" s="458" t="s">
        <v>264</v>
      </c>
    </row>
    <row r="346" spans="1:27" ht="21.95" customHeight="1">
      <c r="A346" s="480"/>
      <c r="B346" s="483"/>
      <c r="C346" s="483"/>
      <c r="D346" s="483"/>
      <c r="E346" s="486"/>
      <c r="F346" s="477"/>
      <c r="G346" s="157" t="s">
        <v>296</v>
      </c>
      <c r="H346" s="217" t="s">
        <v>297</v>
      </c>
      <c r="I346" s="483"/>
      <c r="J346" s="489"/>
      <c r="K346" s="492"/>
      <c r="L346" s="483"/>
      <c r="M346" s="472"/>
      <c r="N346" s="473"/>
      <c r="O346" s="458"/>
      <c r="P346" s="458"/>
      <c r="Q346" s="458"/>
      <c r="R346" s="474"/>
      <c r="S346" s="428"/>
      <c r="T346" s="458"/>
      <c r="U346" s="458"/>
      <c r="V346" s="458"/>
      <c r="W346" s="473"/>
      <c r="X346" s="458"/>
      <c r="Y346" s="458"/>
      <c r="Z346" s="458"/>
      <c r="AA346" s="458"/>
    </row>
    <row r="347" spans="1:27" ht="20.100000000000001" customHeight="1">
      <c r="A347" s="299">
        <v>30100030</v>
      </c>
      <c r="B347" s="218" t="s">
        <v>178</v>
      </c>
      <c r="C347" s="126" t="s">
        <v>179</v>
      </c>
      <c r="D347" s="108">
        <v>5.03</v>
      </c>
      <c r="E347" s="108"/>
      <c r="F347" s="127"/>
      <c r="G347" s="128"/>
      <c r="H347" s="226">
        <f t="shared" ref="H347:H367" si="159">D347*G347</f>
        <v>0</v>
      </c>
      <c r="I347" s="129"/>
      <c r="J347" s="130" t="str">
        <f t="array" ref="J347">IF(ISERROR(G347/I347),"",G347/I347)</f>
        <v/>
      </c>
      <c r="K347" s="131">
        <f t="array" ref="K347">IF(ISERROR(G347/L347),"",G347/L347)</f>
        <v>0</v>
      </c>
      <c r="L347" s="129">
        <v>16</v>
      </c>
      <c r="M347" s="109">
        <f t="shared" ref="M347:M367" si="160">IF(ISERROR(I347-K347),"",I347-K347)</f>
        <v>0</v>
      </c>
      <c r="N347" s="130">
        <f t="shared" ref="N347:N352" si="161">SUM(O347:U347)</f>
        <v>0</v>
      </c>
      <c r="O347" s="219"/>
      <c r="P347" s="219"/>
      <c r="Q347" s="219"/>
      <c r="R347" s="219"/>
      <c r="S347" s="219"/>
      <c r="T347" s="219"/>
      <c r="U347" s="219"/>
      <c r="V347" s="132">
        <f t="shared" ref="V347:V352" si="162">SUM(X347:AA347)</f>
        <v>0</v>
      </c>
      <c r="W347" s="133" t="str">
        <f t="shared" ref="W347:W352" si="163">IF(ISERROR(V347/G347),"",V347/G347)</f>
        <v/>
      </c>
      <c r="X347" s="132"/>
      <c r="Y347" s="132"/>
      <c r="Z347" s="132"/>
      <c r="AA347" s="132"/>
    </row>
    <row r="348" spans="1:27" ht="20.100000000000001" customHeight="1">
      <c r="A348" s="300"/>
      <c r="B348" s="134" t="s">
        <v>180</v>
      </c>
      <c r="C348" s="126" t="s">
        <v>179</v>
      </c>
      <c r="D348" s="108">
        <v>5.03</v>
      </c>
      <c r="E348" s="108"/>
      <c r="F348" s="127"/>
      <c r="G348" s="128"/>
      <c r="H348" s="226">
        <f t="shared" si="159"/>
        <v>0</v>
      </c>
      <c r="I348" s="129"/>
      <c r="J348" s="130" t="str">
        <f t="array" ref="J348">IF(ISERROR(G348/I348),"",G348/I348)</f>
        <v/>
      </c>
      <c r="K348" s="131">
        <f t="array" ref="K348">IF(ISERROR(G348/L348),"",G348/L348)</f>
        <v>0</v>
      </c>
      <c r="L348" s="129">
        <v>19</v>
      </c>
      <c r="M348" s="109">
        <f t="shared" si="160"/>
        <v>0</v>
      </c>
      <c r="N348" s="130">
        <f t="shared" si="161"/>
        <v>0</v>
      </c>
      <c r="O348" s="219"/>
      <c r="P348" s="219"/>
      <c r="Q348" s="219"/>
      <c r="R348" s="219"/>
      <c r="S348" s="219"/>
      <c r="T348" s="219"/>
      <c r="U348" s="219"/>
      <c r="V348" s="132">
        <f t="shared" si="162"/>
        <v>0</v>
      </c>
      <c r="W348" s="133" t="str">
        <f t="shared" si="163"/>
        <v/>
      </c>
      <c r="X348" s="132"/>
      <c r="Y348" s="132"/>
      <c r="Z348" s="132"/>
      <c r="AA348" s="132"/>
    </row>
    <row r="349" spans="1:27" ht="20.100000000000001" customHeight="1">
      <c r="A349" s="301"/>
      <c r="B349" s="134" t="s">
        <v>180</v>
      </c>
      <c r="C349" s="126" t="s">
        <v>181</v>
      </c>
      <c r="D349" s="108">
        <v>5.03</v>
      </c>
      <c r="E349" s="108"/>
      <c r="F349" s="127"/>
      <c r="G349" s="128"/>
      <c r="H349" s="226">
        <f t="shared" si="159"/>
        <v>0</v>
      </c>
      <c r="I349" s="129"/>
      <c r="J349" s="130" t="str">
        <f t="array" ref="J349">IF(ISERROR(G349/I349),"",G349/I349)</f>
        <v/>
      </c>
      <c r="K349" s="131">
        <f t="array" ref="K349">IF(ISERROR(G349/L349),"",G349/L349)</f>
        <v>0</v>
      </c>
      <c r="L349" s="129">
        <v>19</v>
      </c>
      <c r="M349" s="109">
        <f t="shared" si="160"/>
        <v>0</v>
      </c>
      <c r="N349" s="130">
        <f t="shared" si="161"/>
        <v>0</v>
      </c>
      <c r="O349" s="219"/>
      <c r="P349" s="219"/>
      <c r="Q349" s="219"/>
      <c r="R349" s="219"/>
      <c r="S349" s="219"/>
      <c r="T349" s="219"/>
      <c r="U349" s="219"/>
      <c r="V349" s="132">
        <f t="shared" si="162"/>
        <v>0</v>
      </c>
      <c r="W349" s="133" t="str">
        <f t="shared" si="163"/>
        <v/>
      </c>
      <c r="X349" s="132"/>
      <c r="Y349" s="132"/>
      <c r="Z349" s="132"/>
      <c r="AA349" s="132"/>
    </row>
    <row r="350" spans="1:27" ht="20.100000000000001" customHeight="1">
      <c r="A350" s="299">
        <v>30100048</v>
      </c>
      <c r="B350" s="134" t="s">
        <v>182</v>
      </c>
      <c r="C350" s="126" t="s">
        <v>179</v>
      </c>
      <c r="D350" s="108">
        <v>5.03</v>
      </c>
      <c r="E350" s="108"/>
      <c r="F350" s="127"/>
      <c r="G350" s="128"/>
      <c r="H350" s="226">
        <f t="shared" si="159"/>
        <v>0</v>
      </c>
      <c r="I350" s="129"/>
      <c r="J350" s="130" t="str">
        <f t="array" ref="J350">IF(ISERROR(G350/I350),"",G350/I350)</f>
        <v/>
      </c>
      <c r="K350" s="131">
        <f t="array" ref="K350">IF(ISERROR(G350/L350),"",G350/L350)</f>
        <v>0</v>
      </c>
      <c r="L350" s="129">
        <v>19</v>
      </c>
      <c r="M350" s="109">
        <f t="shared" si="160"/>
        <v>0</v>
      </c>
      <c r="N350" s="130">
        <f t="shared" si="161"/>
        <v>0</v>
      </c>
      <c r="O350" s="219"/>
      <c r="P350" s="219"/>
      <c r="Q350" s="219"/>
      <c r="R350" s="219"/>
      <c r="S350" s="219"/>
      <c r="T350" s="219"/>
      <c r="U350" s="219"/>
      <c r="V350" s="132">
        <f t="shared" si="162"/>
        <v>0</v>
      </c>
      <c r="W350" s="133" t="str">
        <f t="shared" si="163"/>
        <v/>
      </c>
      <c r="X350" s="132"/>
      <c r="Y350" s="132"/>
      <c r="Z350" s="132"/>
      <c r="AA350" s="132"/>
    </row>
    <row r="351" spans="1:27" ht="20.100000000000001" customHeight="1">
      <c r="A351" s="299">
        <v>30100047</v>
      </c>
      <c r="B351" s="134" t="s">
        <v>182</v>
      </c>
      <c r="C351" s="126" t="s">
        <v>183</v>
      </c>
      <c r="D351" s="108">
        <v>5.03</v>
      </c>
      <c r="E351" s="108"/>
      <c r="F351" s="127"/>
      <c r="G351" s="128"/>
      <c r="H351" s="226">
        <f t="shared" si="159"/>
        <v>0</v>
      </c>
      <c r="I351" s="129"/>
      <c r="J351" s="130" t="str">
        <f t="array" ref="J351">IF(ISERROR(G351/I351),"",G351/I351)</f>
        <v/>
      </c>
      <c r="K351" s="131">
        <f t="array" ref="K351">IF(ISERROR(G351/L351),"",G351/L351)</f>
        <v>0</v>
      </c>
      <c r="L351" s="129">
        <v>20</v>
      </c>
      <c r="M351" s="109">
        <f t="shared" si="160"/>
        <v>0</v>
      </c>
      <c r="N351" s="130">
        <f t="shared" si="161"/>
        <v>0</v>
      </c>
      <c r="O351" s="219"/>
      <c r="P351" s="219"/>
      <c r="Q351" s="219"/>
      <c r="R351" s="219"/>
      <c r="S351" s="219"/>
      <c r="T351" s="219"/>
      <c r="U351" s="219"/>
      <c r="V351" s="132">
        <f t="shared" si="162"/>
        <v>0</v>
      </c>
      <c r="W351" s="133" t="str">
        <f t="shared" si="163"/>
        <v/>
      </c>
      <c r="X351" s="132"/>
      <c r="Y351" s="132"/>
      <c r="Z351" s="132"/>
      <c r="AA351" s="132"/>
    </row>
    <row r="352" spans="1:27" ht="20.100000000000001" customHeight="1">
      <c r="A352" s="299">
        <v>30100052</v>
      </c>
      <c r="B352" s="134" t="s">
        <v>184</v>
      </c>
      <c r="C352" s="126" t="s">
        <v>179</v>
      </c>
      <c r="D352" s="108">
        <v>5.04</v>
      </c>
      <c r="E352" s="108"/>
      <c r="F352" s="158"/>
      <c r="G352" s="137"/>
      <c r="H352" s="226">
        <f t="shared" si="159"/>
        <v>0</v>
      </c>
      <c r="I352" s="138"/>
      <c r="J352" s="130" t="str">
        <f t="array" ref="J352">IF(ISERROR(G352/I352),"",G352/I352)</f>
        <v/>
      </c>
      <c r="K352" s="131">
        <f t="array" ref="K352">IF(ISERROR(G352/L352),"",G352/L352)</f>
        <v>0</v>
      </c>
      <c r="L352" s="129">
        <v>19</v>
      </c>
      <c r="M352" s="109">
        <f t="shared" si="160"/>
        <v>0</v>
      </c>
      <c r="N352" s="130">
        <f t="shared" si="161"/>
        <v>0</v>
      </c>
      <c r="O352" s="219"/>
      <c r="P352" s="219"/>
      <c r="Q352" s="219"/>
      <c r="R352" s="219"/>
      <c r="S352" s="219"/>
      <c r="T352" s="219"/>
      <c r="U352" s="219"/>
      <c r="V352" s="132">
        <f t="shared" si="162"/>
        <v>0</v>
      </c>
      <c r="W352" s="133" t="str">
        <f t="shared" si="163"/>
        <v/>
      </c>
      <c r="X352" s="132"/>
      <c r="Y352" s="132"/>
      <c r="Z352" s="132"/>
      <c r="AA352" s="132"/>
    </row>
    <row r="353" spans="1:27" ht="20.100000000000001" customHeight="1">
      <c r="A353" s="332">
        <v>30100059</v>
      </c>
      <c r="B353" s="134" t="s">
        <v>185</v>
      </c>
      <c r="C353" s="126" t="s">
        <v>186</v>
      </c>
      <c r="D353" s="108">
        <v>5.03</v>
      </c>
      <c r="E353" s="108"/>
      <c r="F353" s="127"/>
      <c r="G353" s="128"/>
      <c r="H353" s="226">
        <f t="shared" si="159"/>
        <v>0</v>
      </c>
      <c r="I353" s="129"/>
      <c r="J353" s="130"/>
      <c r="K353" s="131">
        <f t="array" ref="K353">IF(ISERROR(G353/L353),"",G353/L353)</f>
        <v>0</v>
      </c>
      <c r="L353" s="129">
        <v>3</v>
      </c>
      <c r="M353" s="109">
        <f t="shared" si="160"/>
        <v>0</v>
      </c>
      <c r="N353" s="130"/>
      <c r="O353" s="219"/>
      <c r="P353" s="219"/>
      <c r="Q353" s="219"/>
      <c r="R353" s="219"/>
      <c r="S353" s="219"/>
      <c r="T353" s="219"/>
      <c r="U353" s="219"/>
      <c r="V353" s="132"/>
      <c r="W353" s="133"/>
      <c r="X353" s="132"/>
      <c r="Y353" s="132"/>
      <c r="Z353" s="132"/>
      <c r="AA353" s="132"/>
    </row>
    <row r="354" spans="1:27" ht="20.100000000000001" customHeight="1">
      <c r="A354" s="302">
        <v>30100060</v>
      </c>
      <c r="B354" s="134" t="s">
        <v>185</v>
      </c>
      <c r="C354" s="126" t="s">
        <v>187</v>
      </c>
      <c r="D354" s="108">
        <v>5.03</v>
      </c>
      <c r="E354" s="108"/>
      <c r="F354" s="127"/>
      <c r="G354" s="128"/>
      <c r="H354" s="226">
        <f t="shared" si="159"/>
        <v>0</v>
      </c>
      <c r="I354" s="129"/>
      <c r="J354" s="130"/>
      <c r="K354" s="131">
        <f t="array" ref="K354">IF(ISERROR(G354/L354),"",G354/L354)</f>
        <v>0</v>
      </c>
      <c r="L354" s="129">
        <v>3</v>
      </c>
      <c r="M354" s="109">
        <f t="shared" si="160"/>
        <v>0</v>
      </c>
      <c r="N354" s="130"/>
      <c r="O354" s="219"/>
      <c r="P354" s="219"/>
      <c r="Q354" s="219"/>
      <c r="R354" s="219"/>
      <c r="S354" s="219"/>
      <c r="T354" s="219"/>
      <c r="U354" s="219"/>
      <c r="V354" s="132"/>
      <c r="W354" s="133"/>
      <c r="X354" s="132"/>
      <c r="Y354" s="132"/>
      <c r="Z354" s="132"/>
      <c r="AA354" s="132"/>
    </row>
    <row r="355" spans="1:27" ht="20.100000000000001" customHeight="1">
      <c r="A355" s="300">
        <v>30200006</v>
      </c>
      <c r="B355" s="134" t="s">
        <v>188</v>
      </c>
      <c r="C355" s="126" t="s">
        <v>189</v>
      </c>
      <c r="D355" s="108">
        <v>5.04</v>
      </c>
      <c r="E355" s="108"/>
      <c r="F355" s="126"/>
      <c r="G355" s="128"/>
      <c r="H355" s="226">
        <f t="shared" si="159"/>
        <v>0</v>
      </c>
      <c r="I355" s="226"/>
      <c r="J355" s="130" t="str">
        <f t="array" ref="J355">IF(ISERROR(G355/I355),"",G355/I355)</f>
        <v/>
      </c>
      <c r="K355" s="131">
        <f t="array" ref="K355">IF(ISERROR(G355/L355),"",G355/L355)</f>
        <v>0</v>
      </c>
      <c r="L355" s="129">
        <v>17</v>
      </c>
      <c r="M355" s="109">
        <f t="shared" si="160"/>
        <v>0</v>
      </c>
      <c r="N355" s="130">
        <f>SUM(O355:U355)</f>
        <v>0</v>
      </c>
      <c r="O355" s="219"/>
      <c r="P355" s="219"/>
      <c r="Q355" s="219"/>
      <c r="R355" s="219"/>
      <c r="S355" s="219"/>
      <c r="T355" s="219"/>
      <c r="U355" s="219"/>
      <c r="V355" s="132">
        <f>SUM(X355:AA355)</f>
        <v>0</v>
      </c>
      <c r="W355" s="133" t="str">
        <f>IF(ISERROR(V355/G355),"",V355/G355)</f>
        <v/>
      </c>
      <c r="X355" s="132"/>
      <c r="Y355" s="132"/>
      <c r="Z355" s="132"/>
      <c r="AA355" s="132"/>
    </row>
    <row r="356" spans="1:27" ht="20.100000000000001" customHeight="1">
      <c r="A356" s="300">
        <v>30200005</v>
      </c>
      <c r="B356" s="134" t="s">
        <v>188</v>
      </c>
      <c r="C356" s="126" t="s">
        <v>190</v>
      </c>
      <c r="D356" s="108">
        <v>5.04</v>
      </c>
      <c r="E356" s="108"/>
      <c r="F356" s="126"/>
      <c r="G356" s="128"/>
      <c r="H356" s="226">
        <f t="shared" si="159"/>
        <v>0</v>
      </c>
      <c r="I356" s="226"/>
      <c r="J356" s="130" t="str">
        <f t="array" ref="J356">IF(ISERROR(G356/I356),"",G356/I356)</f>
        <v/>
      </c>
      <c r="K356" s="131">
        <f t="array" ref="K356">IF(ISERROR(G356/L356),"",G356/L356)</f>
        <v>0</v>
      </c>
      <c r="L356" s="129">
        <v>17</v>
      </c>
      <c r="M356" s="109">
        <f t="shared" si="160"/>
        <v>0</v>
      </c>
      <c r="N356" s="130">
        <f>SUM(O356:U356)</f>
        <v>0</v>
      </c>
      <c r="O356" s="219"/>
      <c r="P356" s="219"/>
      <c r="Q356" s="219"/>
      <c r="R356" s="219"/>
      <c r="S356" s="219"/>
      <c r="T356" s="219"/>
      <c r="U356" s="219"/>
      <c r="V356" s="132">
        <f>SUM(X356:AA356)</f>
        <v>0</v>
      </c>
      <c r="W356" s="133" t="str">
        <f>IF(ISERROR(V356/G356),"",V356/G356)</f>
        <v/>
      </c>
      <c r="X356" s="132"/>
      <c r="Y356" s="132"/>
      <c r="Z356" s="132"/>
      <c r="AA356" s="132"/>
    </row>
    <row r="357" spans="1:27" ht="20.100000000000001" customHeight="1">
      <c r="A357" s="302">
        <v>30100063</v>
      </c>
      <c r="B357" s="134" t="s">
        <v>466</v>
      </c>
      <c r="C357" s="126" t="s">
        <v>192</v>
      </c>
      <c r="D357" s="108">
        <v>5.03</v>
      </c>
      <c r="E357" s="108"/>
      <c r="F357" s="126"/>
      <c r="G357" s="128"/>
      <c r="H357" s="292">
        <f t="shared" si="159"/>
        <v>0</v>
      </c>
      <c r="I357" s="292"/>
      <c r="J357" s="130"/>
      <c r="K357" s="131"/>
      <c r="L357" s="129"/>
      <c r="M357" s="109"/>
      <c r="N357" s="130"/>
      <c r="O357" s="293"/>
      <c r="P357" s="293"/>
      <c r="Q357" s="293"/>
      <c r="R357" s="293"/>
      <c r="S357" s="293"/>
      <c r="T357" s="293"/>
      <c r="U357" s="293"/>
      <c r="V357" s="132"/>
      <c r="W357" s="133"/>
      <c r="X357" s="132"/>
      <c r="Y357" s="132"/>
      <c r="Z357" s="132"/>
      <c r="AA357" s="132"/>
    </row>
    <row r="358" spans="1:27" ht="20.100000000000001" customHeight="1">
      <c r="A358" s="302">
        <v>30100061</v>
      </c>
      <c r="B358" s="134" t="s">
        <v>466</v>
      </c>
      <c r="C358" s="126" t="s">
        <v>193</v>
      </c>
      <c r="D358" s="108">
        <v>5.03</v>
      </c>
      <c r="E358" s="108"/>
      <c r="F358" s="126"/>
      <c r="G358" s="128"/>
      <c r="H358" s="292">
        <f t="shared" si="159"/>
        <v>0</v>
      </c>
      <c r="I358" s="292"/>
      <c r="J358" s="130"/>
      <c r="K358" s="131"/>
      <c r="L358" s="129"/>
      <c r="M358" s="109"/>
      <c r="N358" s="130"/>
      <c r="O358" s="293"/>
      <c r="P358" s="293"/>
      <c r="Q358" s="293"/>
      <c r="R358" s="293"/>
      <c r="S358" s="293"/>
      <c r="T358" s="293"/>
      <c r="U358" s="293"/>
      <c r="V358" s="132"/>
      <c r="W358" s="133"/>
      <c r="X358" s="132"/>
      <c r="Y358" s="132"/>
      <c r="Z358" s="132"/>
      <c r="AA358" s="132"/>
    </row>
    <row r="359" spans="1:27" ht="20.100000000000001" customHeight="1">
      <c r="A359" s="300">
        <v>30200001</v>
      </c>
      <c r="B359" s="134" t="s">
        <v>196</v>
      </c>
      <c r="C359" s="126" t="s">
        <v>189</v>
      </c>
      <c r="D359" s="108">
        <v>5.0599999999999996</v>
      </c>
      <c r="E359" s="108"/>
      <c r="F359" s="127"/>
      <c r="G359" s="128"/>
      <c r="H359" s="292">
        <f t="shared" si="159"/>
        <v>0</v>
      </c>
      <c r="I359" s="129"/>
      <c r="J359" s="130" t="str">
        <f t="array" ref="J359">IF(ISERROR(G359/I359),"",G359/I359)</f>
        <v/>
      </c>
      <c r="K359" s="131">
        <f t="array" ref="K359">IF(ISERROR(G359/L359),"",G359/L359)</f>
        <v>0</v>
      </c>
      <c r="L359" s="129">
        <v>19</v>
      </c>
      <c r="M359" s="109">
        <f t="shared" si="160"/>
        <v>0</v>
      </c>
      <c r="N359" s="130">
        <f t="shared" ref="N359:N361" si="164">SUM(O359:U359)</f>
        <v>0</v>
      </c>
      <c r="O359" s="219"/>
      <c r="P359" s="219"/>
      <c r="Q359" s="219"/>
      <c r="R359" s="219"/>
      <c r="S359" s="219"/>
      <c r="T359" s="219"/>
      <c r="U359" s="219"/>
      <c r="V359" s="132">
        <f t="shared" ref="V359:V361" si="165">SUM(X359:AA359)</f>
        <v>0</v>
      </c>
      <c r="W359" s="133" t="str">
        <f t="shared" ref="W359:W361" si="166">IF(ISERROR(V359/G359),"",V359/G359)</f>
        <v/>
      </c>
      <c r="X359" s="132"/>
      <c r="Y359" s="132"/>
      <c r="Z359" s="132"/>
      <c r="AA359" s="132"/>
    </row>
    <row r="360" spans="1:27" ht="20.100000000000001" customHeight="1">
      <c r="A360" s="300">
        <v>30200002</v>
      </c>
      <c r="B360" s="134" t="s">
        <v>197</v>
      </c>
      <c r="C360" s="126" t="s">
        <v>189</v>
      </c>
      <c r="D360" s="108">
        <v>5.09</v>
      </c>
      <c r="E360" s="108"/>
      <c r="F360" s="127"/>
      <c r="G360" s="128"/>
      <c r="H360" s="292">
        <f t="shared" si="159"/>
        <v>0</v>
      </c>
      <c r="I360" s="129"/>
      <c r="J360" s="130" t="str">
        <f t="array" ref="J360">IF(ISERROR(G360/I360),"",G360/I360)</f>
        <v/>
      </c>
      <c r="K360" s="131">
        <f t="array" ref="K360">IF(ISERROR(G360/L360),"",G360/L360)</f>
        <v>0</v>
      </c>
      <c r="L360" s="129">
        <v>23</v>
      </c>
      <c r="M360" s="109">
        <f t="shared" si="160"/>
        <v>0</v>
      </c>
      <c r="N360" s="130">
        <f t="shared" si="164"/>
        <v>0</v>
      </c>
      <c r="O360" s="219"/>
      <c r="P360" s="219"/>
      <c r="Q360" s="219"/>
      <c r="R360" s="219"/>
      <c r="S360" s="219"/>
      <c r="T360" s="219"/>
      <c r="U360" s="219"/>
      <c r="V360" s="132">
        <f t="shared" si="165"/>
        <v>0</v>
      </c>
      <c r="W360" s="133" t="str">
        <f t="shared" si="166"/>
        <v/>
      </c>
      <c r="X360" s="132"/>
      <c r="Y360" s="132"/>
      <c r="Z360" s="132"/>
      <c r="AA360" s="132"/>
    </row>
    <row r="361" spans="1:27" ht="20.100000000000001" customHeight="1">
      <c r="A361" s="300">
        <v>30200003</v>
      </c>
      <c r="B361" s="134" t="s">
        <v>197</v>
      </c>
      <c r="C361" s="126" t="s">
        <v>190</v>
      </c>
      <c r="D361" s="108">
        <v>5.09</v>
      </c>
      <c r="E361" s="108"/>
      <c r="F361" s="127"/>
      <c r="G361" s="128"/>
      <c r="H361" s="292">
        <f t="shared" si="159"/>
        <v>0</v>
      </c>
      <c r="I361" s="129"/>
      <c r="J361" s="130" t="str">
        <f t="array" ref="J361">IF(ISERROR(G361/I361),"",G361/I361)</f>
        <v/>
      </c>
      <c r="K361" s="131">
        <f t="array" ref="K361">IF(ISERROR(G361/L361),"",G361/L361)</f>
        <v>0</v>
      </c>
      <c r="L361" s="129">
        <v>23</v>
      </c>
      <c r="M361" s="109">
        <f t="shared" si="160"/>
        <v>0</v>
      </c>
      <c r="N361" s="130">
        <f t="shared" si="164"/>
        <v>0</v>
      </c>
      <c r="O361" s="219"/>
      <c r="P361" s="219"/>
      <c r="Q361" s="219"/>
      <c r="R361" s="219"/>
      <c r="S361" s="219"/>
      <c r="T361" s="219"/>
      <c r="U361" s="219"/>
      <c r="V361" s="132">
        <f t="shared" si="165"/>
        <v>0</v>
      </c>
      <c r="W361" s="133" t="str">
        <f t="shared" si="166"/>
        <v/>
      </c>
      <c r="X361" s="132"/>
      <c r="Y361" s="132"/>
      <c r="Z361" s="132"/>
      <c r="AA361" s="132"/>
    </row>
    <row r="362" spans="1:27" ht="20.100000000000001" customHeight="1">
      <c r="A362" s="300">
        <v>30100003</v>
      </c>
      <c r="B362" s="141" t="s">
        <v>198</v>
      </c>
      <c r="C362" s="217" t="s">
        <v>190</v>
      </c>
      <c r="D362" s="108">
        <v>4.8</v>
      </c>
      <c r="E362" s="108"/>
      <c r="F362" s="127"/>
      <c r="G362" s="128"/>
      <c r="H362" s="226">
        <f t="shared" si="159"/>
        <v>0</v>
      </c>
      <c r="I362" s="129"/>
      <c r="J362" s="130"/>
      <c r="K362" s="131">
        <f t="array" ref="K362">IF(ISERROR(G362/L362),"",G362/L362)</f>
        <v>0</v>
      </c>
      <c r="L362" s="129">
        <v>4</v>
      </c>
      <c r="M362" s="109">
        <f t="shared" si="160"/>
        <v>0</v>
      </c>
      <c r="N362" s="130"/>
      <c r="O362" s="219"/>
      <c r="P362" s="219"/>
      <c r="Q362" s="219"/>
      <c r="R362" s="219"/>
      <c r="S362" s="219"/>
      <c r="T362" s="219"/>
      <c r="U362" s="219"/>
      <c r="V362" s="132"/>
      <c r="W362" s="133"/>
      <c r="X362" s="132"/>
      <c r="Y362" s="132"/>
      <c r="Z362" s="132"/>
      <c r="AA362" s="132"/>
    </row>
    <row r="363" spans="1:27" ht="20.100000000000001" customHeight="1">
      <c r="A363" s="300">
        <v>30100004</v>
      </c>
      <c r="B363" s="141" t="s">
        <v>198</v>
      </c>
      <c r="C363" s="217" t="s">
        <v>187</v>
      </c>
      <c r="D363" s="108">
        <v>4.8</v>
      </c>
      <c r="E363" s="108"/>
      <c r="F363" s="127"/>
      <c r="G363" s="128"/>
      <c r="H363" s="226">
        <f t="shared" si="159"/>
        <v>0</v>
      </c>
      <c r="I363" s="129"/>
      <c r="J363" s="130"/>
      <c r="K363" s="131">
        <f t="array" ref="K363">IF(ISERROR(G363/L363),"",G363/L363)</f>
        <v>0</v>
      </c>
      <c r="L363" s="129">
        <v>4</v>
      </c>
      <c r="M363" s="109">
        <f t="shared" si="160"/>
        <v>0</v>
      </c>
      <c r="N363" s="130"/>
      <c r="O363" s="219"/>
      <c r="P363" s="219"/>
      <c r="Q363" s="219"/>
      <c r="R363" s="219"/>
      <c r="S363" s="219"/>
      <c r="T363" s="219"/>
      <c r="U363" s="219"/>
      <c r="V363" s="132"/>
      <c r="W363" s="133"/>
      <c r="X363" s="132"/>
      <c r="Y363" s="132"/>
      <c r="Z363" s="132"/>
      <c r="AA363" s="132"/>
    </row>
    <row r="364" spans="1:27" ht="20.100000000000001" customHeight="1">
      <c r="A364" s="300">
        <v>30100006</v>
      </c>
      <c r="B364" s="141" t="s">
        <v>198</v>
      </c>
      <c r="C364" s="217" t="s">
        <v>179</v>
      </c>
      <c r="D364" s="108">
        <v>4.8</v>
      </c>
      <c r="E364" s="108"/>
      <c r="F364" s="127"/>
      <c r="G364" s="128"/>
      <c r="H364" s="226">
        <f t="shared" si="159"/>
        <v>0</v>
      </c>
      <c r="I364" s="129"/>
      <c r="J364" s="130"/>
      <c r="K364" s="131">
        <f t="array" ref="K364">IF(ISERROR(G364/L364),"",G364/L364)</f>
        <v>0</v>
      </c>
      <c r="L364" s="129">
        <v>4</v>
      </c>
      <c r="M364" s="109">
        <f t="shared" si="160"/>
        <v>0</v>
      </c>
      <c r="N364" s="130"/>
      <c r="O364" s="219"/>
      <c r="P364" s="219"/>
      <c r="Q364" s="219"/>
      <c r="R364" s="219"/>
      <c r="S364" s="219"/>
      <c r="T364" s="219"/>
      <c r="U364" s="219"/>
      <c r="V364" s="132"/>
      <c r="W364" s="133"/>
      <c r="X364" s="132"/>
      <c r="Y364" s="132"/>
      <c r="Z364" s="132"/>
      <c r="AA364" s="132"/>
    </row>
    <row r="365" spans="1:27" ht="20.100000000000001" customHeight="1">
      <c r="A365" s="300">
        <v>30100005</v>
      </c>
      <c r="B365" s="141" t="s">
        <v>198</v>
      </c>
      <c r="C365" s="217" t="s">
        <v>199</v>
      </c>
      <c r="D365" s="108">
        <v>4.8</v>
      </c>
      <c r="E365" s="108"/>
      <c r="F365" s="127"/>
      <c r="G365" s="128"/>
      <c r="H365" s="226">
        <f t="shared" si="159"/>
        <v>0</v>
      </c>
      <c r="I365" s="129"/>
      <c r="J365" s="130"/>
      <c r="K365" s="131">
        <f t="array" ref="K365">IF(ISERROR(G365/L365),"",G365/L365)</f>
        <v>0</v>
      </c>
      <c r="L365" s="129">
        <v>4</v>
      </c>
      <c r="M365" s="109">
        <f t="shared" si="160"/>
        <v>0</v>
      </c>
      <c r="N365" s="130"/>
      <c r="O365" s="219"/>
      <c r="P365" s="219"/>
      <c r="Q365" s="219"/>
      <c r="R365" s="219"/>
      <c r="S365" s="219"/>
      <c r="T365" s="219"/>
      <c r="U365" s="219"/>
      <c r="V365" s="132"/>
      <c r="W365" s="133"/>
      <c r="X365" s="132"/>
      <c r="Y365" s="132"/>
      <c r="Z365" s="132"/>
      <c r="AA365" s="132"/>
    </row>
    <row r="366" spans="1:27" ht="20.100000000000001" customHeight="1">
      <c r="A366" s="300">
        <v>30100009</v>
      </c>
      <c r="B366" s="141" t="s">
        <v>200</v>
      </c>
      <c r="C366" s="126" t="s">
        <v>190</v>
      </c>
      <c r="D366" s="108">
        <v>4.99</v>
      </c>
      <c r="E366" s="108"/>
      <c r="F366" s="127"/>
      <c r="G366" s="128"/>
      <c r="H366" s="226">
        <f t="shared" si="159"/>
        <v>0</v>
      </c>
      <c r="I366" s="129"/>
      <c r="J366" s="130" t="str">
        <f t="array" ref="J366">IF(ISERROR(G366/I366),"",G366/I366)</f>
        <v/>
      </c>
      <c r="K366" s="131">
        <f t="array" ref="K366">IF(ISERROR(G366/L366),"",G366/L366)</f>
        <v>0</v>
      </c>
      <c r="L366" s="129">
        <v>23.5</v>
      </c>
      <c r="M366" s="109">
        <f t="shared" si="160"/>
        <v>0</v>
      </c>
      <c r="N366" s="130">
        <f t="shared" ref="N366:N367" si="167">SUM(O366:U366)</f>
        <v>0</v>
      </c>
      <c r="O366" s="219"/>
      <c r="P366" s="219"/>
      <c r="Q366" s="219"/>
      <c r="R366" s="219"/>
      <c r="S366" s="219"/>
      <c r="T366" s="219"/>
      <c r="U366" s="219"/>
      <c r="V366" s="132">
        <f t="shared" ref="V366:V367" si="168">SUM(X366:AA366)</f>
        <v>0</v>
      </c>
      <c r="W366" s="133" t="str">
        <f t="shared" ref="W366:W367" si="169">IF(ISERROR(V366/G366),"",V366/G366)</f>
        <v/>
      </c>
      <c r="X366" s="132"/>
      <c r="Y366" s="132"/>
      <c r="Z366" s="132"/>
      <c r="AA366" s="132"/>
    </row>
    <row r="367" spans="1:27" ht="20.100000000000001" customHeight="1">
      <c r="A367" s="299">
        <v>30200004</v>
      </c>
      <c r="B367" s="141" t="s">
        <v>200</v>
      </c>
      <c r="C367" s="126" t="s">
        <v>189</v>
      </c>
      <c r="D367" s="108">
        <v>4.99</v>
      </c>
      <c r="E367" s="108"/>
      <c r="F367" s="142"/>
      <c r="G367" s="128"/>
      <c r="H367" s="226">
        <f t="shared" si="159"/>
        <v>0</v>
      </c>
      <c r="I367" s="129"/>
      <c r="J367" s="130" t="str">
        <f t="array" ref="J367">IF(ISERROR(G367/I367),"",G367/I367)</f>
        <v/>
      </c>
      <c r="K367" s="131">
        <f t="array" ref="K367">IF(ISERROR(G367/L367),"",G367/L367)</f>
        <v>0</v>
      </c>
      <c r="L367" s="129">
        <v>23.5</v>
      </c>
      <c r="M367" s="109">
        <f t="shared" si="160"/>
        <v>0</v>
      </c>
      <c r="N367" s="130">
        <f t="shared" si="167"/>
        <v>0</v>
      </c>
      <c r="O367" s="219"/>
      <c r="P367" s="219"/>
      <c r="Q367" s="219"/>
      <c r="R367" s="219"/>
      <c r="S367" s="219"/>
      <c r="T367" s="219"/>
      <c r="U367" s="219"/>
      <c r="V367" s="132">
        <f t="shared" si="168"/>
        <v>0</v>
      </c>
      <c r="W367" s="133" t="str">
        <f t="shared" si="169"/>
        <v/>
      </c>
      <c r="X367" s="132"/>
      <c r="Y367" s="132"/>
      <c r="Z367" s="132"/>
      <c r="AA367" s="132"/>
    </row>
    <row r="368" spans="1:27" ht="20.100000000000001" customHeight="1">
      <c r="A368" s="462" t="s">
        <v>201</v>
      </c>
      <c r="B368" s="463"/>
      <c r="C368" s="224" t="s">
        <v>202</v>
      </c>
      <c r="D368" s="143"/>
      <c r="E368" s="143"/>
      <c r="F368" s="144"/>
      <c r="G368" s="145">
        <f>SUM(G347:G367)</f>
        <v>0</v>
      </c>
      <c r="H368" s="146">
        <f>SUM(H347:H367)</f>
        <v>0</v>
      </c>
      <c r="I368" s="146">
        <f>SUM(I347:I367)</f>
        <v>0</v>
      </c>
      <c r="J368" s="130" t="str">
        <f t="array" ref="J368">IF(ISERROR(G368/I368),"",G368/I368)</f>
        <v/>
      </c>
      <c r="K368" s="146">
        <f>SUM(K347:K367)</f>
        <v>0</v>
      </c>
      <c r="L368" s="147"/>
      <c r="M368" s="150">
        <f t="shared" ref="M368:AA368" si="170">SUM(M347:M367)</f>
        <v>0</v>
      </c>
      <c r="N368" s="146">
        <f t="shared" si="170"/>
        <v>0</v>
      </c>
      <c r="O368" s="148">
        <f t="shared" si="170"/>
        <v>0</v>
      </c>
      <c r="P368" s="148">
        <f t="shared" si="170"/>
        <v>0</v>
      </c>
      <c r="Q368" s="148">
        <f t="shared" si="170"/>
        <v>0</v>
      </c>
      <c r="R368" s="148">
        <f t="shared" si="170"/>
        <v>0</v>
      </c>
      <c r="S368" s="148">
        <f t="shared" si="170"/>
        <v>0</v>
      </c>
      <c r="T368" s="148">
        <f t="shared" si="170"/>
        <v>0</v>
      </c>
      <c r="U368" s="148">
        <f t="shared" si="170"/>
        <v>0</v>
      </c>
      <c r="V368" s="149">
        <f t="shared" si="170"/>
        <v>0</v>
      </c>
      <c r="W368" s="133">
        <f t="shared" si="170"/>
        <v>0</v>
      </c>
      <c r="X368" s="149">
        <f t="shared" si="170"/>
        <v>0</v>
      </c>
      <c r="Y368" s="149">
        <f t="shared" si="170"/>
        <v>0</v>
      </c>
      <c r="Z368" s="149">
        <f t="shared" si="170"/>
        <v>0</v>
      </c>
      <c r="AA368" s="149">
        <f t="shared" si="170"/>
        <v>0</v>
      </c>
    </row>
    <row r="369" spans="1:27" ht="20.100000000000001" customHeight="1">
      <c r="A369" s="300">
        <v>30100012</v>
      </c>
      <c r="B369" s="218" t="s">
        <v>206</v>
      </c>
      <c r="C369" s="126" t="s">
        <v>199</v>
      </c>
      <c r="D369" s="108">
        <v>5.03</v>
      </c>
      <c r="E369" s="108"/>
      <c r="F369" s="127"/>
      <c r="G369" s="128"/>
      <c r="H369" s="226">
        <f t="shared" ref="H369:H376" si="171">D369*G369</f>
        <v>0</v>
      </c>
      <c r="I369" s="129"/>
      <c r="J369" s="130" t="str">
        <f t="array" ref="J369">IF(ISERROR(G369/I369),"",G369/I369)</f>
        <v/>
      </c>
      <c r="K369" s="131">
        <f t="array" ref="K369">IF(ISERROR(G369/L369),"",G369/L369)</f>
        <v>0</v>
      </c>
      <c r="L369" s="129">
        <v>52</v>
      </c>
      <c r="M369" s="109">
        <f t="shared" ref="M369:M376" si="172">IF(ISERROR(I369-K369),"",I369-K369)</f>
        <v>0</v>
      </c>
      <c r="N369" s="130">
        <f t="shared" ref="N369:N373" si="173">SUM(O369:U369)</f>
        <v>0</v>
      </c>
      <c r="O369" s="221"/>
      <c r="P369" s="221"/>
      <c r="Q369" s="221"/>
      <c r="R369" s="221"/>
      <c r="S369" s="221"/>
      <c r="T369" s="221"/>
      <c r="U369" s="221"/>
      <c r="V369" s="132">
        <f t="shared" ref="V369:V373" si="174">SUM(X369:AA369)</f>
        <v>0</v>
      </c>
      <c r="W369" s="133" t="str">
        <f t="shared" ref="W369:W373" si="175">IF(ISERROR(V369/G369),"",V369/G369)</f>
        <v/>
      </c>
      <c r="X369" s="132"/>
      <c r="Y369" s="132"/>
      <c r="Z369" s="132"/>
      <c r="AA369" s="132"/>
    </row>
    <row r="370" spans="1:27" ht="20.100000000000001" customHeight="1">
      <c r="A370" s="300">
        <v>30100011</v>
      </c>
      <c r="B370" s="236" t="s">
        <v>431</v>
      </c>
      <c r="C370" s="187" t="s">
        <v>432</v>
      </c>
      <c r="D370" s="108">
        <v>5.03</v>
      </c>
      <c r="E370" s="108"/>
      <c r="F370" s="127"/>
      <c r="G370" s="128"/>
      <c r="H370" s="239">
        <f t="shared" si="171"/>
        <v>0</v>
      </c>
      <c r="I370" s="129"/>
      <c r="J370" s="130"/>
      <c r="K370" s="131">
        <f t="array" ref="K370">IF(ISERROR(G370/L370),"",G370/L370)</f>
        <v>0</v>
      </c>
      <c r="L370" s="129">
        <v>52</v>
      </c>
      <c r="M370" s="109"/>
      <c r="N370" s="130"/>
      <c r="O370" s="238"/>
      <c r="P370" s="238"/>
      <c r="Q370" s="238"/>
      <c r="R370" s="238"/>
      <c r="S370" s="238"/>
      <c r="T370" s="238"/>
      <c r="U370" s="238"/>
      <c r="V370" s="132"/>
      <c r="W370" s="133"/>
      <c r="X370" s="132"/>
      <c r="Y370" s="132"/>
      <c r="Z370" s="132"/>
      <c r="AA370" s="132"/>
    </row>
    <row r="371" spans="1:27" ht="20.100000000000001" customHeight="1">
      <c r="A371" s="300">
        <v>30100010</v>
      </c>
      <c r="B371" s="218" t="s">
        <v>206</v>
      </c>
      <c r="C371" s="126" t="s">
        <v>186</v>
      </c>
      <c r="D371" s="108">
        <v>5.03</v>
      </c>
      <c r="E371" s="108"/>
      <c r="F371" s="127"/>
      <c r="G371" s="128"/>
      <c r="H371" s="239">
        <f t="shared" si="171"/>
        <v>0</v>
      </c>
      <c r="I371" s="129"/>
      <c r="J371" s="130" t="str">
        <f t="array" ref="J371">IF(ISERROR(G371/I371),"",G371/I371)</f>
        <v/>
      </c>
      <c r="K371" s="131">
        <f t="array" ref="K371">IF(ISERROR(G371/L371),"",G371/L371)</f>
        <v>0</v>
      </c>
      <c r="L371" s="129">
        <v>52</v>
      </c>
      <c r="M371" s="109">
        <f t="shared" si="172"/>
        <v>0</v>
      </c>
      <c r="N371" s="130">
        <f t="shared" si="173"/>
        <v>0</v>
      </c>
      <c r="O371" s="221"/>
      <c r="P371" s="221"/>
      <c r="Q371" s="221"/>
      <c r="R371" s="221"/>
      <c r="S371" s="221"/>
      <c r="T371" s="221"/>
      <c r="U371" s="221"/>
      <c r="V371" s="132">
        <f t="shared" si="174"/>
        <v>0</v>
      </c>
      <c r="W371" s="133" t="str">
        <f t="shared" si="175"/>
        <v/>
      </c>
      <c r="X371" s="132"/>
      <c r="Y371" s="132"/>
      <c r="Z371" s="132"/>
      <c r="AA371" s="132"/>
    </row>
    <row r="372" spans="1:27" ht="20.100000000000001" customHeight="1">
      <c r="A372" s="300">
        <v>30100014</v>
      </c>
      <c r="B372" s="218" t="s">
        <v>206</v>
      </c>
      <c r="C372" s="126" t="s">
        <v>203</v>
      </c>
      <c r="D372" s="108">
        <v>5.03</v>
      </c>
      <c r="E372" s="108"/>
      <c r="F372" s="127"/>
      <c r="G372" s="128"/>
      <c r="H372" s="226">
        <f t="shared" si="171"/>
        <v>0</v>
      </c>
      <c r="I372" s="129"/>
      <c r="J372" s="130" t="str">
        <f t="array" ref="J372">IF(ISERROR(G372/I372),"",G372/I372)</f>
        <v/>
      </c>
      <c r="K372" s="131">
        <f t="array" ref="K372">IF(ISERROR(G372/L372),"",G372/L372)</f>
        <v>0</v>
      </c>
      <c r="L372" s="129">
        <v>52</v>
      </c>
      <c r="M372" s="109">
        <f t="shared" si="172"/>
        <v>0</v>
      </c>
      <c r="N372" s="130">
        <f t="shared" si="173"/>
        <v>0</v>
      </c>
      <c r="O372" s="221"/>
      <c r="P372" s="221"/>
      <c r="Q372" s="221"/>
      <c r="R372" s="221"/>
      <c r="S372" s="221"/>
      <c r="T372" s="221"/>
      <c r="U372" s="221"/>
      <c r="V372" s="132">
        <f t="shared" si="174"/>
        <v>0</v>
      </c>
      <c r="W372" s="133" t="str">
        <f t="shared" si="175"/>
        <v/>
      </c>
      <c r="X372" s="132"/>
      <c r="Y372" s="132"/>
      <c r="Z372" s="132"/>
      <c r="AA372" s="132"/>
    </row>
    <row r="373" spans="1:27" ht="20.100000000000001" customHeight="1">
      <c r="A373" s="300">
        <v>30100013</v>
      </c>
      <c r="B373" s="218" t="s">
        <v>206</v>
      </c>
      <c r="C373" s="126" t="s">
        <v>207</v>
      </c>
      <c r="D373" s="108">
        <v>5.03</v>
      </c>
      <c r="E373" s="108"/>
      <c r="F373" s="127"/>
      <c r="G373" s="128"/>
      <c r="H373" s="226">
        <f t="shared" si="171"/>
        <v>0</v>
      </c>
      <c r="I373" s="129"/>
      <c r="J373" s="130" t="str">
        <f t="array" ref="J373">IF(ISERROR(G373/I373),"",G373/I373)</f>
        <v/>
      </c>
      <c r="K373" s="131">
        <f t="array" ref="K373">IF(ISERROR(G373/L373),"",G373/L373)</f>
        <v>0</v>
      </c>
      <c r="L373" s="129">
        <v>52</v>
      </c>
      <c r="M373" s="109">
        <f t="shared" si="172"/>
        <v>0</v>
      </c>
      <c r="N373" s="130">
        <f t="shared" si="173"/>
        <v>0</v>
      </c>
      <c r="O373" s="221"/>
      <c r="P373" s="221"/>
      <c r="Q373" s="221"/>
      <c r="R373" s="221"/>
      <c r="S373" s="221"/>
      <c r="T373" s="221"/>
      <c r="U373" s="221"/>
      <c r="V373" s="132">
        <f t="shared" si="174"/>
        <v>0</v>
      </c>
      <c r="W373" s="133" t="str">
        <f t="shared" si="175"/>
        <v/>
      </c>
      <c r="X373" s="132"/>
      <c r="Y373" s="132"/>
      <c r="Z373" s="132"/>
      <c r="AA373" s="132"/>
    </row>
    <row r="374" spans="1:27" ht="20.100000000000001" customHeight="1">
      <c r="A374" s="300">
        <v>30100016</v>
      </c>
      <c r="B374" s="218" t="s">
        <v>414</v>
      </c>
      <c r="C374" s="187" t="s">
        <v>415</v>
      </c>
      <c r="D374" s="108"/>
      <c r="E374" s="108"/>
      <c r="F374" s="127"/>
      <c r="G374" s="128"/>
      <c r="H374" s="239">
        <f t="shared" si="171"/>
        <v>0</v>
      </c>
      <c r="I374" s="129"/>
      <c r="J374" s="130"/>
      <c r="K374" s="131">
        <f t="array" ref="K374">IF(ISERROR(G374/L374),"",G374/L374)</f>
        <v>0</v>
      </c>
      <c r="L374" s="129">
        <v>52</v>
      </c>
      <c r="M374" s="109">
        <f t="shared" si="172"/>
        <v>0</v>
      </c>
      <c r="N374" s="130"/>
      <c r="O374" s="221"/>
      <c r="P374" s="221"/>
      <c r="Q374" s="221"/>
      <c r="R374" s="221"/>
      <c r="S374" s="221"/>
      <c r="T374" s="221"/>
      <c r="U374" s="221"/>
      <c r="V374" s="132"/>
      <c r="W374" s="133"/>
      <c r="X374" s="132"/>
      <c r="Y374" s="132"/>
      <c r="Z374" s="132"/>
      <c r="AA374" s="132"/>
    </row>
    <row r="375" spans="1:27" ht="20.100000000000001" customHeight="1">
      <c r="A375" s="300">
        <v>30100017</v>
      </c>
      <c r="B375" s="218" t="s">
        <v>414</v>
      </c>
      <c r="C375" s="187" t="s">
        <v>416</v>
      </c>
      <c r="D375" s="108"/>
      <c r="E375" s="108"/>
      <c r="F375" s="127"/>
      <c r="G375" s="128"/>
      <c r="H375" s="239">
        <f t="shared" si="171"/>
        <v>0</v>
      </c>
      <c r="I375" s="129"/>
      <c r="J375" s="130"/>
      <c r="K375" s="131">
        <f t="array" ref="K375">IF(ISERROR(G375/L375),"",G375/L375)</f>
        <v>0</v>
      </c>
      <c r="L375" s="129">
        <v>52</v>
      </c>
      <c r="M375" s="109">
        <f t="shared" si="172"/>
        <v>0</v>
      </c>
      <c r="N375" s="130"/>
      <c r="O375" s="221"/>
      <c r="P375" s="221"/>
      <c r="Q375" s="221"/>
      <c r="R375" s="221"/>
      <c r="S375" s="221"/>
      <c r="T375" s="221"/>
      <c r="U375" s="221"/>
      <c r="V375" s="132"/>
      <c r="W375" s="133"/>
      <c r="X375" s="132"/>
      <c r="Y375" s="132"/>
      <c r="Z375" s="132"/>
      <c r="AA375" s="132"/>
    </row>
    <row r="376" spans="1:27" ht="20.100000000000001" customHeight="1">
      <c r="A376" s="300">
        <v>30100015</v>
      </c>
      <c r="B376" s="218" t="s">
        <v>414</v>
      </c>
      <c r="C376" s="187" t="s">
        <v>61</v>
      </c>
      <c r="D376" s="108"/>
      <c r="E376" s="108"/>
      <c r="F376" s="127"/>
      <c r="G376" s="128"/>
      <c r="H376" s="239">
        <f t="shared" si="171"/>
        <v>0</v>
      </c>
      <c r="I376" s="129"/>
      <c r="J376" s="130"/>
      <c r="K376" s="131">
        <f t="array" ref="K376">IF(ISERROR(G376/L376),"",G376/L376)</f>
        <v>0</v>
      </c>
      <c r="L376" s="129">
        <v>52</v>
      </c>
      <c r="M376" s="109">
        <f t="shared" si="172"/>
        <v>0</v>
      </c>
      <c r="N376" s="130"/>
      <c r="O376" s="221"/>
      <c r="P376" s="221"/>
      <c r="Q376" s="221"/>
      <c r="R376" s="221"/>
      <c r="S376" s="221"/>
      <c r="T376" s="221"/>
      <c r="U376" s="221"/>
      <c r="V376" s="132"/>
      <c r="W376" s="133"/>
      <c r="X376" s="132"/>
      <c r="Y376" s="132"/>
      <c r="Z376" s="132"/>
      <c r="AA376" s="132"/>
    </row>
    <row r="377" spans="1:27" ht="20.100000000000001" customHeight="1">
      <c r="A377" s="300">
        <v>30100027</v>
      </c>
      <c r="B377" s="218" t="s">
        <v>208</v>
      </c>
      <c r="C377" s="126" t="s">
        <v>179</v>
      </c>
      <c r="D377" s="108">
        <v>5.08</v>
      </c>
      <c r="E377" s="108"/>
      <c r="F377" s="127"/>
      <c r="G377" s="128"/>
      <c r="H377" s="226">
        <f t="shared" ref="H377:H425" si="176">D377*G377</f>
        <v>0</v>
      </c>
      <c r="I377" s="129"/>
      <c r="J377" s="130" t="str">
        <f t="array" ref="J377">IF(ISERROR(G377/I377),"",G377/I377)</f>
        <v/>
      </c>
      <c r="K377" s="131">
        <f t="array" ref="K377">IF(ISERROR(G377/L377),"",G377/L377)</f>
        <v>0</v>
      </c>
      <c r="L377" s="129">
        <v>21</v>
      </c>
      <c r="M377" s="109">
        <f t="shared" ref="M377:M396" si="177">IF(ISERROR(I377-K377),"",I377-K377)</f>
        <v>0</v>
      </c>
      <c r="N377" s="130">
        <f t="shared" ref="N377:N392" si="178">SUM(O377:U377)</f>
        <v>0</v>
      </c>
      <c r="O377" s="221"/>
      <c r="P377" s="221"/>
      <c r="Q377" s="221"/>
      <c r="R377" s="221"/>
      <c r="S377" s="221"/>
      <c r="T377" s="221"/>
      <c r="U377" s="221"/>
      <c r="V377" s="132">
        <f t="shared" ref="V377:V388" si="179">SUM(X377:AA377)</f>
        <v>0</v>
      </c>
      <c r="W377" s="133" t="str">
        <f t="shared" ref="W377:W388" si="180">IF(ISERROR(V377/G377),"",V377/G377)</f>
        <v/>
      </c>
      <c r="X377" s="132"/>
      <c r="Y377" s="132"/>
      <c r="Z377" s="132"/>
      <c r="AA377" s="132"/>
    </row>
    <row r="378" spans="1:27" ht="20.100000000000001" customHeight="1">
      <c r="A378" s="300">
        <v>30100023</v>
      </c>
      <c r="B378" s="218" t="s">
        <v>208</v>
      </c>
      <c r="C378" s="126" t="s">
        <v>204</v>
      </c>
      <c r="D378" s="108">
        <v>5.08</v>
      </c>
      <c r="E378" s="108"/>
      <c r="F378" s="127"/>
      <c r="G378" s="128"/>
      <c r="H378" s="226">
        <f t="shared" si="176"/>
        <v>0</v>
      </c>
      <c r="I378" s="129"/>
      <c r="J378" s="130" t="str">
        <f t="array" ref="J378">IF(ISERROR(G378/I378),"",G378/I378)</f>
        <v/>
      </c>
      <c r="K378" s="131">
        <f t="array" ref="K378">IF(ISERROR(G378/L378),"",G378/L378)</f>
        <v>0</v>
      </c>
      <c r="L378" s="129">
        <v>21</v>
      </c>
      <c r="M378" s="109">
        <f t="shared" si="177"/>
        <v>0</v>
      </c>
      <c r="N378" s="130">
        <f t="shared" si="178"/>
        <v>0</v>
      </c>
      <c r="O378" s="221"/>
      <c r="P378" s="221"/>
      <c r="Q378" s="221"/>
      <c r="R378" s="221"/>
      <c r="S378" s="221"/>
      <c r="T378" s="221"/>
      <c r="U378" s="221"/>
      <c r="V378" s="132">
        <f t="shared" si="179"/>
        <v>0</v>
      </c>
      <c r="W378" s="133" t="str">
        <f t="shared" si="180"/>
        <v/>
      </c>
      <c r="X378" s="132"/>
      <c r="Y378" s="132"/>
      <c r="Z378" s="132"/>
      <c r="AA378" s="132"/>
    </row>
    <row r="379" spans="1:27" ht="20.100000000000001" customHeight="1">
      <c r="A379" s="300">
        <v>30100024</v>
      </c>
      <c r="B379" s="218" t="s">
        <v>208</v>
      </c>
      <c r="C379" s="126" t="s">
        <v>205</v>
      </c>
      <c r="D379" s="108">
        <v>5.08</v>
      </c>
      <c r="E379" s="108"/>
      <c r="F379" s="127"/>
      <c r="G379" s="128"/>
      <c r="H379" s="226">
        <f t="shared" si="176"/>
        <v>0</v>
      </c>
      <c r="I379" s="129"/>
      <c r="J379" s="130" t="str">
        <f t="array" ref="J379">IF(ISERROR(G379/I379),"",G379/I379)</f>
        <v/>
      </c>
      <c r="K379" s="131">
        <f t="array" ref="K379">IF(ISERROR(G379/L379),"",G379/L379)</f>
        <v>0</v>
      </c>
      <c r="L379" s="129">
        <v>21</v>
      </c>
      <c r="M379" s="109">
        <f t="shared" si="177"/>
        <v>0</v>
      </c>
      <c r="N379" s="130">
        <f t="shared" si="178"/>
        <v>0</v>
      </c>
      <c r="O379" s="221"/>
      <c r="P379" s="221"/>
      <c r="Q379" s="221"/>
      <c r="R379" s="221"/>
      <c r="S379" s="221"/>
      <c r="T379" s="221"/>
      <c r="U379" s="221"/>
      <c r="V379" s="132">
        <f t="shared" si="179"/>
        <v>0</v>
      </c>
      <c r="W379" s="133" t="str">
        <f t="shared" si="180"/>
        <v/>
      </c>
      <c r="X379" s="132"/>
      <c r="Y379" s="132"/>
      <c r="Z379" s="132"/>
      <c r="AA379" s="132"/>
    </row>
    <row r="380" spans="1:27" ht="20.100000000000001" customHeight="1">
      <c r="A380" s="300">
        <v>30100022</v>
      </c>
      <c r="B380" s="218" t="s">
        <v>208</v>
      </c>
      <c r="C380" s="126" t="s">
        <v>186</v>
      </c>
      <c r="D380" s="108">
        <v>5.08</v>
      </c>
      <c r="E380" s="108"/>
      <c r="F380" s="127"/>
      <c r="G380" s="128"/>
      <c r="H380" s="226">
        <f t="shared" si="176"/>
        <v>0</v>
      </c>
      <c r="I380" s="129"/>
      <c r="J380" s="130" t="str">
        <f t="array" ref="J380">IF(ISERROR(G380/I380),"",G380/I380)</f>
        <v/>
      </c>
      <c r="K380" s="131">
        <f t="array" ref="K380">IF(ISERROR(G380/L380),"",G380/L380)</f>
        <v>0</v>
      </c>
      <c r="L380" s="129">
        <v>21</v>
      </c>
      <c r="M380" s="109">
        <f t="shared" si="177"/>
        <v>0</v>
      </c>
      <c r="N380" s="130">
        <f t="shared" si="178"/>
        <v>0</v>
      </c>
      <c r="O380" s="221"/>
      <c r="P380" s="221"/>
      <c r="Q380" s="221"/>
      <c r="R380" s="221"/>
      <c r="S380" s="221"/>
      <c r="T380" s="221"/>
      <c r="U380" s="221"/>
      <c r="V380" s="132">
        <f t="shared" si="179"/>
        <v>0</v>
      </c>
      <c r="W380" s="133" t="str">
        <f t="shared" si="180"/>
        <v/>
      </c>
      <c r="X380" s="132"/>
      <c r="Y380" s="132"/>
      <c r="Z380" s="132"/>
      <c r="AA380" s="132"/>
    </row>
    <row r="381" spans="1:27" ht="20.100000000000001" customHeight="1">
      <c r="A381" s="300">
        <v>30100029</v>
      </c>
      <c r="B381" s="218" t="s">
        <v>208</v>
      </c>
      <c r="C381" s="126" t="s">
        <v>203</v>
      </c>
      <c r="D381" s="108">
        <v>5.08</v>
      </c>
      <c r="E381" s="108"/>
      <c r="F381" s="127"/>
      <c r="G381" s="128"/>
      <c r="H381" s="226">
        <f t="shared" si="176"/>
        <v>0</v>
      </c>
      <c r="I381" s="129"/>
      <c r="J381" s="130" t="str">
        <f t="array" ref="J381">IF(ISERROR(G381/I381),"",G381/I381)</f>
        <v/>
      </c>
      <c r="K381" s="131">
        <f t="array" ref="K381">IF(ISERROR(G381/L381),"",G381/L381)</f>
        <v>0</v>
      </c>
      <c r="L381" s="129">
        <v>21</v>
      </c>
      <c r="M381" s="109">
        <f t="shared" si="177"/>
        <v>0</v>
      </c>
      <c r="N381" s="130">
        <f t="shared" si="178"/>
        <v>0</v>
      </c>
      <c r="O381" s="221"/>
      <c r="P381" s="221"/>
      <c r="Q381" s="221"/>
      <c r="R381" s="221"/>
      <c r="S381" s="221"/>
      <c r="T381" s="221"/>
      <c r="U381" s="221"/>
      <c r="V381" s="132">
        <f t="shared" si="179"/>
        <v>0</v>
      </c>
      <c r="W381" s="133" t="str">
        <f t="shared" si="180"/>
        <v/>
      </c>
      <c r="X381" s="132"/>
      <c r="Y381" s="132"/>
      <c r="Z381" s="132"/>
      <c r="AA381" s="132"/>
    </row>
    <row r="382" spans="1:27" ht="20.100000000000001" customHeight="1">
      <c r="A382" s="300">
        <v>30100026</v>
      </c>
      <c r="B382" s="218" t="s">
        <v>208</v>
      </c>
      <c r="C382" s="126" t="s">
        <v>199</v>
      </c>
      <c r="D382" s="108">
        <v>5.08</v>
      </c>
      <c r="E382" s="108"/>
      <c r="F382" s="127"/>
      <c r="G382" s="128"/>
      <c r="H382" s="226">
        <f t="shared" si="176"/>
        <v>0</v>
      </c>
      <c r="I382" s="129"/>
      <c r="J382" s="130" t="str">
        <f t="array" ref="J382">IF(ISERROR(G382/I382),"",G382/I382)</f>
        <v/>
      </c>
      <c r="K382" s="131">
        <f t="array" ref="K382">IF(ISERROR(G382/L382),"",G382/L382)</f>
        <v>0</v>
      </c>
      <c r="L382" s="129">
        <v>21</v>
      </c>
      <c r="M382" s="109">
        <f t="shared" si="177"/>
        <v>0</v>
      </c>
      <c r="N382" s="130">
        <f t="shared" si="178"/>
        <v>0</v>
      </c>
      <c r="O382" s="219"/>
      <c r="P382" s="219"/>
      <c r="Q382" s="219"/>
      <c r="R382" s="219"/>
      <c r="S382" s="219"/>
      <c r="T382" s="219"/>
      <c r="U382" s="219"/>
      <c r="V382" s="132">
        <f t="shared" si="179"/>
        <v>0</v>
      </c>
      <c r="W382" s="133" t="str">
        <f t="shared" si="180"/>
        <v/>
      </c>
      <c r="X382" s="132"/>
      <c r="Y382" s="132"/>
      <c r="Z382" s="132"/>
      <c r="AA382" s="132"/>
    </row>
    <row r="383" spans="1:27" ht="20.100000000000001" customHeight="1">
      <c r="A383" s="300">
        <v>30100025</v>
      </c>
      <c r="B383" s="218" t="s">
        <v>208</v>
      </c>
      <c r="C383" s="126" t="s">
        <v>187</v>
      </c>
      <c r="D383" s="108">
        <v>5.08</v>
      </c>
      <c r="E383" s="108"/>
      <c r="F383" s="127"/>
      <c r="G383" s="128"/>
      <c r="H383" s="226">
        <f t="shared" si="176"/>
        <v>0</v>
      </c>
      <c r="I383" s="129"/>
      <c r="J383" s="130" t="str">
        <f t="array" ref="J383">IF(ISERROR(G383/I383),"",G383/I383)</f>
        <v/>
      </c>
      <c r="K383" s="131">
        <f t="array" ref="K383">IF(ISERROR(G383/L383),"",G383/L383)</f>
        <v>0</v>
      </c>
      <c r="L383" s="129">
        <v>21</v>
      </c>
      <c r="M383" s="109">
        <f t="shared" si="177"/>
        <v>0</v>
      </c>
      <c r="N383" s="130">
        <f t="shared" si="178"/>
        <v>0</v>
      </c>
      <c r="O383" s="221"/>
      <c r="P383" s="221"/>
      <c r="Q383" s="221"/>
      <c r="R383" s="221"/>
      <c r="S383" s="221"/>
      <c r="T383" s="221"/>
      <c r="U383" s="221"/>
      <c r="V383" s="132">
        <f t="shared" si="179"/>
        <v>0</v>
      </c>
      <c r="W383" s="133" t="str">
        <f t="shared" si="180"/>
        <v/>
      </c>
      <c r="X383" s="132"/>
      <c r="Y383" s="132"/>
      <c r="Z383" s="132"/>
      <c r="AA383" s="132"/>
    </row>
    <row r="384" spans="1:27" ht="20.100000000000001" customHeight="1">
      <c r="A384" s="300">
        <v>30100028</v>
      </c>
      <c r="B384" s="218" t="s">
        <v>208</v>
      </c>
      <c r="C384" s="126" t="s">
        <v>207</v>
      </c>
      <c r="D384" s="108">
        <v>5.08</v>
      </c>
      <c r="E384" s="108"/>
      <c r="F384" s="127"/>
      <c r="G384" s="128"/>
      <c r="H384" s="226">
        <f t="shared" si="176"/>
        <v>0</v>
      </c>
      <c r="I384" s="129"/>
      <c r="J384" s="130" t="str">
        <f t="array" ref="J384">IF(ISERROR(G384/I384),"",G384/I384)</f>
        <v/>
      </c>
      <c r="K384" s="131">
        <f t="array" ref="K384">IF(ISERROR(G384/L384),"",G384/L384)</f>
        <v>0</v>
      </c>
      <c r="L384" s="129">
        <v>21</v>
      </c>
      <c r="M384" s="109">
        <f t="shared" si="177"/>
        <v>0</v>
      </c>
      <c r="N384" s="130">
        <f t="shared" si="178"/>
        <v>0</v>
      </c>
      <c r="O384" s="219"/>
      <c r="P384" s="219"/>
      <c r="Q384" s="219"/>
      <c r="R384" s="219"/>
      <c r="S384" s="219"/>
      <c r="T384" s="219"/>
      <c r="U384" s="219"/>
      <c r="V384" s="132">
        <f t="shared" si="179"/>
        <v>0</v>
      </c>
      <c r="W384" s="133" t="str">
        <f t="shared" si="180"/>
        <v/>
      </c>
      <c r="X384" s="132"/>
      <c r="Y384" s="132"/>
      <c r="Z384" s="132"/>
      <c r="AA384" s="132"/>
    </row>
    <row r="385" spans="1:27" ht="20.100000000000001" customHeight="1">
      <c r="A385" s="300">
        <v>30100032</v>
      </c>
      <c r="B385" s="218" t="s">
        <v>209</v>
      </c>
      <c r="C385" s="126" t="s">
        <v>194</v>
      </c>
      <c r="D385" s="108">
        <v>5.03</v>
      </c>
      <c r="E385" s="108"/>
      <c r="F385" s="127"/>
      <c r="G385" s="128"/>
      <c r="H385" s="226">
        <f t="shared" si="176"/>
        <v>0</v>
      </c>
      <c r="I385" s="129"/>
      <c r="J385" s="130" t="str">
        <f t="array" ref="J385">IF(ISERROR(G385/I385),"",G385/I385)</f>
        <v/>
      </c>
      <c r="K385" s="131">
        <f t="array" ref="K385">IF(ISERROR(G385/L385),"",G385/L385)</f>
        <v>0</v>
      </c>
      <c r="L385" s="129">
        <v>56</v>
      </c>
      <c r="M385" s="109">
        <f t="shared" si="177"/>
        <v>0</v>
      </c>
      <c r="N385" s="130">
        <f t="shared" si="178"/>
        <v>0</v>
      </c>
      <c r="O385" s="221"/>
      <c r="P385" s="221"/>
      <c r="Q385" s="221"/>
      <c r="R385" s="221"/>
      <c r="S385" s="221"/>
      <c r="T385" s="221"/>
      <c r="U385" s="221"/>
      <c r="V385" s="132">
        <f t="shared" si="179"/>
        <v>0</v>
      </c>
      <c r="W385" s="133" t="str">
        <f t="shared" si="180"/>
        <v/>
      </c>
      <c r="X385" s="132"/>
      <c r="Y385" s="132"/>
      <c r="Z385" s="132"/>
      <c r="AA385" s="132"/>
    </row>
    <row r="386" spans="1:27" ht="20.100000000000001" customHeight="1">
      <c r="A386" s="300">
        <v>30100033</v>
      </c>
      <c r="B386" s="218" t="s">
        <v>209</v>
      </c>
      <c r="C386" s="126" t="s">
        <v>179</v>
      </c>
      <c r="D386" s="108">
        <v>5.03</v>
      </c>
      <c r="E386" s="108"/>
      <c r="F386" s="127"/>
      <c r="G386" s="128"/>
      <c r="H386" s="226">
        <f t="shared" si="176"/>
        <v>0</v>
      </c>
      <c r="I386" s="129"/>
      <c r="J386" s="130" t="str">
        <f t="array" ref="J386">IF(ISERROR(G386/I386),"",G386/I386)</f>
        <v/>
      </c>
      <c r="K386" s="131">
        <f t="array" ref="K386">IF(ISERROR(G386/L386),"",G386/L386)</f>
        <v>0</v>
      </c>
      <c r="L386" s="129">
        <v>56</v>
      </c>
      <c r="M386" s="109">
        <f t="shared" si="177"/>
        <v>0</v>
      </c>
      <c r="N386" s="130">
        <f t="shared" si="178"/>
        <v>0</v>
      </c>
      <c r="O386" s="221"/>
      <c r="P386" s="221"/>
      <c r="Q386" s="221"/>
      <c r="R386" s="221"/>
      <c r="S386" s="221"/>
      <c r="T386" s="221"/>
      <c r="U386" s="221"/>
      <c r="V386" s="132">
        <f t="shared" si="179"/>
        <v>0</v>
      </c>
      <c r="W386" s="133" t="str">
        <f t="shared" si="180"/>
        <v/>
      </c>
      <c r="X386" s="132"/>
      <c r="Y386" s="132"/>
      <c r="Z386" s="132"/>
      <c r="AA386" s="132"/>
    </row>
    <row r="387" spans="1:27" ht="20.100000000000001" customHeight="1">
      <c r="A387" s="300">
        <v>30100062</v>
      </c>
      <c r="B387" s="218" t="s">
        <v>209</v>
      </c>
      <c r="C387" s="126" t="s">
        <v>195</v>
      </c>
      <c r="D387" s="108">
        <v>5.03</v>
      </c>
      <c r="E387" s="108"/>
      <c r="F387" s="127"/>
      <c r="G387" s="128"/>
      <c r="H387" s="226">
        <f t="shared" si="176"/>
        <v>0</v>
      </c>
      <c r="I387" s="129"/>
      <c r="J387" s="130" t="str">
        <f t="array" ref="J387">IF(ISERROR(G387/I387),"",G387/I387)</f>
        <v/>
      </c>
      <c r="K387" s="131">
        <f t="array" ref="K387">IF(ISERROR(G387/L387),"",G387/L387)</f>
        <v>0</v>
      </c>
      <c r="L387" s="129">
        <v>56</v>
      </c>
      <c r="M387" s="109">
        <f t="shared" si="177"/>
        <v>0</v>
      </c>
      <c r="N387" s="130">
        <f t="shared" si="178"/>
        <v>0</v>
      </c>
      <c r="O387" s="221"/>
      <c r="P387" s="221"/>
      <c r="Q387" s="221"/>
      <c r="R387" s="221"/>
      <c r="S387" s="221"/>
      <c r="T387" s="221"/>
      <c r="U387" s="221"/>
      <c r="V387" s="132">
        <f t="shared" si="179"/>
        <v>0</v>
      </c>
      <c r="W387" s="133" t="str">
        <f t="shared" si="180"/>
        <v/>
      </c>
      <c r="X387" s="132"/>
      <c r="Y387" s="132"/>
      <c r="Z387" s="132"/>
      <c r="AA387" s="132"/>
    </row>
    <row r="388" spans="1:27" ht="20.100000000000001" customHeight="1">
      <c r="A388" s="300">
        <v>30100031</v>
      </c>
      <c r="B388" s="218" t="s">
        <v>209</v>
      </c>
      <c r="C388" s="126" t="s">
        <v>204</v>
      </c>
      <c r="D388" s="108">
        <v>5.03</v>
      </c>
      <c r="E388" s="108"/>
      <c r="F388" s="127"/>
      <c r="G388" s="128"/>
      <c r="H388" s="226">
        <f t="shared" si="176"/>
        <v>0</v>
      </c>
      <c r="I388" s="129"/>
      <c r="J388" s="130" t="str">
        <f t="array" ref="J388">IF(ISERROR(G388/I388),"",G388/I388)</f>
        <v/>
      </c>
      <c r="K388" s="131">
        <f t="array" ref="K388">IF(ISERROR(G388/L388),"",G388/L388)</f>
        <v>0</v>
      </c>
      <c r="L388" s="129">
        <v>56</v>
      </c>
      <c r="M388" s="109">
        <f t="shared" si="177"/>
        <v>0</v>
      </c>
      <c r="N388" s="130">
        <f t="shared" si="178"/>
        <v>0</v>
      </c>
      <c r="O388" s="221"/>
      <c r="P388" s="221"/>
      <c r="Q388" s="221"/>
      <c r="R388" s="221"/>
      <c r="S388" s="221"/>
      <c r="T388" s="221"/>
      <c r="U388" s="221"/>
      <c r="V388" s="132">
        <f t="shared" si="179"/>
        <v>0</v>
      </c>
      <c r="W388" s="133" t="str">
        <f t="shared" si="180"/>
        <v/>
      </c>
      <c r="X388" s="132"/>
      <c r="Y388" s="132"/>
      <c r="Z388" s="132"/>
      <c r="AA388" s="132"/>
    </row>
    <row r="389" spans="1:27" ht="20.100000000000001" customHeight="1">
      <c r="A389" s="300">
        <v>30100019</v>
      </c>
      <c r="B389" s="218" t="s">
        <v>382</v>
      </c>
      <c r="C389" s="187" t="s">
        <v>383</v>
      </c>
      <c r="D389" s="108">
        <v>5.03</v>
      </c>
      <c r="E389" s="108"/>
      <c r="F389" s="127"/>
      <c r="G389" s="128"/>
      <c r="H389" s="226">
        <f t="shared" si="176"/>
        <v>0</v>
      </c>
      <c r="I389" s="129"/>
      <c r="J389" s="130"/>
      <c r="K389" s="131">
        <f t="array" ref="K389">IF(ISERROR(G389/L389),"",G389/L389)</f>
        <v>0</v>
      </c>
      <c r="L389" s="129">
        <v>54</v>
      </c>
      <c r="M389" s="109">
        <f t="shared" si="177"/>
        <v>0</v>
      </c>
      <c r="N389" s="130">
        <f t="shared" si="178"/>
        <v>0</v>
      </c>
      <c r="O389" s="221"/>
      <c r="P389" s="221"/>
      <c r="Q389" s="221"/>
      <c r="R389" s="221"/>
      <c r="S389" s="221"/>
      <c r="T389" s="221"/>
      <c r="U389" s="221"/>
      <c r="V389" s="132"/>
      <c r="W389" s="133"/>
      <c r="X389" s="132"/>
      <c r="Y389" s="132"/>
      <c r="Z389" s="132"/>
      <c r="AA389" s="132"/>
    </row>
    <row r="390" spans="1:27" ht="20.100000000000001" customHeight="1">
      <c r="A390" s="300">
        <v>30100020</v>
      </c>
      <c r="B390" s="218" t="s">
        <v>382</v>
      </c>
      <c r="C390" s="187" t="s">
        <v>384</v>
      </c>
      <c r="D390" s="108">
        <v>5.03</v>
      </c>
      <c r="E390" s="108"/>
      <c r="F390" s="127"/>
      <c r="G390" s="128"/>
      <c r="H390" s="226">
        <f t="shared" si="176"/>
        <v>0</v>
      </c>
      <c r="I390" s="129"/>
      <c r="J390" s="130"/>
      <c r="K390" s="131">
        <f t="array" ref="K390">IF(ISERROR(G390/L390),"",G390/L390)</f>
        <v>0</v>
      </c>
      <c r="L390" s="129">
        <v>54</v>
      </c>
      <c r="M390" s="109">
        <f t="shared" si="177"/>
        <v>0</v>
      </c>
      <c r="N390" s="130">
        <f t="shared" si="178"/>
        <v>0</v>
      </c>
      <c r="O390" s="221"/>
      <c r="P390" s="221"/>
      <c r="Q390" s="221"/>
      <c r="R390" s="221"/>
      <c r="S390" s="221"/>
      <c r="T390" s="221"/>
      <c r="U390" s="221"/>
      <c r="V390" s="132"/>
      <c r="W390" s="133"/>
      <c r="X390" s="132"/>
      <c r="Y390" s="132"/>
      <c r="Z390" s="132"/>
      <c r="AA390" s="132"/>
    </row>
    <row r="391" spans="1:27" ht="20.100000000000001" customHeight="1">
      <c r="A391" s="300">
        <v>30100021</v>
      </c>
      <c r="B391" s="218" t="s">
        <v>382</v>
      </c>
      <c r="C391" s="187" t="s">
        <v>389</v>
      </c>
      <c r="D391" s="108">
        <v>5.03</v>
      </c>
      <c r="E391" s="108"/>
      <c r="F391" s="127"/>
      <c r="G391" s="128"/>
      <c r="H391" s="226">
        <f t="shared" si="176"/>
        <v>0</v>
      </c>
      <c r="I391" s="129"/>
      <c r="J391" s="130"/>
      <c r="K391" s="131">
        <f t="array" ref="K391">IF(ISERROR(G391/L391),"",G391/L391)</f>
        <v>0</v>
      </c>
      <c r="L391" s="129">
        <v>54</v>
      </c>
      <c r="M391" s="109">
        <f t="shared" si="177"/>
        <v>0</v>
      </c>
      <c r="N391" s="130">
        <f t="shared" si="178"/>
        <v>0</v>
      </c>
      <c r="O391" s="221"/>
      <c r="P391" s="221"/>
      <c r="Q391" s="221"/>
      <c r="R391" s="221"/>
      <c r="S391" s="221"/>
      <c r="T391" s="221"/>
      <c r="U391" s="221"/>
      <c r="V391" s="132"/>
      <c r="W391" s="133"/>
      <c r="X391" s="132"/>
      <c r="Y391" s="132"/>
      <c r="Z391" s="132"/>
      <c r="AA391" s="132"/>
    </row>
    <row r="392" spans="1:27" ht="20.100000000000001" customHeight="1">
      <c r="A392" s="300">
        <v>30100018</v>
      </c>
      <c r="B392" s="218" t="s">
        <v>382</v>
      </c>
      <c r="C392" s="187" t="s">
        <v>391</v>
      </c>
      <c r="D392" s="108">
        <v>5.03</v>
      </c>
      <c r="E392" s="108"/>
      <c r="F392" s="127"/>
      <c r="G392" s="128"/>
      <c r="H392" s="226">
        <f t="shared" si="176"/>
        <v>0</v>
      </c>
      <c r="I392" s="129"/>
      <c r="J392" s="130"/>
      <c r="K392" s="131">
        <f t="array" ref="K392">IF(ISERROR(G392/L392),"",G392/L392)</f>
        <v>0</v>
      </c>
      <c r="L392" s="129">
        <v>54</v>
      </c>
      <c r="M392" s="109">
        <f t="shared" si="177"/>
        <v>0</v>
      </c>
      <c r="N392" s="130">
        <f t="shared" si="178"/>
        <v>0</v>
      </c>
      <c r="O392" s="221"/>
      <c r="P392" s="221"/>
      <c r="Q392" s="221"/>
      <c r="R392" s="221"/>
      <c r="S392" s="221"/>
      <c r="T392" s="221"/>
      <c r="U392" s="221"/>
      <c r="V392" s="132"/>
      <c r="W392" s="133"/>
      <c r="X392" s="132"/>
      <c r="Y392" s="132"/>
      <c r="Z392" s="132"/>
      <c r="AA392" s="132"/>
    </row>
    <row r="393" spans="1:27" ht="20.100000000000001" customHeight="1">
      <c r="A393" s="303">
        <v>30700007</v>
      </c>
      <c r="B393" s="230" t="s">
        <v>418</v>
      </c>
      <c r="C393" s="187" t="s">
        <v>364</v>
      </c>
      <c r="D393" s="108">
        <v>5.03</v>
      </c>
      <c r="E393" s="108"/>
      <c r="F393" s="127"/>
      <c r="G393" s="128"/>
      <c r="H393" s="226">
        <f t="shared" si="176"/>
        <v>0</v>
      </c>
      <c r="I393" s="129"/>
      <c r="J393" s="130"/>
      <c r="K393" s="131">
        <f t="array" ref="K393">IF(ISERROR(G393/L393),"",G393/L393)</f>
        <v>0</v>
      </c>
      <c r="L393" s="129">
        <v>4</v>
      </c>
      <c r="M393" s="109">
        <f t="shared" si="177"/>
        <v>0</v>
      </c>
      <c r="N393" s="130"/>
      <c r="O393" s="221"/>
      <c r="P393" s="221"/>
      <c r="Q393" s="221"/>
      <c r="R393" s="221"/>
      <c r="S393" s="221"/>
      <c r="T393" s="221"/>
      <c r="U393" s="221"/>
      <c r="V393" s="132"/>
      <c r="W393" s="133"/>
      <c r="X393" s="132"/>
      <c r="Y393" s="132"/>
      <c r="Z393" s="132"/>
      <c r="AA393" s="132"/>
    </row>
    <row r="394" spans="1:27" ht="20.100000000000001" customHeight="1">
      <c r="A394" s="303">
        <v>30700006</v>
      </c>
      <c r="B394" s="230" t="s">
        <v>418</v>
      </c>
      <c r="C394" s="187" t="s">
        <v>365</v>
      </c>
      <c r="D394" s="108">
        <v>5.03</v>
      </c>
      <c r="E394" s="108"/>
      <c r="F394" s="127"/>
      <c r="G394" s="128"/>
      <c r="H394" s="226">
        <f t="shared" si="176"/>
        <v>0</v>
      </c>
      <c r="I394" s="129"/>
      <c r="J394" s="130"/>
      <c r="K394" s="131">
        <f t="array" ref="K394">IF(ISERROR(G394/L394),"",G394/L394)</f>
        <v>0</v>
      </c>
      <c r="L394" s="129">
        <v>4</v>
      </c>
      <c r="M394" s="109">
        <f t="shared" si="177"/>
        <v>0</v>
      </c>
      <c r="N394" s="130"/>
      <c r="O394" s="221"/>
      <c r="P394" s="221"/>
      <c r="Q394" s="221"/>
      <c r="R394" s="221"/>
      <c r="S394" s="221"/>
      <c r="T394" s="221"/>
      <c r="U394" s="221"/>
      <c r="V394" s="132"/>
      <c r="W394" s="133"/>
      <c r="X394" s="132"/>
      <c r="Y394" s="132"/>
      <c r="Z394" s="132"/>
      <c r="AA394" s="132"/>
    </row>
    <row r="395" spans="1:27" ht="20.100000000000001" customHeight="1">
      <c r="A395" s="303">
        <v>30700008</v>
      </c>
      <c r="B395" s="230" t="s">
        <v>418</v>
      </c>
      <c r="C395" s="187" t="s">
        <v>366</v>
      </c>
      <c r="D395" s="108">
        <v>5.03</v>
      </c>
      <c r="E395" s="108"/>
      <c r="F395" s="127"/>
      <c r="G395" s="128"/>
      <c r="H395" s="226">
        <f t="shared" si="176"/>
        <v>0</v>
      </c>
      <c r="I395" s="129"/>
      <c r="J395" s="130"/>
      <c r="K395" s="131">
        <f t="array" ref="K395">IF(ISERROR(G395/L395),"",G395/L395)</f>
        <v>0</v>
      </c>
      <c r="L395" s="129">
        <v>4</v>
      </c>
      <c r="M395" s="109">
        <f t="shared" si="177"/>
        <v>0</v>
      </c>
      <c r="N395" s="130"/>
      <c r="O395" s="221"/>
      <c r="P395" s="221"/>
      <c r="Q395" s="221"/>
      <c r="R395" s="221"/>
      <c r="S395" s="221"/>
      <c r="T395" s="221"/>
      <c r="U395" s="221"/>
      <c r="V395" s="132"/>
      <c r="W395" s="133"/>
      <c r="X395" s="132"/>
      <c r="Y395" s="132"/>
      <c r="Z395" s="132"/>
      <c r="AA395" s="132"/>
    </row>
    <row r="396" spans="1:27" ht="20.100000000000001" customHeight="1">
      <c r="A396" s="303">
        <v>30700009</v>
      </c>
      <c r="B396" s="230" t="s">
        <v>418</v>
      </c>
      <c r="C396" s="187" t="s">
        <v>367</v>
      </c>
      <c r="D396" s="108">
        <v>5.03</v>
      </c>
      <c r="E396" s="108"/>
      <c r="F396" s="127"/>
      <c r="G396" s="128"/>
      <c r="H396" s="226">
        <f t="shared" si="176"/>
        <v>0</v>
      </c>
      <c r="I396" s="129"/>
      <c r="J396" s="130"/>
      <c r="K396" s="131">
        <f t="array" ref="K396">IF(ISERROR(G396/L396),"",G396/L396)</f>
        <v>0</v>
      </c>
      <c r="L396" s="129">
        <v>4</v>
      </c>
      <c r="M396" s="109">
        <f t="shared" si="177"/>
        <v>0</v>
      </c>
      <c r="N396" s="130"/>
      <c r="O396" s="221"/>
      <c r="P396" s="221"/>
      <c r="Q396" s="221"/>
      <c r="R396" s="221"/>
      <c r="S396" s="221"/>
      <c r="T396" s="221"/>
      <c r="U396" s="221"/>
      <c r="V396" s="132"/>
      <c r="W396" s="133"/>
      <c r="X396" s="132"/>
      <c r="Y396" s="132"/>
      <c r="Z396" s="132"/>
      <c r="AA396" s="132"/>
    </row>
    <row r="397" spans="1:27" ht="20.100000000000001" customHeight="1">
      <c r="A397" s="300">
        <v>30100036</v>
      </c>
      <c r="B397" s="134" t="s">
        <v>210</v>
      </c>
      <c r="C397" s="126" t="s">
        <v>187</v>
      </c>
      <c r="D397" s="108">
        <v>5.03</v>
      </c>
      <c r="E397" s="108"/>
      <c r="F397" s="127"/>
      <c r="G397" s="128"/>
      <c r="H397" s="226">
        <f t="shared" si="176"/>
        <v>0</v>
      </c>
      <c r="I397" s="129"/>
      <c r="J397" s="130" t="str">
        <f t="array" ref="J397">IF(ISERROR(G397/I397),"",G397/I397)</f>
        <v/>
      </c>
      <c r="K397" s="131">
        <f t="array" ref="K397">IF(ISERROR(G397/L397),"",G397/L397)</f>
        <v>0</v>
      </c>
      <c r="L397" s="129">
        <v>40</v>
      </c>
      <c r="M397" s="109">
        <f t="shared" ref="M397:M406" si="181">IF(ISERROR(I397-K397),"",I397-K397)</f>
        <v>0</v>
      </c>
      <c r="N397" s="130">
        <f t="shared" ref="N397:N406" si="182">SUM(O397:U397)</f>
        <v>0</v>
      </c>
      <c r="O397" s="219"/>
      <c r="P397" s="219"/>
      <c r="Q397" s="219"/>
      <c r="R397" s="219"/>
      <c r="S397" s="219"/>
      <c r="T397" s="219"/>
      <c r="U397" s="219"/>
      <c r="V397" s="132">
        <f t="shared" ref="V397:V406" si="183">SUM(X397:AA397)</f>
        <v>0</v>
      </c>
      <c r="W397" s="133" t="str">
        <f t="shared" ref="W397:W406" si="184">IF(ISERROR(V397/G397),"",V397/G397)</f>
        <v/>
      </c>
      <c r="X397" s="132"/>
      <c r="Y397" s="132"/>
      <c r="Z397" s="132"/>
      <c r="AA397" s="132"/>
    </row>
    <row r="398" spans="1:27" ht="20.100000000000001" customHeight="1">
      <c r="A398" s="300">
        <v>30100034</v>
      </c>
      <c r="B398" s="134" t="s">
        <v>210</v>
      </c>
      <c r="C398" s="126" t="s">
        <v>186</v>
      </c>
      <c r="D398" s="108">
        <v>5.03</v>
      </c>
      <c r="E398" s="108"/>
      <c r="F398" s="127"/>
      <c r="G398" s="128"/>
      <c r="H398" s="226">
        <f t="shared" si="176"/>
        <v>0</v>
      </c>
      <c r="I398" s="129"/>
      <c r="J398" s="130" t="str">
        <f t="array" ref="J398">IF(ISERROR(G398/I398),"",G398/I398)</f>
        <v/>
      </c>
      <c r="K398" s="131">
        <f t="array" ref="K398">IF(ISERROR(G398/L398),"",G398/L398)</f>
        <v>0</v>
      </c>
      <c r="L398" s="129">
        <v>40</v>
      </c>
      <c r="M398" s="109">
        <f t="shared" si="181"/>
        <v>0</v>
      </c>
      <c r="N398" s="130">
        <f t="shared" si="182"/>
        <v>0</v>
      </c>
      <c r="O398" s="219"/>
      <c r="P398" s="219"/>
      <c r="Q398" s="219"/>
      <c r="R398" s="219"/>
      <c r="S398" s="219"/>
      <c r="T398" s="219"/>
      <c r="U398" s="219"/>
      <c r="V398" s="132">
        <f t="shared" si="183"/>
        <v>0</v>
      </c>
      <c r="W398" s="133" t="str">
        <f t="shared" si="184"/>
        <v/>
      </c>
      <c r="X398" s="132"/>
      <c r="Y398" s="132"/>
      <c r="Z398" s="132"/>
      <c r="AA398" s="132"/>
    </row>
    <row r="399" spans="1:27" ht="20.100000000000001" customHeight="1">
      <c r="A399" s="300">
        <v>30100035</v>
      </c>
      <c r="B399" s="134" t="s">
        <v>210</v>
      </c>
      <c r="C399" s="126" t="s">
        <v>194</v>
      </c>
      <c r="D399" s="108">
        <v>5.03</v>
      </c>
      <c r="E399" s="108"/>
      <c r="F399" s="127"/>
      <c r="G399" s="128"/>
      <c r="H399" s="226">
        <f t="shared" si="176"/>
        <v>0</v>
      </c>
      <c r="I399" s="129"/>
      <c r="J399" s="130" t="str">
        <f t="array" ref="J399">IF(ISERROR(G399/I399),"",G399/I399)</f>
        <v/>
      </c>
      <c r="K399" s="131">
        <f t="array" ref="K399">IF(ISERROR(G399/L399),"",G399/L399)</f>
        <v>0</v>
      </c>
      <c r="L399" s="129">
        <v>40</v>
      </c>
      <c r="M399" s="109">
        <f t="shared" si="181"/>
        <v>0</v>
      </c>
      <c r="N399" s="130">
        <f t="shared" si="182"/>
        <v>0</v>
      </c>
      <c r="O399" s="219"/>
      <c r="P399" s="219"/>
      <c r="Q399" s="219"/>
      <c r="R399" s="219"/>
      <c r="S399" s="219"/>
      <c r="T399" s="219"/>
      <c r="U399" s="219"/>
      <c r="V399" s="132">
        <f t="shared" si="183"/>
        <v>0</v>
      </c>
      <c r="W399" s="133" t="str">
        <f t="shared" si="184"/>
        <v/>
      </c>
      <c r="X399" s="132"/>
      <c r="Y399" s="132"/>
      <c r="Z399" s="132"/>
      <c r="AA399" s="132"/>
    </row>
    <row r="400" spans="1:27" ht="20.100000000000001" customHeight="1">
      <c r="A400" s="300">
        <v>30100040</v>
      </c>
      <c r="B400" s="134" t="s">
        <v>211</v>
      </c>
      <c r="C400" s="126" t="s">
        <v>212</v>
      </c>
      <c r="D400" s="108">
        <v>5.03</v>
      </c>
      <c r="E400" s="108"/>
      <c r="F400" s="127"/>
      <c r="G400" s="128"/>
      <c r="H400" s="226">
        <f t="shared" si="176"/>
        <v>0</v>
      </c>
      <c r="I400" s="129"/>
      <c r="J400" s="130" t="str">
        <f t="array" ref="J400">IF(ISERROR(G400/I400),"",G400/I400)</f>
        <v/>
      </c>
      <c r="K400" s="131">
        <f t="array" ref="K400">IF(ISERROR(G400/L400),"",G400/L400)</f>
        <v>0</v>
      </c>
      <c r="L400" s="129">
        <v>50</v>
      </c>
      <c r="M400" s="109">
        <f t="shared" si="181"/>
        <v>0</v>
      </c>
      <c r="N400" s="130">
        <f t="shared" si="182"/>
        <v>0</v>
      </c>
      <c r="O400" s="219"/>
      <c r="P400" s="219"/>
      <c r="Q400" s="219"/>
      <c r="R400" s="219"/>
      <c r="S400" s="219"/>
      <c r="T400" s="219"/>
      <c r="U400" s="219"/>
      <c r="V400" s="132">
        <f t="shared" si="183"/>
        <v>0</v>
      </c>
      <c r="W400" s="133" t="str">
        <f t="shared" si="184"/>
        <v/>
      </c>
      <c r="X400" s="132"/>
      <c r="Y400" s="132"/>
      <c r="Z400" s="132"/>
      <c r="AA400" s="132"/>
    </row>
    <row r="401" spans="1:27" ht="20.100000000000001" customHeight="1">
      <c r="A401" s="300">
        <v>30100039</v>
      </c>
      <c r="B401" s="134" t="s">
        <v>211</v>
      </c>
      <c r="C401" s="126" t="s">
        <v>186</v>
      </c>
      <c r="D401" s="108">
        <v>5.03</v>
      </c>
      <c r="E401" s="108"/>
      <c r="F401" s="127"/>
      <c r="G401" s="128"/>
      <c r="H401" s="226">
        <f t="shared" si="176"/>
        <v>0</v>
      </c>
      <c r="I401" s="129"/>
      <c r="J401" s="130" t="str">
        <f t="array" ref="J401">IF(ISERROR(G401/I401),"",G401/I401)</f>
        <v/>
      </c>
      <c r="K401" s="131">
        <f t="array" ref="K401">IF(ISERROR(G401/L401),"",G401/L401)</f>
        <v>0</v>
      </c>
      <c r="L401" s="129">
        <v>50</v>
      </c>
      <c r="M401" s="109">
        <f t="shared" si="181"/>
        <v>0</v>
      </c>
      <c r="N401" s="130">
        <f t="shared" si="182"/>
        <v>0</v>
      </c>
      <c r="O401" s="219"/>
      <c r="P401" s="219"/>
      <c r="Q401" s="219"/>
      <c r="R401" s="219"/>
      <c r="S401" s="219"/>
      <c r="T401" s="219"/>
      <c r="U401" s="219"/>
      <c r="V401" s="132">
        <f t="shared" si="183"/>
        <v>0</v>
      </c>
      <c r="W401" s="133" t="str">
        <f t="shared" si="184"/>
        <v/>
      </c>
      <c r="X401" s="132"/>
      <c r="Y401" s="132"/>
      <c r="Z401" s="132"/>
      <c r="AA401" s="132"/>
    </row>
    <row r="402" spans="1:27" ht="20.100000000000001" customHeight="1">
      <c r="A402" s="300">
        <v>30100042</v>
      </c>
      <c r="B402" s="134" t="s">
        <v>211</v>
      </c>
      <c r="C402" s="126" t="s">
        <v>187</v>
      </c>
      <c r="D402" s="108">
        <v>5.03</v>
      </c>
      <c r="E402" s="108"/>
      <c r="F402" s="127"/>
      <c r="G402" s="128"/>
      <c r="H402" s="226">
        <f t="shared" si="176"/>
        <v>0</v>
      </c>
      <c r="I402" s="129"/>
      <c r="J402" s="130" t="str">
        <f t="array" ref="J402">IF(ISERROR(G402/I402),"",G402/I402)</f>
        <v/>
      </c>
      <c r="K402" s="131">
        <f t="array" ref="K402">IF(ISERROR(G402/L402),"",G402/L402)</f>
        <v>0</v>
      </c>
      <c r="L402" s="129">
        <v>50</v>
      </c>
      <c r="M402" s="109">
        <f t="shared" si="181"/>
        <v>0</v>
      </c>
      <c r="N402" s="130">
        <f t="shared" si="182"/>
        <v>0</v>
      </c>
      <c r="O402" s="219"/>
      <c r="P402" s="219"/>
      <c r="Q402" s="219"/>
      <c r="R402" s="219"/>
      <c r="S402" s="219"/>
      <c r="T402" s="219"/>
      <c r="U402" s="219"/>
      <c r="V402" s="132">
        <f t="shared" si="183"/>
        <v>0</v>
      </c>
      <c r="W402" s="133" t="str">
        <f t="shared" si="184"/>
        <v/>
      </c>
      <c r="X402" s="132"/>
      <c r="Y402" s="132"/>
      <c r="Z402" s="132"/>
      <c r="AA402" s="132"/>
    </row>
    <row r="403" spans="1:27" ht="20.100000000000001" customHeight="1">
      <c r="A403" s="300">
        <v>30100041</v>
      </c>
      <c r="B403" s="134" t="s">
        <v>211</v>
      </c>
      <c r="C403" s="126" t="s">
        <v>194</v>
      </c>
      <c r="D403" s="108">
        <v>5.03</v>
      </c>
      <c r="E403" s="108"/>
      <c r="F403" s="127"/>
      <c r="G403" s="128"/>
      <c r="H403" s="226">
        <f t="shared" si="176"/>
        <v>0</v>
      </c>
      <c r="I403" s="129"/>
      <c r="J403" s="130" t="str">
        <f t="array" ref="J403">IF(ISERROR(G403/I403),"",G403/I403)</f>
        <v/>
      </c>
      <c r="K403" s="131">
        <f t="array" ref="K403">IF(ISERROR(G403/L403),"",G403/L403)</f>
        <v>0</v>
      </c>
      <c r="L403" s="129">
        <v>50</v>
      </c>
      <c r="M403" s="109">
        <f t="shared" si="181"/>
        <v>0</v>
      </c>
      <c r="N403" s="130">
        <f t="shared" si="182"/>
        <v>0</v>
      </c>
      <c r="O403" s="219"/>
      <c r="P403" s="219"/>
      <c r="Q403" s="219"/>
      <c r="R403" s="219"/>
      <c r="S403" s="219"/>
      <c r="T403" s="219"/>
      <c r="U403" s="219"/>
      <c r="V403" s="132">
        <f t="shared" si="183"/>
        <v>0</v>
      </c>
      <c r="W403" s="133" t="str">
        <f t="shared" si="184"/>
        <v/>
      </c>
      <c r="X403" s="132"/>
      <c r="Y403" s="132"/>
      <c r="Z403" s="132"/>
      <c r="AA403" s="132"/>
    </row>
    <row r="404" spans="1:27" ht="20.100000000000001" customHeight="1">
      <c r="A404" s="300">
        <v>30100045</v>
      </c>
      <c r="B404" s="134" t="s">
        <v>213</v>
      </c>
      <c r="C404" s="126" t="s">
        <v>199</v>
      </c>
      <c r="D404" s="108">
        <v>5.03</v>
      </c>
      <c r="E404" s="108"/>
      <c r="F404" s="127"/>
      <c r="G404" s="128"/>
      <c r="H404" s="226">
        <f t="shared" si="176"/>
        <v>0</v>
      </c>
      <c r="I404" s="129"/>
      <c r="J404" s="130" t="str">
        <f t="array" ref="J404">IF(ISERROR(G404/I404),"",G404/I404)</f>
        <v/>
      </c>
      <c r="K404" s="131">
        <f t="array" ref="K404">IF(ISERROR(G404/L404),"",G404/L404)</f>
        <v>0</v>
      </c>
      <c r="L404" s="129">
        <v>50</v>
      </c>
      <c r="M404" s="109">
        <f t="shared" si="181"/>
        <v>0</v>
      </c>
      <c r="N404" s="130">
        <f t="shared" si="182"/>
        <v>0</v>
      </c>
      <c r="O404" s="219"/>
      <c r="P404" s="219"/>
      <c r="Q404" s="219"/>
      <c r="R404" s="219"/>
      <c r="S404" s="219"/>
      <c r="T404" s="219"/>
      <c r="U404" s="219"/>
      <c r="V404" s="132">
        <f t="shared" si="183"/>
        <v>0</v>
      </c>
      <c r="W404" s="133" t="str">
        <f t="shared" si="184"/>
        <v/>
      </c>
      <c r="X404" s="132"/>
      <c r="Y404" s="132"/>
      <c r="Z404" s="132"/>
      <c r="AA404" s="132"/>
    </row>
    <row r="405" spans="1:27" ht="20.100000000000001" customHeight="1">
      <c r="A405" s="300">
        <v>30100044</v>
      </c>
      <c r="B405" s="134" t="s">
        <v>213</v>
      </c>
      <c r="C405" s="126" t="s">
        <v>187</v>
      </c>
      <c r="D405" s="108">
        <v>5.03</v>
      </c>
      <c r="E405" s="108"/>
      <c r="F405" s="127"/>
      <c r="G405" s="128"/>
      <c r="H405" s="226">
        <f t="shared" si="176"/>
        <v>0</v>
      </c>
      <c r="I405" s="129"/>
      <c r="J405" s="130" t="str">
        <f t="array" ref="J405">IF(ISERROR(G405/I405),"",G405/I405)</f>
        <v/>
      </c>
      <c r="K405" s="131">
        <f t="array" ref="K405">IF(ISERROR(G405/L405),"",G405/L405)</f>
        <v>0</v>
      </c>
      <c r="L405" s="129">
        <v>50</v>
      </c>
      <c r="M405" s="109">
        <f t="shared" si="181"/>
        <v>0</v>
      </c>
      <c r="N405" s="130">
        <f t="shared" si="182"/>
        <v>0</v>
      </c>
      <c r="O405" s="219"/>
      <c r="P405" s="219"/>
      <c r="Q405" s="219"/>
      <c r="R405" s="219"/>
      <c r="S405" s="219"/>
      <c r="T405" s="219"/>
      <c r="U405" s="219"/>
      <c r="V405" s="132">
        <f t="shared" si="183"/>
        <v>0</v>
      </c>
      <c r="W405" s="133" t="str">
        <f t="shared" si="184"/>
        <v/>
      </c>
      <c r="X405" s="132"/>
      <c r="Y405" s="132"/>
      <c r="Z405" s="132"/>
      <c r="AA405" s="132"/>
    </row>
    <row r="406" spans="1:27" ht="20.100000000000001" customHeight="1">
      <c r="A406" s="300">
        <v>30100046</v>
      </c>
      <c r="B406" s="134" t="s">
        <v>213</v>
      </c>
      <c r="C406" s="126" t="s">
        <v>207</v>
      </c>
      <c r="D406" s="108">
        <v>5.03</v>
      </c>
      <c r="E406" s="108"/>
      <c r="F406" s="127"/>
      <c r="G406" s="128"/>
      <c r="H406" s="226">
        <f t="shared" si="176"/>
        <v>0</v>
      </c>
      <c r="I406" s="129"/>
      <c r="J406" s="130" t="str">
        <f t="array" ref="J406">IF(ISERROR(G406/I406),"",G406/I406)</f>
        <v/>
      </c>
      <c r="K406" s="131">
        <f t="array" ref="K406">IF(ISERROR(G406/L406),"",G406/L406)</f>
        <v>0</v>
      </c>
      <c r="L406" s="129">
        <v>50</v>
      </c>
      <c r="M406" s="109">
        <f t="shared" si="181"/>
        <v>0</v>
      </c>
      <c r="N406" s="130">
        <f t="shared" si="182"/>
        <v>0</v>
      </c>
      <c r="O406" s="219"/>
      <c r="P406" s="219"/>
      <c r="Q406" s="219"/>
      <c r="R406" s="219"/>
      <c r="S406" s="219"/>
      <c r="T406" s="219"/>
      <c r="U406" s="219"/>
      <c r="V406" s="132">
        <f t="shared" si="183"/>
        <v>0</v>
      </c>
      <c r="W406" s="133" t="str">
        <f t="shared" si="184"/>
        <v/>
      </c>
      <c r="X406" s="132"/>
      <c r="Y406" s="132"/>
      <c r="Z406" s="132"/>
      <c r="AA406" s="132"/>
    </row>
    <row r="407" spans="1:27" ht="20.100000000000001" customHeight="1">
      <c r="A407" s="300">
        <v>30100043</v>
      </c>
      <c r="B407" s="134" t="s">
        <v>433</v>
      </c>
      <c r="C407" s="187" t="s">
        <v>432</v>
      </c>
      <c r="D407" s="108">
        <v>50.3</v>
      </c>
      <c r="E407" s="108"/>
      <c r="F407" s="127"/>
      <c r="G407" s="128"/>
      <c r="H407" s="239">
        <f t="shared" si="176"/>
        <v>0</v>
      </c>
      <c r="I407" s="129"/>
      <c r="J407" s="130"/>
      <c r="K407" s="131">
        <f t="array" ref="K407">IF(ISERROR(G407/L407),"",G407/L407)</f>
        <v>0</v>
      </c>
      <c r="L407" s="129">
        <v>50</v>
      </c>
      <c r="M407" s="109"/>
      <c r="N407" s="130"/>
      <c r="O407" s="237"/>
      <c r="P407" s="237"/>
      <c r="Q407" s="237"/>
      <c r="R407" s="237"/>
      <c r="S407" s="237"/>
      <c r="T407" s="237"/>
      <c r="U407" s="237"/>
      <c r="V407" s="132"/>
      <c r="W407" s="133"/>
      <c r="X407" s="132"/>
      <c r="Y407" s="132"/>
      <c r="Z407" s="132"/>
      <c r="AA407" s="132"/>
    </row>
    <row r="408" spans="1:27" ht="20.100000000000001" customHeight="1">
      <c r="A408" s="300">
        <v>30100064</v>
      </c>
      <c r="B408" s="134" t="s">
        <v>400</v>
      </c>
      <c r="C408" s="187" t="s">
        <v>398</v>
      </c>
      <c r="D408" s="108">
        <v>5</v>
      </c>
      <c r="E408" s="108"/>
      <c r="F408" s="127"/>
      <c r="G408" s="128"/>
      <c r="H408" s="226">
        <f t="shared" si="176"/>
        <v>0</v>
      </c>
      <c r="I408" s="129"/>
      <c r="J408" s="130"/>
      <c r="K408" s="131"/>
      <c r="L408" s="129">
        <v>50</v>
      </c>
      <c r="M408" s="109"/>
      <c r="N408" s="130"/>
      <c r="O408" s="219"/>
      <c r="P408" s="219"/>
      <c r="Q408" s="219"/>
      <c r="R408" s="219"/>
      <c r="S408" s="219"/>
      <c r="T408" s="219"/>
      <c r="U408" s="219"/>
      <c r="V408" s="132"/>
      <c r="W408" s="133"/>
      <c r="X408" s="132"/>
      <c r="Y408" s="132"/>
      <c r="Z408" s="132"/>
      <c r="AA408" s="132"/>
    </row>
    <row r="409" spans="1:27" ht="20.100000000000001" customHeight="1">
      <c r="A409" s="300">
        <v>30100049</v>
      </c>
      <c r="B409" s="134" t="s">
        <v>214</v>
      </c>
      <c r="C409" s="126" t="s">
        <v>190</v>
      </c>
      <c r="D409" s="108">
        <v>5.03</v>
      </c>
      <c r="E409" s="108"/>
      <c r="F409" s="127"/>
      <c r="G409" s="128"/>
      <c r="H409" s="226">
        <f t="shared" si="176"/>
        <v>0</v>
      </c>
      <c r="I409" s="129"/>
      <c r="J409" s="130" t="str">
        <f t="array" ref="J409">IF(ISERROR(G409/I409),"",G409/I409)</f>
        <v/>
      </c>
      <c r="K409" s="131">
        <f t="array" ref="K409">IF(ISERROR(G409/L409),"",G409/L409)</f>
        <v>0</v>
      </c>
      <c r="L409" s="129">
        <v>21.5</v>
      </c>
      <c r="M409" s="109">
        <f t="shared" ref="M409:M410" si="185">IF(ISERROR(I409-K409),"",I409-K409)</f>
        <v>0</v>
      </c>
      <c r="N409" s="130">
        <f t="shared" ref="N409:N410" si="186">SUM(O409:U409)</f>
        <v>0</v>
      </c>
      <c r="O409" s="219"/>
      <c r="P409" s="219"/>
      <c r="Q409" s="219"/>
      <c r="R409" s="219"/>
      <c r="S409" s="219"/>
      <c r="T409" s="219"/>
      <c r="U409" s="219"/>
      <c r="V409" s="132">
        <f t="shared" ref="V409:V410" si="187">SUM(X409:AA409)</f>
        <v>0</v>
      </c>
      <c r="W409" s="133" t="str">
        <f t="shared" ref="W409:W410" si="188">IF(ISERROR(V409/G409),"",V409/G409)</f>
        <v/>
      </c>
      <c r="X409" s="132"/>
      <c r="Y409" s="132"/>
      <c r="Z409" s="132"/>
      <c r="AA409" s="132"/>
    </row>
    <row r="410" spans="1:27" ht="20.100000000000001" customHeight="1">
      <c r="A410" s="300">
        <v>30100050</v>
      </c>
      <c r="B410" s="134" t="s">
        <v>214</v>
      </c>
      <c r="C410" s="126" t="s">
        <v>194</v>
      </c>
      <c r="D410" s="108">
        <v>5.03</v>
      </c>
      <c r="E410" s="108"/>
      <c r="F410" s="127"/>
      <c r="G410" s="128"/>
      <c r="H410" s="226">
        <f t="shared" si="176"/>
        <v>0</v>
      </c>
      <c r="I410" s="129"/>
      <c r="J410" s="130" t="str">
        <f t="array" ref="J410">IF(ISERROR(G410/I410),"",G410/I410)</f>
        <v/>
      </c>
      <c r="K410" s="131">
        <f t="array" ref="K410">IF(ISERROR(G410/L410),"",G410/L410)</f>
        <v>0</v>
      </c>
      <c r="L410" s="129">
        <v>21.5</v>
      </c>
      <c r="M410" s="109">
        <f t="shared" si="185"/>
        <v>0</v>
      </c>
      <c r="N410" s="130">
        <f t="shared" si="186"/>
        <v>0</v>
      </c>
      <c r="O410" s="219"/>
      <c r="P410" s="219"/>
      <c r="Q410" s="219"/>
      <c r="R410" s="219"/>
      <c r="S410" s="219"/>
      <c r="T410" s="219"/>
      <c r="U410" s="219"/>
      <c r="V410" s="132">
        <f t="shared" si="187"/>
        <v>0</v>
      </c>
      <c r="W410" s="133" t="str">
        <f t="shared" si="188"/>
        <v/>
      </c>
      <c r="X410" s="132"/>
      <c r="Y410" s="132"/>
      <c r="Z410" s="132"/>
      <c r="AA410" s="132"/>
    </row>
    <row r="411" spans="1:27" ht="20.100000000000001" customHeight="1">
      <c r="A411" s="300"/>
      <c r="B411" s="134" t="s">
        <v>360</v>
      </c>
      <c r="C411" s="187" t="s">
        <v>361</v>
      </c>
      <c r="D411" s="108"/>
      <c r="E411" s="108"/>
      <c r="F411" s="127"/>
      <c r="G411" s="128"/>
      <c r="H411" s="226">
        <f t="shared" si="176"/>
        <v>0</v>
      </c>
      <c r="I411" s="129"/>
      <c r="J411" s="130"/>
      <c r="K411" s="131"/>
      <c r="L411" s="129"/>
      <c r="M411" s="109"/>
      <c r="N411" s="130"/>
      <c r="O411" s="219"/>
      <c r="P411" s="219"/>
      <c r="Q411" s="219"/>
      <c r="R411" s="219"/>
      <c r="S411" s="219"/>
      <c r="T411" s="219"/>
      <c r="U411" s="219"/>
      <c r="V411" s="132"/>
      <c r="W411" s="133"/>
      <c r="X411" s="132"/>
      <c r="Y411" s="132"/>
      <c r="Z411" s="132"/>
      <c r="AA411" s="132"/>
    </row>
    <row r="412" spans="1:27" ht="20.100000000000001" customHeight="1">
      <c r="A412" s="300">
        <v>30100055</v>
      </c>
      <c r="B412" s="140" t="s">
        <v>215</v>
      </c>
      <c r="C412" s="126" t="s">
        <v>186</v>
      </c>
      <c r="D412" s="108">
        <v>5.0599999999999996</v>
      </c>
      <c r="E412" s="108"/>
      <c r="F412" s="127"/>
      <c r="G412" s="128"/>
      <c r="H412" s="226">
        <f t="shared" si="176"/>
        <v>0</v>
      </c>
      <c r="I412" s="129"/>
      <c r="J412" s="130" t="str">
        <f t="array" ref="J412">IF(ISERROR(G412/I412),"",G412/I412)</f>
        <v/>
      </c>
      <c r="K412" s="131" t="str">
        <f t="array" ref="K412">IF(ISERROR(G412/L412),"",G412/L412)</f>
        <v/>
      </c>
      <c r="L412" s="129"/>
      <c r="M412" s="109" t="str">
        <f t="shared" ref="M412:M425" si="189">IF(ISERROR(I412-K412),"",I412-K412)</f>
        <v/>
      </c>
      <c r="N412" s="130">
        <f t="shared" ref="N412:N415" si="190">SUM(O412:U412)</f>
        <v>0</v>
      </c>
      <c r="O412" s="219"/>
      <c r="P412" s="219"/>
      <c r="Q412" s="219"/>
      <c r="R412" s="219"/>
      <c r="S412" s="219"/>
      <c r="T412" s="219"/>
      <c r="U412" s="219"/>
      <c r="V412" s="132">
        <f t="shared" ref="V412:V415" si="191">SUM(X412:AA412)</f>
        <v>0</v>
      </c>
      <c r="W412" s="133" t="str">
        <f t="shared" ref="W412:W415" si="192">IF(ISERROR(V412/G412),"",V412/G412)</f>
        <v/>
      </c>
      <c r="X412" s="132"/>
      <c r="Y412" s="132"/>
      <c r="Z412" s="132"/>
      <c r="AA412" s="132"/>
    </row>
    <row r="413" spans="1:27" ht="20.100000000000001" customHeight="1">
      <c r="A413" s="300">
        <v>30100056</v>
      </c>
      <c r="B413" s="140" t="s">
        <v>215</v>
      </c>
      <c r="C413" s="126" t="s">
        <v>204</v>
      </c>
      <c r="D413" s="108">
        <v>5.0599999999999996</v>
      </c>
      <c r="E413" s="108"/>
      <c r="F413" s="127"/>
      <c r="G413" s="128"/>
      <c r="H413" s="226">
        <f t="shared" si="176"/>
        <v>0</v>
      </c>
      <c r="I413" s="129"/>
      <c r="J413" s="130" t="str">
        <f t="array" ref="J413">IF(ISERROR(G413/I413),"",G413/I413)</f>
        <v/>
      </c>
      <c r="K413" s="131" t="str">
        <f t="array" ref="K413">IF(ISERROR(G413/L413),"",G413/L413)</f>
        <v/>
      </c>
      <c r="L413" s="129"/>
      <c r="M413" s="109" t="str">
        <f t="shared" si="189"/>
        <v/>
      </c>
      <c r="N413" s="130">
        <f t="shared" si="190"/>
        <v>0</v>
      </c>
      <c r="O413" s="219"/>
      <c r="P413" s="219"/>
      <c r="Q413" s="219"/>
      <c r="R413" s="219"/>
      <c r="S413" s="219"/>
      <c r="T413" s="219"/>
      <c r="U413" s="219"/>
      <c r="V413" s="132">
        <f t="shared" si="191"/>
        <v>0</v>
      </c>
      <c r="W413" s="133" t="str">
        <f t="shared" si="192"/>
        <v/>
      </c>
      <c r="X413" s="132"/>
      <c r="Y413" s="132"/>
      <c r="Z413" s="132"/>
      <c r="AA413" s="132"/>
    </row>
    <row r="414" spans="1:27" ht="20.100000000000001" customHeight="1">
      <c r="A414" s="300">
        <v>30100057</v>
      </c>
      <c r="B414" s="140" t="s">
        <v>215</v>
      </c>
      <c r="C414" s="126" t="s">
        <v>194</v>
      </c>
      <c r="D414" s="108">
        <v>5.0599999999999996</v>
      </c>
      <c r="E414" s="108"/>
      <c r="F414" s="127"/>
      <c r="G414" s="128"/>
      <c r="H414" s="226">
        <f t="shared" si="176"/>
        <v>0</v>
      </c>
      <c r="I414" s="129"/>
      <c r="J414" s="130" t="str">
        <f t="array" ref="J414">IF(ISERROR(G414/I414),"",G414/I414)</f>
        <v/>
      </c>
      <c r="K414" s="131" t="str">
        <f t="array" ref="K414">IF(ISERROR(G414/L414),"",G414/L414)</f>
        <v/>
      </c>
      <c r="L414" s="129"/>
      <c r="M414" s="109" t="str">
        <f t="shared" si="189"/>
        <v/>
      </c>
      <c r="N414" s="130">
        <f t="shared" si="190"/>
        <v>0</v>
      </c>
      <c r="O414" s="219"/>
      <c r="P414" s="219"/>
      <c r="Q414" s="219"/>
      <c r="R414" s="219"/>
      <c r="S414" s="219"/>
      <c r="T414" s="219"/>
      <c r="U414" s="219"/>
      <c r="V414" s="132">
        <f t="shared" si="191"/>
        <v>0</v>
      </c>
      <c r="W414" s="133" t="str">
        <f t="shared" si="192"/>
        <v/>
      </c>
      <c r="X414" s="132"/>
      <c r="Y414" s="132"/>
      <c r="Z414" s="132"/>
      <c r="AA414" s="132"/>
    </row>
    <row r="415" spans="1:27" ht="20.100000000000001" customHeight="1">
      <c r="A415" s="300">
        <v>30100058</v>
      </c>
      <c r="B415" s="140" t="s">
        <v>215</v>
      </c>
      <c r="C415" s="126" t="s">
        <v>187</v>
      </c>
      <c r="D415" s="108">
        <v>5.0599999999999996</v>
      </c>
      <c r="E415" s="108"/>
      <c r="F415" s="127"/>
      <c r="G415" s="128"/>
      <c r="H415" s="226">
        <f t="shared" si="176"/>
        <v>0</v>
      </c>
      <c r="I415" s="129"/>
      <c r="J415" s="130" t="str">
        <f t="array" ref="J415">IF(ISERROR(G415/I415),"",G415/I415)</f>
        <v/>
      </c>
      <c r="K415" s="131" t="str">
        <f t="array" ref="K415">IF(ISERROR(G415/L415),"",G415/L415)</f>
        <v/>
      </c>
      <c r="L415" s="129"/>
      <c r="M415" s="109" t="str">
        <f t="shared" si="189"/>
        <v/>
      </c>
      <c r="N415" s="130">
        <f t="shared" si="190"/>
        <v>0</v>
      </c>
      <c r="O415" s="219"/>
      <c r="P415" s="219"/>
      <c r="Q415" s="219"/>
      <c r="R415" s="219"/>
      <c r="S415" s="219"/>
      <c r="T415" s="219"/>
      <c r="U415" s="219"/>
      <c r="V415" s="132">
        <f t="shared" si="191"/>
        <v>0</v>
      </c>
      <c r="W415" s="133" t="str">
        <f t="shared" si="192"/>
        <v/>
      </c>
      <c r="X415" s="132"/>
      <c r="Y415" s="132"/>
      <c r="Z415" s="132"/>
      <c r="AA415" s="132"/>
    </row>
    <row r="416" spans="1:27" ht="20.100000000000001" customHeight="1">
      <c r="A416" s="302">
        <v>30600013</v>
      </c>
      <c r="B416" s="196" t="s">
        <v>368</v>
      </c>
      <c r="C416" s="187" t="s">
        <v>374</v>
      </c>
      <c r="D416" s="108"/>
      <c r="E416" s="108"/>
      <c r="F416" s="127"/>
      <c r="G416" s="128"/>
      <c r="H416" s="226">
        <f t="shared" si="176"/>
        <v>0</v>
      </c>
      <c r="I416" s="129"/>
      <c r="J416" s="130"/>
      <c r="K416" s="131">
        <f t="array" ref="K416">IF(ISERROR(G416/L416),"",G416/L416)</f>
        <v>0</v>
      </c>
      <c r="L416" s="129">
        <v>24</v>
      </c>
      <c r="M416" s="109">
        <f t="shared" si="189"/>
        <v>0</v>
      </c>
      <c r="N416" s="130"/>
      <c r="O416" s="219"/>
      <c r="P416" s="219"/>
      <c r="Q416" s="219"/>
      <c r="R416" s="219"/>
      <c r="S416" s="219"/>
      <c r="T416" s="219"/>
      <c r="U416" s="219"/>
      <c r="V416" s="132"/>
      <c r="W416" s="133"/>
      <c r="X416" s="132"/>
      <c r="Y416" s="132"/>
      <c r="Z416" s="132"/>
      <c r="AA416" s="132"/>
    </row>
    <row r="417" spans="1:27" ht="20.100000000000001" customHeight="1">
      <c r="A417" s="302">
        <v>30600014</v>
      </c>
      <c r="B417" s="196" t="s">
        <v>368</v>
      </c>
      <c r="C417" s="187" t="s">
        <v>369</v>
      </c>
      <c r="D417" s="108"/>
      <c r="E417" s="108"/>
      <c r="F417" s="127"/>
      <c r="G417" s="128"/>
      <c r="H417" s="226">
        <f t="shared" si="176"/>
        <v>0</v>
      </c>
      <c r="I417" s="129"/>
      <c r="J417" s="130"/>
      <c r="K417" s="131">
        <f t="array" ref="K417">IF(ISERROR(G417/L417),"",G417/L417)</f>
        <v>0</v>
      </c>
      <c r="L417" s="129">
        <v>24</v>
      </c>
      <c r="M417" s="109">
        <f t="shared" si="189"/>
        <v>0</v>
      </c>
      <c r="N417" s="130"/>
      <c r="O417" s="219"/>
      <c r="P417" s="219"/>
      <c r="Q417" s="219"/>
      <c r="R417" s="219"/>
      <c r="S417" s="219"/>
      <c r="T417" s="219"/>
      <c r="U417" s="219"/>
      <c r="V417" s="132"/>
      <c r="W417" s="133"/>
      <c r="X417" s="132"/>
      <c r="Y417" s="132"/>
      <c r="Z417" s="132"/>
      <c r="AA417" s="132"/>
    </row>
    <row r="418" spans="1:27" ht="20.100000000000001" customHeight="1">
      <c r="A418" s="302">
        <v>30600012</v>
      </c>
      <c r="B418" s="196" t="s">
        <v>368</v>
      </c>
      <c r="C418" s="187" t="s">
        <v>370</v>
      </c>
      <c r="D418" s="108"/>
      <c r="E418" s="108"/>
      <c r="F418" s="127"/>
      <c r="G418" s="128"/>
      <c r="H418" s="226">
        <f t="shared" si="176"/>
        <v>0</v>
      </c>
      <c r="I418" s="129"/>
      <c r="J418" s="130"/>
      <c r="K418" s="131">
        <f t="array" ref="K418">IF(ISERROR(G418/L418),"",G418/L418)</f>
        <v>0</v>
      </c>
      <c r="L418" s="129">
        <v>24</v>
      </c>
      <c r="M418" s="109">
        <f t="shared" si="189"/>
        <v>0</v>
      </c>
      <c r="N418" s="130"/>
      <c r="O418" s="219"/>
      <c r="P418" s="219"/>
      <c r="Q418" s="219"/>
      <c r="R418" s="219"/>
      <c r="S418" s="219"/>
      <c r="T418" s="219"/>
      <c r="U418" s="219"/>
      <c r="V418" s="132"/>
      <c r="W418" s="133"/>
      <c r="X418" s="132"/>
      <c r="Y418" s="132"/>
      <c r="Z418" s="132"/>
      <c r="AA418" s="132"/>
    </row>
    <row r="419" spans="1:27" ht="20.100000000000001" customHeight="1">
      <c r="A419" s="302">
        <v>30600011</v>
      </c>
      <c r="B419" s="196" t="s">
        <v>368</v>
      </c>
      <c r="C419" s="187" t="s">
        <v>371</v>
      </c>
      <c r="D419" s="108"/>
      <c r="E419" s="108"/>
      <c r="F419" s="127"/>
      <c r="G419" s="128"/>
      <c r="H419" s="226">
        <f t="shared" si="176"/>
        <v>0</v>
      </c>
      <c r="I419" s="129"/>
      <c r="J419" s="130"/>
      <c r="K419" s="131">
        <f t="array" ref="K419">IF(ISERROR(G419/L419),"",G419/L419)</f>
        <v>0</v>
      </c>
      <c r="L419" s="129">
        <v>24</v>
      </c>
      <c r="M419" s="109">
        <f t="shared" si="189"/>
        <v>0</v>
      </c>
      <c r="N419" s="130"/>
      <c r="O419" s="219"/>
      <c r="P419" s="219"/>
      <c r="Q419" s="219"/>
      <c r="R419" s="219"/>
      <c r="S419" s="219"/>
      <c r="T419" s="219"/>
      <c r="U419" s="219"/>
      <c r="V419" s="132"/>
      <c r="W419" s="133"/>
      <c r="X419" s="132"/>
      <c r="Y419" s="132"/>
      <c r="Z419" s="132"/>
      <c r="AA419" s="132"/>
    </row>
    <row r="420" spans="1:27" ht="20.100000000000001" customHeight="1">
      <c r="A420" s="302">
        <v>30300002</v>
      </c>
      <c r="B420" s="196" t="s">
        <v>407</v>
      </c>
      <c r="C420" s="187" t="s">
        <v>408</v>
      </c>
      <c r="D420" s="108"/>
      <c r="E420" s="108"/>
      <c r="F420" s="127"/>
      <c r="G420" s="128"/>
      <c r="H420" s="226">
        <f t="shared" si="176"/>
        <v>0</v>
      </c>
      <c r="I420" s="129"/>
      <c r="J420" s="130"/>
      <c r="K420" s="131">
        <f t="array" ref="K420">IF(ISERROR(G420/L420),"",G420/L420)</f>
        <v>0</v>
      </c>
      <c r="L420" s="129">
        <v>4</v>
      </c>
      <c r="M420" s="109">
        <f t="shared" si="189"/>
        <v>0</v>
      </c>
      <c r="N420" s="130"/>
      <c r="O420" s="219"/>
      <c r="P420" s="219"/>
      <c r="Q420" s="219"/>
      <c r="R420" s="219"/>
      <c r="S420" s="219"/>
      <c r="T420" s="219"/>
      <c r="U420" s="219"/>
      <c r="V420" s="132"/>
      <c r="W420" s="133"/>
      <c r="X420" s="132"/>
      <c r="Y420" s="132"/>
      <c r="Z420" s="132"/>
      <c r="AA420" s="132"/>
    </row>
    <row r="421" spans="1:27" ht="20.100000000000001" customHeight="1">
      <c r="A421" s="302">
        <v>30300001</v>
      </c>
      <c r="B421" s="196" t="s">
        <v>407</v>
      </c>
      <c r="C421" s="187" t="s">
        <v>409</v>
      </c>
      <c r="D421" s="108"/>
      <c r="E421" s="108"/>
      <c r="F421" s="127"/>
      <c r="G421" s="128"/>
      <c r="H421" s="226">
        <f t="shared" si="176"/>
        <v>0</v>
      </c>
      <c r="I421" s="129"/>
      <c r="J421" s="130"/>
      <c r="K421" s="131">
        <f t="array" ref="K421">IF(ISERROR(G421/L421),"",G421/L421)</f>
        <v>0</v>
      </c>
      <c r="L421" s="129">
        <v>4</v>
      </c>
      <c r="M421" s="109">
        <f t="shared" si="189"/>
        <v>0</v>
      </c>
      <c r="N421" s="130"/>
      <c r="O421" s="219"/>
      <c r="P421" s="219"/>
      <c r="Q421" s="219"/>
      <c r="R421" s="219"/>
      <c r="S421" s="219"/>
      <c r="T421" s="219"/>
      <c r="U421" s="219"/>
      <c r="V421" s="132"/>
      <c r="W421" s="133"/>
      <c r="X421" s="132"/>
      <c r="Y421" s="132"/>
      <c r="Z421" s="132"/>
      <c r="AA421" s="132"/>
    </row>
    <row r="422" spans="1:27" ht="20.100000000000001" customHeight="1">
      <c r="A422" s="302">
        <v>30300003</v>
      </c>
      <c r="B422" s="196" t="s">
        <v>407</v>
      </c>
      <c r="C422" s="187" t="s">
        <v>410</v>
      </c>
      <c r="D422" s="108"/>
      <c r="E422" s="108"/>
      <c r="F422" s="127"/>
      <c r="G422" s="128"/>
      <c r="H422" s="226">
        <f t="shared" si="176"/>
        <v>0</v>
      </c>
      <c r="I422" s="129"/>
      <c r="J422" s="130"/>
      <c r="K422" s="131">
        <f t="array" ref="K422">IF(ISERROR(G422/L422),"",G422/L422)</f>
        <v>0</v>
      </c>
      <c r="L422" s="129">
        <v>4</v>
      </c>
      <c r="M422" s="109">
        <f t="shared" si="189"/>
        <v>0</v>
      </c>
      <c r="N422" s="130"/>
      <c r="O422" s="219"/>
      <c r="P422" s="219"/>
      <c r="Q422" s="219"/>
      <c r="R422" s="219"/>
      <c r="S422" s="219"/>
      <c r="T422" s="219"/>
      <c r="U422" s="219"/>
      <c r="V422" s="132"/>
      <c r="W422" s="133"/>
      <c r="X422" s="132"/>
      <c r="Y422" s="132"/>
      <c r="Z422" s="132"/>
      <c r="AA422" s="132"/>
    </row>
    <row r="423" spans="1:27" ht="20.100000000000001" customHeight="1">
      <c r="A423" s="302">
        <v>30300005</v>
      </c>
      <c r="B423" s="140" t="s">
        <v>362</v>
      </c>
      <c r="C423" s="126" t="s">
        <v>337</v>
      </c>
      <c r="D423" s="108"/>
      <c r="E423" s="108"/>
      <c r="F423" s="127"/>
      <c r="G423" s="128"/>
      <c r="H423" s="226">
        <f t="shared" si="176"/>
        <v>0</v>
      </c>
      <c r="I423" s="129"/>
      <c r="J423" s="130"/>
      <c r="K423" s="131">
        <f t="array" ref="K423">IF(ISERROR(G423/L423),"",G423/L423)</f>
        <v>0</v>
      </c>
      <c r="L423" s="129">
        <v>4</v>
      </c>
      <c r="M423" s="109">
        <f t="shared" si="189"/>
        <v>0</v>
      </c>
      <c r="N423" s="130"/>
      <c r="O423" s="219"/>
      <c r="P423" s="219"/>
      <c r="Q423" s="219"/>
      <c r="R423" s="219"/>
      <c r="S423" s="219"/>
      <c r="T423" s="219"/>
      <c r="U423" s="219"/>
      <c r="V423" s="132"/>
      <c r="W423" s="133"/>
      <c r="X423" s="132"/>
      <c r="Y423" s="132"/>
      <c r="Z423" s="132"/>
      <c r="AA423" s="132"/>
    </row>
    <row r="424" spans="1:27" ht="20.100000000000001" customHeight="1">
      <c r="A424" s="302">
        <v>30300004</v>
      </c>
      <c r="B424" s="140" t="s">
        <v>362</v>
      </c>
      <c r="C424" s="126" t="s">
        <v>339</v>
      </c>
      <c r="D424" s="108"/>
      <c r="E424" s="108"/>
      <c r="F424" s="127"/>
      <c r="G424" s="128"/>
      <c r="H424" s="226">
        <f t="shared" si="176"/>
        <v>0</v>
      </c>
      <c r="I424" s="129"/>
      <c r="J424" s="130"/>
      <c r="K424" s="131">
        <f t="array" ref="K424">IF(ISERROR(G424/L424),"",G424/L424)</f>
        <v>0</v>
      </c>
      <c r="L424" s="129">
        <v>4</v>
      </c>
      <c r="M424" s="109">
        <f t="shared" si="189"/>
        <v>0</v>
      </c>
      <c r="N424" s="130"/>
      <c r="O424" s="219"/>
      <c r="P424" s="219"/>
      <c r="Q424" s="219"/>
      <c r="R424" s="219"/>
      <c r="S424" s="219"/>
      <c r="T424" s="219"/>
      <c r="U424" s="219"/>
      <c r="V424" s="132"/>
      <c r="W424" s="133"/>
      <c r="X424" s="132"/>
      <c r="Y424" s="132"/>
      <c r="Z424" s="132"/>
      <c r="AA424" s="132"/>
    </row>
    <row r="425" spans="1:27" ht="20.100000000000001" customHeight="1">
      <c r="A425" s="302">
        <v>30300006</v>
      </c>
      <c r="B425" s="140" t="s">
        <v>362</v>
      </c>
      <c r="C425" s="126" t="s">
        <v>341</v>
      </c>
      <c r="D425" s="108"/>
      <c r="E425" s="108"/>
      <c r="F425" s="127"/>
      <c r="G425" s="128"/>
      <c r="H425" s="226">
        <f t="shared" si="176"/>
        <v>0</v>
      </c>
      <c r="I425" s="129"/>
      <c r="J425" s="130"/>
      <c r="K425" s="131">
        <f t="array" ref="K425">IF(ISERROR(G425/L425),"",G425/L425)</f>
        <v>0</v>
      </c>
      <c r="L425" s="129">
        <v>4</v>
      </c>
      <c r="M425" s="109">
        <f t="shared" si="189"/>
        <v>0</v>
      </c>
      <c r="N425" s="130"/>
      <c r="O425" s="219"/>
      <c r="P425" s="219"/>
      <c r="Q425" s="219"/>
      <c r="R425" s="219"/>
      <c r="S425" s="219"/>
      <c r="T425" s="219"/>
      <c r="U425" s="219"/>
      <c r="V425" s="132"/>
      <c r="W425" s="133"/>
      <c r="X425" s="132"/>
      <c r="Y425" s="132"/>
      <c r="Z425" s="132"/>
      <c r="AA425" s="132"/>
    </row>
    <row r="426" spans="1:27" ht="20.100000000000001" customHeight="1">
      <c r="A426" s="470" t="s">
        <v>216</v>
      </c>
      <c r="B426" s="470"/>
      <c r="C426" s="224" t="s">
        <v>202</v>
      </c>
      <c r="D426" s="143"/>
      <c r="E426" s="143"/>
      <c r="F426" s="144"/>
      <c r="G426" s="145">
        <f>SUM(G369:G425)</f>
        <v>0</v>
      </c>
      <c r="H426" s="146">
        <f>SUM(H369:H425)</f>
        <v>0</v>
      </c>
      <c r="I426" s="146">
        <f>SUM(I369:I425)</f>
        <v>0</v>
      </c>
      <c r="J426" s="130" t="str">
        <f t="array" ref="J426">IF(ISERROR(G426/I426),"",G426/I426)</f>
        <v/>
      </c>
      <c r="K426" s="146">
        <f>SUM(K369:K425)</f>
        <v>0</v>
      </c>
      <c r="L426" s="129"/>
      <c r="M426" s="150">
        <f t="shared" ref="M426:V426" si="193">SUM(M369:M425)</f>
        <v>0</v>
      </c>
      <c r="N426" s="146">
        <f t="shared" si="193"/>
        <v>0</v>
      </c>
      <c r="O426" s="148">
        <f t="shared" si="193"/>
        <v>0</v>
      </c>
      <c r="P426" s="148">
        <f t="shared" si="193"/>
        <v>0</v>
      </c>
      <c r="Q426" s="148">
        <f t="shared" si="193"/>
        <v>0</v>
      </c>
      <c r="R426" s="148">
        <f t="shared" si="193"/>
        <v>0</v>
      </c>
      <c r="S426" s="148">
        <f t="shared" si="193"/>
        <v>0</v>
      </c>
      <c r="T426" s="148">
        <f t="shared" si="193"/>
        <v>0</v>
      </c>
      <c r="U426" s="148">
        <f t="shared" si="193"/>
        <v>0</v>
      </c>
      <c r="V426" s="149">
        <f t="shared" si="193"/>
        <v>0</v>
      </c>
      <c r="W426" s="133" t="str">
        <f t="shared" ref="W426:W433" si="194">IF(ISERROR(V426/G426),"",V426/G426)</f>
        <v/>
      </c>
      <c r="X426" s="149">
        <f>SUM(X369:X425)</f>
        <v>0</v>
      </c>
      <c r="Y426" s="149">
        <f>SUM(Y369:Y425)</f>
        <v>0</v>
      </c>
      <c r="Z426" s="149">
        <f>SUM(Z369:Z425)</f>
        <v>0</v>
      </c>
      <c r="AA426" s="149">
        <f>SUM(AA369:AA425)</f>
        <v>0</v>
      </c>
    </row>
    <row r="427" spans="1:27" ht="20.100000000000001" customHeight="1">
      <c r="A427" s="299">
        <v>30400012</v>
      </c>
      <c r="B427" s="218" t="s">
        <v>217</v>
      </c>
      <c r="C427" s="126" t="s">
        <v>179</v>
      </c>
      <c r="D427" s="108">
        <v>5.03</v>
      </c>
      <c r="E427" s="108"/>
      <c r="F427" s="127"/>
      <c r="G427" s="128"/>
      <c r="H427" s="226">
        <f t="shared" ref="H427:H459" si="195">D427*G427</f>
        <v>0</v>
      </c>
      <c r="I427" s="129"/>
      <c r="J427" s="130" t="str">
        <f t="array" ref="J427">IF(ISERROR(G427/I427),"",G427/I427)</f>
        <v/>
      </c>
      <c r="K427" s="131">
        <f t="array" ref="K427">IF(ISERROR(G427/L427),"",G427/L427)</f>
        <v>0</v>
      </c>
      <c r="L427" s="129">
        <v>8.8000000000000007</v>
      </c>
      <c r="M427" s="109">
        <f t="shared" ref="M427:M434" si="196">IF(ISERROR(I427-K427),"",I427-K427)</f>
        <v>0</v>
      </c>
      <c r="N427" s="130">
        <f t="shared" ref="N427:N434" si="197">SUM(O427:U427)</f>
        <v>0</v>
      </c>
      <c r="O427" s="219"/>
      <c r="P427" s="219"/>
      <c r="Q427" s="219"/>
      <c r="R427" s="219"/>
      <c r="S427" s="219"/>
      <c r="T427" s="219"/>
      <c r="U427" s="219"/>
      <c r="V427" s="132">
        <f t="shared" ref="V427:V433" si="198">SUM(X427:AA427)</f>
        <v>0</v>
      </c>
      <c r="W427" s="133" t="str">
        <f t="shared" si="194"/>
        <v/>
      </c>
      <c r="X427" s="132"/>
      <c r="Y427" s="132"/>
      <c r="Z427" s="132"/>
      <c r="AA427" s="132"/>
    </row>
    <row r="428" spans="1:27" ht="20.100000000000001" customHeight="1">
      <c r="A428" s="299">
        <v>30400010</v>
      </c>
      <c r="B428" s="218" t="s">
        <v>217</v>
      </c>
      <c r="C428" s="126" t="s">
        <v>186</v>
      </c>
      <c r="D428" s="108">
        <v>5.03</v>
      </c>
      <c r="E428" s="108"/>
      <c r="F428" s="127"/>
      <c r="G428" s="128"/>
      <c r="H428" s="226">
        <f t="shared" si="195"/>
        <v>0</v>
      </c>
      <c r="I428" s="129"/>
      <c r="J428" s="130" t="str">
        <f t="array" ref="J428">IF(ISERROR(G428/I428),"",G428/I428)</f>
        <v/>
      </c>
      <c r="K428" s="131">
        <f t="array" ref="K428">IF(ISERROR(G428/L428),"",G428/L428)</f>
        <v>0</v>
      </c>
      <c r="L428" s="129">
        <v>8.8000000000000007</v>
      </c>
      <c r="M428" s="109">
        <f t="shared" si="196"/>
        <v>0</v>
      </c>
      <c r="N428" s="130">
        <f t="shared" si="197"/>
        <v>0</v>
      </c>
      <c r="O428" s="219"/>
      <c r="P428" s="219"/>
      <c r="Q428" s="219"/>
      <c r="R428" s="219"/>
      <c r="S428" s="219"/>
      <c r="T428" s="219"/>
      <c r="U428" s="219"/>
      <c r="V428" s="132">
        <f t="shared" si="198"/>
        <v>0</v>
      </c>
      <c r="W428" s="133" t="str">
        <f t="shared" si="194"/>
        <v/>
      </c>
      <c r="X428" s="132"/>
      <c r="Y428" s="132"/>
      <c r="Z428" s="132"/>
      <c r="AA428" s="132"/>
    </row>
    <row r="429" spans="1:27" ht="20.100000000000001" customHeight="1">
      <c r="A429" s="299">
        <v>30400011</v>
      </c>
      <c r="B429" s="218" t="s">
        <v>217</v>
      </c>
      <c r="C429" s="126" t="s">
        <v>204</v>
      </c>
      <c r="D429" s="108">
        <v>5.03</v>
      </c>
      <c r="E429" s="108"/>
      <c r="F429" s="127"/>
      <c r="G429" s="128"/>
      <c r="H429" s="226">
        <f t="shared" si="195"/>
        <v>0</v>
      </c>
      <c r="I429" s="129"/>
      <c r="J429" s="130" t="str">
        <f t="array" ref="J429">IF(ISERROR(G429/I429),"",G429/I429)</f>
        <v/>
      </c>
      <c r="K429" s="131">
        <f t="array" ref="K429">IF(ISERROR(G429/L429),"",G429/L429)</f>
        <v>0</v>
      </c>
      <c r="L429" s="129">
        <v>8.8000000000000007</v>
      </c>
      <c r="M429" s="109">
        <f t="shared" si="196"/>
        <v>0</v>
      </c>
      <c r="N429" s="130">
        <f t="shared" si="197"/>
        <v>0</v>
      </c>
      <c r="O429" s="219"/>
      <c r="P429" s="219"/>
      <c r="Q429" s="219"/>
      <c r="R429" s="219"/>
      <c r="S429" s="219"/>
      <c r="T429" s="219"/>
      <c r="U429" s="219"/>
      <c r="V429" s="132">
        <f t="shared" si="198"/>
        <v>0</v>
      </c>
      <c r="W429" s="133" t="str">
        <f t="shared" si="194"/>
        <v/>
      </c>
      <c r="X429" s="132"/>
      <c r="Y429" s="132"/>
      <c r="Z429" s="132"/>
      <c r="AA429" s="132"/>
    </row>
    <row r="430" spans="1:27" ht="20.100000000000001" customHeight="1">
      <c r="A430" s="299">
        <v>30400014</v>
      </c>
      <c r="B430" s="151" t="s">
        <v>513</v>
      </c>
      <c r="C430" s="126" t="s">
        <v>179</v>
      </c>
      <c r="D430" s="108">
        <v>5.03</v>
      </c>
      <c r="E430" s="108"/>
      <c r="F430" s="127"/>
      <c r="G430" s="128"/>
      <c r="H430" s="226">
        <f t="shared" si="195"/>
        <v>0</v>
      </c>
      <c r="I430" s="129"/>
      <c r="J430" s="130" t="str">
        <f t="array" ref="J430">IF(ISERROR(G430/I430),"",G430/I430)</f>
        <v/>
      </c>
      <c r="K430" s="131">
        <f t="array" ref="K430">IF(ISERROR(G430/L430),"",G430/L430)</f>
        <v>0</v>
      </c>
      <c r="L430" s="129">
        <v>9.3000000000000007</v>
      </c>
      <c r="M430" s="109">
        <f t="shared" si="196"/>
        <v>0</v>
      </c>
      <c r="N430" s="130">
        <f t="shared" si="197"/>
        <v>0</v>
      </c>
      <c r="O430" s="219"/>
      <c r="P430" s="219"/>
      <c r="Q430" s="219"/>
      <c r="R430" s="219"/>
      <c r="S430" s="219"/>
      <c r="T430" s="219"/>
      <c r="U430" s="219"/>
      <c r="V430" s="132">
        <f t="shared" si="198"/>
        <v>0</v>
      </c>
      <c r="W430" s="133" t="str">
        <f t="shared" si="194"/>
        <v/>
      </c>
      <c r="X430" s="132"/>
      <c r="Y430" s="132"/>
      <c r="Z430" s="132"/>
      <c r="AA430" s="132"/>
    </row>
    <row r="431" spans="1:27" ht="20.100000000000001" customHeight="1">
      <c r="A431" s="299">
        <v>30400013</v>
      </c>
      <c r="B431" s="151" t="s">
        <v>473</v>
      </c>
      <c r="C431" s="126" t="s">
        <v>203</v>
      </c>
      <c r="D431" s="108">
        <v>5.03</v>
      </c>
      <c r="E431" s="108"/>
      <c r="F431" s="127"/>
      <c r="G431" s="128"/>
      <c r="H431" s="226">
        <f t="shared" si="195"/>
        <v>0</v>
      </c>
      <c r="I431" s="129"/>
      <c r="J431" s="130" t="str">
        <f t="array" ref="J431">IF(ISERROR(G431/I431),"",G431/I431)</f>
        <v/>
      </c>
      <c r="K431" s="131">
        <f t="array" ref="K431">IF(ISERROR(G431/L431),"",G431/L431)</f>
        <v>0</v>
      </c>
      <c r="L431" s="129">
        <v>9.3000000000000007</v>
      </c>
      <c r="M431" s="109">
        <f t="shared" si="196"/>
        <v>0</v>
      </c>
      <c r="N431" s="130">
        <f t="shared" si="197"/>
        <v>0</v>
      </c>
      <c r="O431" s="219"/>
      <c r="P431" s="219"/>
      <c r="Q431" s="219"/>
      <c r="R431" s="219"/>
      <c r="S431" s="219"/>
      <c r="T431" s="219"/>
      <c r="U431" s="219"/>
      <c r="V431" s="132">
        <f t="shared" si="198"/>
        <v>0</v>
      </c>
      <c r="W431" s="133" t="str">
        <f t="shared" si="194"/>
        <v/>
      </c>
      <c r="X431" s="132"/>
      <c r="Y431" s="132"/>
      <c r="Z431" s="132"/>
      <c r="AA431" s="132"/>
    </row>
    <row r="432" spans="1:27" ht="20.100000000000001" customHeight="1">
      <c r="A432" s="299">
        <v>30400016</v>
      </c>
      <c r="B432" s="151" t="s">
        <v>513</v>
      </c>
      <c r="C432" s="126" t="s">
        <v>186</v>
      </c>
      <c r="D432" s="108">
        <v>5.03</v>
      </c>
      <c r="E432" s="108"/>
      <c r="F432" s="127"/>
      <c r="G432" s="128"/>
      <c r="H432" s="226">
        <f t="shared" si="195"/>
        <v>0</v>
      </c>
      <c r="I432" s="129"/>
      <c r="J432" s="130" t="str">
        <f t="array" ref="J432">IF(ISERROR(G432/I432),"",G432/I432)</f>
        <v/>
      </c>
      <c r="K432" s="131">
        <f t="array" ref="K432">IF(ISERROR(G432/L432),"",G432/L432)</f>
        <v>0</v>
      </c>
      <c r="L432" s="129">
        <v>9.3000000000000007</v>
      </c>
      <c r="M432" s="109">
        <f t="shared" si="196"/>
        <v>0</v>
      </c>
      <c r="N432" s="130">
        <f t="shared" si="197"/>
        <v>0</v>
      </c>
      <c r="O432" s="219"/>
      <c r="P432" s="219"/>
      <c r="Q432" s="219"/>
      <c r="R432" s="219"/>
      <c r="S432" s="219"/>
      <c r="T432" s="219"/>
      <c r="U432" s="219"/>
      <c r="V432" s="132">
        <f t="shared" si="198"/>
        <v>0</v>
      </c>
      <c r="W432" s="133" t="str">
        <f t="shared" si="194"/>
        <v/>
      </c>
      <c r="X432" s="132"/>
      <c r="Y432" s="132"/>
      <c r="Z432" s="132"/>
      <c r="AA432" s="132"/>
    </row>
    <row r="433" spans="1:27" ht="20.100000000000001" customHeight="1">
      <c r="A433" s="299">
        <v>30400017</v>
      </c>
      <c r="B433" s="151" t="s">
        <v>513</v>
      </c>
      <c r="C433" s="126" t="s">
        <v>195</v>
      </c>
      <c r="D433" s="108">
        <v>5.03</v>
      </c>
      <c r="E433" s="108"/>
      <c r="F433" s="127"/>
      <c r="G433" s="128"/>
      <c r="H433" s="226">
        <f t="shared" si="195"/>
        <v>0</v>
      </c>
      <c r="I433" s="129"/>
      <c r="J433" s="130" t="str">
        <f t="array" ref="J433">IF(ISERROR(G433/I433),"",G433/I433)</f>
        <v/>
      </c>
      <c r="K433" s="131">
        <f t="array" ref="K433">IF(ISERROR(G433/L433),"",G433/L433)</f>
        <v>0</v>
      </c>
      <c r="L433" s="129">
        <v>9.3000000000000007</v>
      </c>
      <c r="M433" s="109">
        <f t="shared" si="196"/>
        <v>0</v>
      </c>
      <c r="N433" s="130">
        <f t="shared" si="197"/>
        <v>0</v>
      </c>
      <c r="O433" s="219"/>
      <c r="P433" s="219"/>
      <c r="Q433" s="219"/>
      <c r="R433" s="219"/>
      <c r="S433" s="219"/>
      <c r="T433" s="219"/>
      <c r="U433" s="219"/>
      <c r="V433" s="132">
        <f t="shared" si="198"/>
        <v>0</v>
      </c>
      <c r="W433" s="133" t="str">
        <f t="shared" si="194"/>
        <v/>
      </c>
      <c r="X433" s="132"/>
      <c r="Y433" s="132"/>
      <c r="Z433" s="132"/>
      <c r="AA433" s="132"/>
    </row>
    <row r="434" spans="1:27" ht="20.100000000000001" customHeight="1">
      <c r="A434" s="299">
        <v>30400015</v>
      </c>
      <c r="B434" s="151" t="s">
        <v>512</v>
      </c>
      <c r="C434" s="126" t="s">
        <v>218</v>
      </c>
      <c r="D434" s="108">
        <v>5.03</v>
      </c>
      <c r="E434" s="108"/>
      <c r="F434" s="127"/>
      <c r="G434" s="128"/>
      <c r="H434" s="226">
        <f t="shared" si="195"/>
        <v>0</v>
      </c>
      <c r="I434" s="129"/>
      <c r="J434" s="130"/>
      <c r="K434" s="131">
        <f t="array" ref="K434">IF(ISERROR(G434/L434),"",G434/L434)</f>
        <v>0</v>
      </c>
      <c r="L434" s="129">
        <v>9.3000000000000007</v>
      </c>
      <c r="M434" s="109">
        <f t="shared" si="196"/>
        <v>0</v>
      </c>
      <c r="N434" s="130">
        <f t="shared" si="197"/>
        <v>0</v>
      </c>
      <c r="O434" s="219"/>
      <c r="P434" s="219"/>
      <c r="Q434" s="219"/>
      <c r="R434" s="219"/>
      <c r="S434" s="219"/>
      <c r="T434" s="219"/>
      <c r="U434" s="219"/>
      <c r="V434" s="132"/>
      <c r="W434" s="133"/>
      <c r="X434" s="132"/>
      <c r="Y434" s="132"/>
      <c r="Z434" s="132"/>
      <c r="AA434" s="132"/>
    </row>
    <row r="435" spans="1:27" ht="20.100000000000001" customHeight="1">
      <c r="A435" s="304">
        <v>30600004</v>
      </c>
      <c r="B435" s="151" t="s">
        <v>219</v>
      </c>
      <c r="C435" s="126" t="s">
        <v>179</v>
      </c>
      <c r="D435" s="108">
        <v>5.03</v>
      </c>
      <c r="E435" s="108"/>
      <c r="F435" s="127"/>
      <c r="G435" s="152"/>
      <c r="H435" s="226">
        <f t="shared" si="195"/>
        <v>0</v>
      </c>
      <c r="I435" s="129"/>
      <c r="J435" s="130" t="str">
        <f t="array" ref="J435">IF(ISERROR(G435/I435),"",G435/I435)</f>
        <v/>
      </c>
      <c r="K435" s="131">
        <f t="array" ref="K435">IF(ISERROR(G435/L435),"",G435/L435)</f>
        <v>0</v>
      </c>
      <c r="L435" s="129">
        <v>8</v>
      </c>
      <c r="M435" s="109">
        <f>IF(ISERROR(I435-K435),"",I435-K435)</f>
        <v>0</v>
      </c>
      <c r="N435" s="130">
        <f>SUM(O435:U435)</f>
        <v>0</v>
      </c>
      <c r="O435" s="219"/>
      <c r="P435" s="219"/>
      <c r="Q435" s="219"/>
      <c r="R435" s="219"/>
      <c r="S435" s="219"/>
      <c r="T435" s="219"/>
      <c r="U435" s="219"/>
      <c r="V435" s="132">
        <f>SUM(X435:AA435)</f>
        <v>0</v>
      </c>
      <c r="W435" s="133" t="str">
        <f>IF(ISERROR(V435/G435),"",V435/G435)</f>
        <v/>
      </c>
      <c r="X435" s="132"/>
      <c r="Y435" s="132"/>
      <c r="Z435" s="132"/>
      <c r="AA435" s="132"/>
    </row>
    <row r="436" spans="1:27" ht="20.100000000000001" customHeight="1">
      <c r="A436" s="304">
        <v>30600001</v>
      </c>
      <c r="B436" s="151" t="s">
        <v>219</v>
      </c>
      <c r="C436" s="126" t="s">
        <v>181</v>
      </c>
      <c r="D436" s="108">
        <v>5.03</v>
      </c>
      <c r="E436" s="108"/>
      <c r="F436" s="127"/>
      <c r="G436" s="128"/>
      <c r="H436" s="226">
        <f t="shared" si="195"/>
        <v>0</v>
      </c>
      <c r="I436" s="129"/>
      <c r="J436" s="130" t="str">
        <f t="array" ref="J436">IF(ISERROR(G436/I436),"",G436/I436)</f>
        <v/>
      </c>
      <c r="K436" s="131">
        <f t="array" ref="K436">IF(ISERROR(G436/L436),"",G436/L436)</f>
        <v>0</v>
      </c>
      <c r="L436" s="129">
        <v>8</v>
      </c>
      <c r="M436" s="109">
        <f>IF(ISERROR(I436-K436),"",I436-K436)</f>
        <v>0</v>
      </c>
      <c r="N436" s="130">
        <f>SUM(O436:U436)</f>
        <v>0</v>
      </c>
      <c r="O436" s="219"/>
      <c r="P436" s="219"/>
      <c r="Q436" s="219"/>
      <c r="R436" s="219"/>
      <c r="S436" s="219"/>
      <c r="T436" s="219"/>
      <c r="U436" s="219"/>
      <c r="V436" s="132">
        <f>SUM(X436:AA436)</f>
        <v>0</v>
      </c>
      <c r="W436" s="133" t="str">
        <f>IF(ISERROR(V436/G436),"",V436/G436)</f>
        <v/>
      </c>
      <c r="X436" s="132"/>
      <c r="Y436" s="132"/>
      <c r="Z436" s="132"/>
      <c r="AA436" s="132"/>
    </row>
    <row r="437" spans="1:27" ht="20.100000000000001" customHeight="1">
      <c r="A437" s="304">
        <v>30600002</v>
      </c>
      <c r="B437" s="151" t="s">
        <v>219</v>
      </c>
      <c r="C437" s="126" t="s">
        <v>186</v>
      </c>
      <c r="D437" s="108">
        <v>5.03</v>
      </c>
      <c r="E437" s="108"/>
      <c r="F437" s="127"/>
      <c r="G437" s="128"/>
      <c r="H437" s="226">
        <f t="shared" si="195"/>
        <v>0</v>
      </c>
      <c r="I437" s="129"/>
      <c r="J437" s="130" t="str">
        <f t="array" ref="J437">IF(ISERROR(G437/I437),"",G437/I437)</f>
        <v/>
      </c>
      <c r="K437" s="131">
        <f t="array" ref="K437">IF(ISERROR(G437/L437),"",G437/L437)</f>
        <v>0</v>
      </c>
      <c r="L437" s="129">
        <v>8</v>
      </c>
      <c r="M437" s="109">
        <f>IF(ISERROR(I437-K437),"",I437-K437)</f>
        <v>0</v>
      </c>
      <c r="N437" s="130">
        <f>SUM(O437:U437)</f>
        <v>0</v>
      </c>
      <c r="O437" s="219"/>
      <c r="P437" s="219"/>
      <c r="Q437" s="219"/>
      <c r="R437" s="219"/>
      <c r="S437" s="219"/>
      <c r="T437" s="219"/>
      <c r="U437" s="219"/>
      <c r="V437" s="132">
        <f>SUM(X437:AA437)</f>
        <v>0</v>
      </c>
      <c r="W437" s="133" t="str">
        <f>IF(ISERROR(V437/G437),"",V437/G437)</f>
        <v/>
      </c>
      <c r="X437" s="132"/>
      <c r="Y437" s="132"/>
      <c r="Z437" s="132"/>
      <c r="AA437" s="132"/>
    </row>
    <row r="438" spans="1:27" ht="20.100000000000001" customHeight="1">
      <c r="A438" s="304">
        <v>30600003</v>
      </c>
      <c r="B438" s="151" t="s">
        <v>219</v>
      </c>
      <c r="C438" s="195" t="s">
        <v>89</v>
      </c>
      <c r="D438" s="108">
        <v>5.03</v>
      </c>
      <c r="E438" s="108"/>
      <c r="F438" s="127"/>
      <c r="G438" s="128"/>
      <c r="H438" s="226">
        <f t="shared" si="195"/>
        <v>0</v>
      </c>
      <c r="I438" s="129"/>
      <c r="J438" s="130" t="str">
        <f t="array" ref="J438">IF(ISERROR(G438/I438),"",G438/I438)</f>
        <v/>
      </c>
      <c r="K438" s="131">
        <f t="array" ref="K438">IF(ISERROR(G438/L438),"",G438/L438)</f>
        <v>0</v>
      </c>
      <c r="L438" s="129">
        <v>8</v>
      </c>
      <c r="M438" s="109">
        <f>IF(ISERROR(I438-K438),"",I438-K438)</f>
        <v>0</v>
      </c>
      <c r="N438" s="130">
        <f>SUM(O438:U438)</f>
        <v>0</v>
      </c>
      <c r="O438" s="219"/>
      <c r="P438" s="219"/>
      <c r="Q438" s="219"/>
      <c r="R438" s="219"/>
      <c r="S438" s="219"/>
      <c r="T438" s="219"/>
      <c r="U438" s="219"/>
      <c r="V438" s="132">
        <f>SUM(X438:AA438)</f>
        <v>0</v>
      </c>
      <c r="W438" s="133" t="str">
        <f>IF(ISERROR(V438/G438),"",V438/G438)</f>
        <v/>
      </c>
      <c r="X438" s="132"/>
      <c r="Y438" s="132"/>
      <c r="Z438" s="132"/>
      <c r="AA438" s="132"/>
    </row>
    <row r="439" spans="1:27" ht="20.100000000000001" customHeight="1">
      <c r="A439" s="304">
        <v>30400030</v>
      </c>
      <c r="B439" s="151" t="s">
        <v>220</v>
      </c>
      <c r="C439" s="126" t="s">
        <v>179</v>
      </c>
      <c r="D439" s="108">
        <v>5.03</v>
      </c>
      <c r="E439" s="108"/>
      <c r="F439" s="127"/>
      <c r="G439" s="128"/>
      <c r="H439" s="226">
        <f t="shared" si="195"/>
        <v>0</v>
      </c>
      <c r="I439" s="129"/>
      <c r="J439" s="130" t="str">
        <f t="array" ref="J439">IF(ISERROR(G439/I439),"",G439/I439)</f>
        <v/>
      </c>
      <c r="K439" s="131">
        <f t="array" ref="K439">IF(ISERROR(G439/L439),"",G439/L439)</f>
        <v>0</v>
      </c>
      <c r="L439" s="129">
        <v>10</v>
      </c>
      <c r="M439" s="109">
        <f t="shared" ref="M439:M458" si="199">IF(ISERROR(I439-K439),"",I439-K439)</f>
        <v>0</v>
      </c>
      <c r="N439" s="130">
        <f t="shared" ref="N439:N454" si="200">SUM(O439:U439)</f>
        <v>0</v>
      </c>
      <c r="O439" s="219"/>
      <c r="P439" s="219"/>
      <c r="Q439" s="219"/>
      <c r="R439" s="219"/>
      <c r="S439" s="219"/>
      <c r="T439" s="219"/>
      <c r="U439" s="219"/>
      <c r="V439" s="132">
        <f t="shared" ref="V439:V442" si="201">SUM(X439:AA439)</f>
        <v>0</v>
      </c>
      <c r="W439" s="133" t="str">
        <f t="shared" ref="W439:W446" si="202">IF(ISERROR(V439/G439),"",V439/G439)</f>
        <v/>
      </c>
      <c r="X439" s="132"/>
      <c r="Y439" s="132"/>
      <c r="Z439" s="132"/>
      <c r="AA439" s="132"/>
    </row>
    <row r="440" spans="1:27" ht="20.100000000000001" customHeight="1">
      <c r="A440" s="304"/>
      <c r="B440" s="151" t="s">
        <v>220</v>
      </c>
      <c r="C440" s="126" t="s">
        <v>203</v>
      </c>
      <c r="D440" s="108">
        <v>5.03</v>
      </c>
      <c r="E440" s="108"/>
      <c r="F440" s="127"/>
      <c r="G440" s="128"/>
      <c r="H440" s="226">
        <f t="shared" si="195"/>
        <v>0</v>
      </c>
      <c r="I440" s="129"/>
      <c r="J440" s="130" t="str">
        <f t="array" ref="J440">IF(ISERROR(G440/I440),"",G440/I440)</f>
        <v/>
      </c>
      <c r="K440" s="131" t="str">
        <f t="array" ref="K440">IF(ISERROR(G440/L440),"",G440/L440)</f>
        <v/>
      </c>
      <c r="L440" s="129"/>
      <c r="M440" s="109" t="str">
        <f t="shared" si="199"/>
        <v/>
      </c>
      <c r="N440" s="130">
        <f t="shared" si="200"/>
        <v>0</v>
      </c>
      <c r="O440" s="219"/>
      <c r="P440" s="219"/>
      <c r="Q440" s="219"/>
      <c r="R440" s="219"/>
      <c r="S440" s="219"/>
      <c r="T440" s="219"/>
      <c r="U440" s="219"/>
      <c r="V440" s="132">
        <f t="shared" si="201"/>
        <v>0</v>
      </c>
      <c r="W440" s="133" t="str">
        <f t="shared" si="202"/>
        <v/>
      </c>
      <c r="X440" s="132"/>
      <c r="Y440" s="132"/>
      <c r="Z440" s="132"/>
      <c r="AA440" s="132"/>
    </row>
    <row r="441" spans="1:27" ht="20.100000000000001" customHeight="1">
      <c r="A441" s="304"/>
      <c r="B441" s="151" t="s">
        <v>220</v>
      </c>
      <c r="C441" s="126" t="s">
        <v>186</v>
      </c>
      <c r="D441" s="108">
        <v>5.03</v>
      </c>
      <c r="E441" s="108"/>
      <c r="F441" s="127"/>
      <c r="G441" s="128"/>
      <c r="H441" s="226">
        <f t="shared" si="195"/>
        <v>0</v>
      </c>
      <c r="I441" s="129"/>
      <c r="J441" s="130" t="str">
        <f t="array" ref="J441">IF(ISERROR(G441/I441),"",G441/I441)</f>
        <v/>
      </c>
      <c r="K441" s="131" t="str">
        <f t="array" ref="K441">IF(ISERROR(G441/L441),"",G441/L441)</f>
        <v/>
      </c>
      <c r="L441" s="129"/>
      <c r="M441" s="109" t="str">
        <f t="shared" si="199"/>
        <v/>
      </c>
      <c r="N441" s="130">
        <f t="shared" si="200"/>
        <v>0</v>
      </c>
      <c r="O441" s="219"/>
      <c r="P441" s="219"/>
      <c r="Q441" s="219"/>
      <c r="R441" s="219"/>
      <c r="S441" s="219"/>
      <c r="T441" s="219"/>
      <c r="U441" s="219"/>
      <c r="V441" s="132">
        <f t="shared" si="201"/>
        <v>0</v>
      </c>
      <c r="W441" s="133" t="str">
        <f t="shared" si="202"/>
        <v/>
      </c>
      <c r="X441" s="132"/>
      <c r="Y441" s="132"/>
      <c r="Z441" s="132"/>
      <c r="AA441" s="132"/>
    </row>
    <row r="442" spans="1:27" ht="20.100000000000001" customHeight="1">
      <c r="A442" s="304">
        <v>30401031</v>
      </c>
      <c r="B442" s="151" t="s">
        <v>220</v>
      </c>
      <c r="C442" s="126" t="s">
        <v>195</v>
      </c>
      <c r="D442" s="108">
        <v>5.03</v>
      </c>
      <c r="E442" s="108"/>
      <c r="F442" s="127"/>
      <c r="G442" s="128"/>
      <c r="H442" s="226">
        <f t="shared" si="195"/>
        <v>0</v>
      </c>
      <c r="I442" s="129"/>
      <c r="J442" s="130" t="str">
        <f t="array" ref="J442">IF(ISERROR(G442/I442),"",G442/I442)</f>
        <v/>
      </c>
      <c r="K442" s="131" t="str">
        <f t="array" ref="K442">IF(ISERROR(G442/L442),"",G442/L442)</f>
        <v/>
      </c>
      <c r="L442" s="129"/>
      <c r="M442" s="109" t="str">
        <f t="shared" si="199"/>
        <v/>
      </c>
      <c r="N442" s="130">
        <f t="shared" si="200"/>
        <v>0</v>
      </c>
      <c r="O442" s="219"/>
      <c r="P442" s="219"/>
      <c r="Q442" s="219"/>
      <c r="R442" s="219"/>
      <c r="S442" s="219"/>
      <c r="T442" s="219"/>
      <c r="U442" s="219"/>
      <c r="V442" s="132">
        <f t="shared" si="201"/>
        <v>0</v>
      </c>
      <c r="W442" s="133" t="str">
        <f t="shared" si="202"/>
        <v/>
      </c>
      <c r="X442" s="132"/>
      <c r="Y442" s="132"/>
      <c r="Z442" s="132"/>
      <c r="AA442" s="132"/>
    </row>
    <row r="443" spans="1:27" ht="20.100000000000001" customHeight="1">
      <c r="A443" s="304">
        <v>30600005</v>
      </c>
      <c r="B443" s="218" t="s">
        <v>222</v>
      </c>
      <c r="C443" s="126" t="s">
        <v>181</v>
      </c>
      <c r="D443" s="108">
        <v>9.36</v>
      </c>
      <c r="E443" s="108"/>
      <c r="F443" s="127"/>
      <c r="G443" s="128"/>
      <c r="H443" s="226">
        <f t="shared" si="195"/>
        <v>0</v>
      </c>
      <c r="I443" s="129"/>
      <c r="J443" s="130" t="str">
        <f t="array" ref="J443">IF(ISERROR(G443/I443),"",G443/I443)</f>
        <v/>
      </c>
      <c r="K443" s="131">
        <f t="array" ref="K443">IF(ISERROR(G443/L443),"",G443/L443)</f>
        <v>0</v>
      </c>
      <c r="L443" s="129">
        <v>6</v>
      </c>
      <c r="M443" s="109">
        <f t="shared" si="199"/>
        <v>0</v>
      </c>
      <c r="N443" s="130">
        <f t="shared" si="200"/>
        <v>0</v>
      </c>
      <c r="O443" s="219"/>
      <c r="P443" s="219"/>
      <c r="Q443" s="219"/>
      <c r="R443" s="219"/>
      <c r="S443" s="219"/>
      <c r="T443" s="219"/>
      <c r="U443" s="219"/>
      <c r="V443" s="132">
        <f t="shared" ref="V443:V446" si="203">SUM(X443:AA443)</f>
        <v>0</v>
      </c>
      <c r="W443" s="133" t="str">
        <f t="shared" si="202"/>
        <v/>
      </c>
      <c r="X443" s="132"/>
      <c r="Y443" s="132"/>
      <c r="Z443" s="132"/>
      <c r="AA443" s="132"/>
    </row>
    <row r="444" spans="1:27" ht="20.100000000000001" customHeight="1">
      <c r="A444" s="304">
        <v>30600008</v>
      </c>
      <c r="B444" s="218" t="s">
        <v>222</v>
      </c>
      <c r="C444" s="126" t="s">
        <v>179</v>
      </c>
      <c r="D444" s="108">
        <v>9.36</v>
      </c>
      <c r="E444" s="108"/>
      <c r="F444" s="127"/>
      <c r="G444" s="128"/>
      <c r="H444" s="226">
        <f t="shared" si="195"/>
        <v>0</v>
      </c>
      <c r="I444" s="129"/>
      <c r="J444" s="130" t="str">
        <f t="array" ref="J444">IF(ISERROR(G444/I444),"",G444/I444)</f>
        <v/>
      </c>
      <c r="K444" s="131">
        <f t="array" ref="K444">IF(ISERROR(G444/L444),"",G444/L444)</f>
        <v>0</v>
      </c>
      <c r="L444" s="129">
        <v>6</v>
      </c>
      <c r="M444" s="109">
        <f t="shared" si="199"/>
        <v>0</v>
      </c>
      <c r="N444" s="130">
        <f t="shared" si="200"/>
        <v>0</v>
      </c>
      <c r="O444" s="219"/>
      <c r="P444" s="219"/>
      <c r="Q444" s="219"/>
      <c r="R444" s="219"/>
      <c r="S444" s="219"/>
      <c r="T444" s="219"/>
      <c r="U444" s="219"/>
      <c r="V444" s="132">
        <f t="shared" si="203"/>
        <v>0</v>
      </c>
      <c r="W444" s="133" t="str">
        <f t="shared" si="202"/>
        <v/>
      </c>
      <c r="X444" s="132"/>
      <c r="Y444" s="132"/>
      <c r="Z444" s="132"/>
      <c r="AA444" s="132"/>
    </row>
    <row r="445" spans="1:27" ht="20.100000000000001" customHeight="1">
      <c r="A445" s="304">
        <v>30600007</v>
      </c>
      <c r="B445" s="218" t="s">
        <v>222</v>
      </c>
      <c r="C445" s="126" t="s">
        <v>221</v>
      </c>
      <c r="D445" s="108">
        <v>9.36</v>
      </c>
      <c r="E445" s="108"/>
      <c r="F445" s="127"/>
      <c r="G445" s="128"/>
      <c r="H445" s="226">
        <f t="shared" si="195"/>
        <v>0</v>
      </c>
      <c r="I445" s="129"/>
      <c r="J445" s="130" t="str">
        <f t="array" ref="J445">IF(ISERROR(G445/I445),"",G445/I445)</f>
        <v/>
      </c>
      <c r="K445" s="131">
        <f t="array" ref="K445">IF(ISERROR(G445/L445),"",G445/L445)</f>
        <v>0</v>
      </c>
      <c r="L445" s="129">
        <v>6</v>
      </c>
      <c r="M445" s="109">
        <f t="shared" si="199"/>
        <v>0</v>
      </c>
      <c r="N445" s="130">
        <f t="shared" si="200"/>
        <v>0</v>
      </c>
      <c r="O445" s="219"/>
      <c r="P445" s="219"/>
      <c r="Q445" s="219"/>
      <c r="R445" s="219"/>
      <c r="S445" s="219"/>
      <c r="T445" s="219"/>
      <c r="U445" s="219"/>
      <c r="V445" s="132">
        <f t="shared" si="203"/>
        <v>0</v>
      </c>
      <c r="W445" s="133" t="str">
        <f t="shared" si="202"/>
        <v/>
      </c>
      <c r="X445" s="132"/>
      <c r="Y445" s="132"/>
      <c r="Z445" s="132"/>
      <c r="AA445" s="132"/>
    </row>
    <row r="446" spans="1:27" ht="20.100000000000001" customHeight="1">
      <c r="A446" s="304">
        <v>30600006</v>
      </c>
      <c r="B446" s="218" t="s">
        <v>222</v>
      </c>
      <c r="C446" s="126" t="s">
        <v>186</v>
      </c>
      <c r="D446" s="108">
        <v>9.36</v>
      </c>
      <c r="E446" s="108"/>
      <c r="F446" s="127"/>
      <c r="G446" s="128"/>
      <c r="H446" s="226">
        <f t="shared" si="195"/>
        <v>0</v>
      </c>
      <c r="I446" s="129"/>
      <c r="J446" s="130" t="str">
        <f t="array" ref="J446">IF(ISERROR(G446/I446),"",G446/I446)</f>
        <v/>
      </c>
      <c r="K446" s="131">
        <f t="array" ref="K446">IF(ISERROR(G446/L446),"",G446/L446)</f>
        <v>0</v>
      </c>
      <c r="L446" s="129">
        <v>6</v>
      </c>
      <c r="M446" s="109">
        <f t="shared" si="199"/>
        <v>0</v>
      </c>
      <c r="N446" s="130">
        <f t="shared" si="200"/>
        <v>0</v>
      </c>
      <c r="O446" s="219"/>
      <c r="P446" s="219"/>
      <c r="Q446" s="219"/>
      <c r="R446" s="219"/>
      <c r="S446" s="219"/>
      <c r="T446" s="219"/>
      <c r="U446" s="219"/>
      <c r="V446" s="132">
        <f t="shared" si="203"/>
        <v>0</v>
      </c>
      <c r="W446" s="133" t="str">
        <f t="shared" si="202"/>
        <v/>
      </c>
      <c r="X446" s="132"/>
      <c r="Y446" s="132"/>
      <c r="Z446" s="132"/>
      <c r="AA446" s="132"/>
    </row>
    <row r="447" spans="1:27" ht="20.100000000000001" customHeight="1">
      <c r="A447" s="299">
        <v>30400026</v>
      </c>
      <c r="B447" s="218" t="s">
        <v>393</v>
      </c>
      <c r="C447" s="187" t="s">
        <v>395</v>
      </c>
      <c r="D447" s="108">
        <v>5</v>
      </c>
      <c r="E447" s="108"/>
      <c r="F447" s="127"/>
      <c r="G447" s="128"/>
      <c r="H447" s="226">
        <f t="shared" si="195"/>
        <v>0</v>
      </c>
      <c r="I447" s="129"/>
      <c r="J447" s="130"/>
      <c r="K447" s="131">
        <f t="array" ref="K447">IF(ISERROR(G447/L447),"",G447/L447)</f>
        <v>0</v>
      </c>
      <c r="L447" s="129">
        <v>5</v>
      </c>
      <c r="M447" s="109">
        <f t="shared" si="199"/>
        <v>0</v>
      </c>
      <c r="N447" s="130">
        <f t="shared" si="200"/>
        <v>0</v>
      </c>
      <c r="O447" s="219"/>
      <c r="P447" s="219"/>
      <c r="Q447" s="219"/>
      <c r="R447" s="219"/>
      <c r="S447" s="219"/>
      <c r="T447" s="219"/>
      <c r="U447" s="219"/>
      <c r="V447" s="132"/>
      <c r="W447" s="133"/>
      <c r="X447" s="132"/>
      <c r="Y447" s="132"/>
      <c r="Z447" s="132"/>
      <c r="AA447" s="132"/>
    </row>
    <row r="448" spans="1:27" ht="20.100000000000001" customHeight="1">
      <c r="A448" s="299">
        <v>30400028</v>
      </c>
      <c r="B448" s="218" t="s">
        <v>393</v>
      </c>
      <c r="C448" s="187" t="s">
        <v>402</v>
      </c>
      <c r="D448" s="108">
        <v>5</v>
      </c>
      <c r="E448" s="108"/>
      <c r="F448" s="127"/>
      <c r="G448" s="128"/>
      <c r="H448" s="226">
        <f t="shared" si="195"/>
        <v>0</v>
      </c>
      <c r="I448" s="129"/>
      <c r="J448" s="130"/>
      <c r="K448" s="131">
        <f t="array" ref="K448">IF(ISERROR(G448/L448),"",G448/L448)</f>
        <v>0</v>
      </c>
      <c r="L448" s="129">
        <v>5</v>
      </c>
      <c r="M448" s="109">
        <f t="shared" si="199"/>
        <v>0</v>
      </c>
      <c r="N448" s="130">
        <f t="shared" si="200"/>
        <v>0</v>
      </c>
      <c r="O448" s="219"/>
      <c r="P448" s="219"/>
      <c r="Q448" s="219"/>
      <c r="R448" s="219"/>
      <c r="S448" s="219"/>
      <c r="T448" s="219"/>
      <c r="U448" s="219"/>
      <c r="V448" s="132"/>
      <c r="W448" s="133"/>
      <c r="X448" s="132"/>
      <c r="Y448" s="132"/>
      <c r="Z448" s="132"/>
      <c r="AA448" s="132"/>
    </row>
    <row r="449" spans="1:27" ht="20.100000000000001" customHeight="1">
      <c r="A449" s="299">
        <v>30400027</v>
      </c>
      <c r="B449" s="218" t="s">
        <v>404</v>
      </c>
      <c r="C449" s="187" t="s">
        <v>405</v>
      </c>
      <c r="D449" s="108">
        <v>5</v>
      </c>
      <c r="E449" s="108"/>
      <c r="F449" s="127"/>
      <c r="G449" s="128"/>
      <c r="H449" s="226">
        <f t="shared" si="195"/>
        <v>0</v>
      </c>
      <c r="I449" s="129"/>
      <c r="J449" s="130"/>
      <c r="K449" s="131">
        <f t="array" ref="K449">IF(ISERROR(G449/L449),"",G449/L449)</f>
        <v>0</v>
      </c>
      <c r="L449" s="129">
        <v>5</v>
      </c>
      <c r="M449" s="109">
        <f t="shared" si="199"/>
        <v>0</v>
      </c>
      <c r="N449" s="130">
        <f t="shared" si="200"/>
        <v>0</v>
      </c>
      <c r="O449" s="219"/>
      <c r="P449" s="219"/>
      <c r="Q449" s="219"/>
      <c r="R449" s="219"/>
      <c r="S449" s="219"/>
      <c r="T449" s="219"/>
      <c r="U449" s="219"/>
      <c r="V449" s="132"/>
      <c r="W449" s="133"/>
      <c r="X449" s="132"/>
      <c r="Y449" s="132"/>
      <c r="Z449" s="132"/>
      <c r="AA449" s="132"/>
    </row>
    <row r="450" spans="1:27" ht="20.100000000000001" customHeight="1">
      <c r="A450" s="299"/>
      <c r="B450" s="218" t="s">
        <v>342</v>
      </c>
      <c r="C450" s="187" t="s">
        <v>372</v>
      </c>
      <c r="D450" s="108">
        <v>5</v>
      </c>
      <c r="E450" s="108"/>
      <c r="F450" s="127"/>
      <c r="G450" s="128"/>
      <c r="H450" s="226">
        <f t="shared" si="195"/>
        <v>0</v>
      </c>
      <c r="I450" s="129"/>
      <c r="J450" s="130"/>
      <c r="K450" s="131">
        <f t="array" ref="K450">IF(ISERROR(G450/L450),"",G450/L450)</f>
        <v>0</v>
      </c>
      <c r="L450" s="129">
        <v>5</v>
      </c>
      <c r="M450" s="109">
        <f t="shared" si="199"/>
        <v>0</v>
      </c>
      <c r="N450" s="130">
        <f t="shared" si="200"/>
        <v>0</v>
      </c>
      <c r="O450" s="219"/>
      <c r="P450" s="219"/>
      <c r="Q450" s="219"/>
      <c r="R450" s="219"/>
      <c r="S450" s="219"/>
      <c r="T450" s="219"/>
      <c r="U450" s="219"/>
      <c r="V450" s="132"/>
      <c r="W450" s="133"/>
      <c r="X450" s="132"/>
      <c r="Y450" s="132"/>
      <c r="Z450" s="132"/>
      <c r="AA450" s="132"/>
    </row>
    <row r="451" spans="1:27" ht="20.100000000000001" customHeight="1">
      <c r="A451" s="299">
        <v>30600009</v>
      </c>
      <c r="B451" s="218" t="s">
        <v>343</v>
      </c>
      <c r="C451" s="126" t="s">
        <v>345</v>
      </c>
      <c r="D451" s="108">
        <v>5</v>
      </c>
      <c r="E451" s="108"/>
      <c r="F451" s="127"/>
      <c r="G451" s="128"/>
      <c r="H451" s="226">
        <f t="shared" si="195"/>
        <v>0</v>
      </c>
      <c r="I451" s="129"/>
      <c r="J451" s="130"/>
      <c r="K451" s="131">
        <f t="array" ref="K451">IF(ISERROR(G451/L451),"",G451/L451)</f>
        <v>0</v>
      </c>
      <c r="L451" s="129">
        <v>5</v>
      </c>
      <c r="M451" s="109">
        <f t="shared" si="199"/>
        <v>0</v>
      </c>
      <c r="N451" s="130">
        <f t="shared" si="200"/>
        <v>0</v>
      </c>
      <c r="O451" s="219"/>
      <c r="P451" s="219"/>
      <c r="Q451" s="219"/>
      <c r="R451" s="219"/>
      <c r="S451" s="219"/>
      <c r="T451" s="219"/>
      <c r="U451" s="219"/>
      <c r="V451" s="132"/>
      <c r="W451" s="133"/>
      <c r="X451" s="132"/>
      <c r="Y451" s="132"/>
      <c r="Z451" s="132"/>
      <c r="AA451" s="132"/>
    </row>
    <row r="452" spans="1:27" ht="20.100000000000001" customHeight="1">
      <c r="A452" s="299">
        <v>30600010</v>
      </c>
      <c r="B452" s="218" t="s">
        <v>343</v>
      </c>
      <c r="C452" s="126" t="s">
        <v>347</v>
      </c>
      <c r="D452" s="108">
        <v>5</v>
      </c>
      <c r="E452" s="108"/>
      <c r="F452" s="127"/>
      <c r="G452" s="128"/>
      <c r="H452" s="226">
        <f t="shared" si="195"/>
        <v>0</v>
      </c>
      <c r="I452" s="129"/>
      <c r="J452" s="130"/>
      <c r="K452" s="131">
        <f t="array" ref="K452">IF(ISERROR(G452/L452),"",G452/L452)</f>
        <v>0</v>
      </c>
      <c r="L452" s="129">
        <v>5</v>
      </c>
      <c r="M452" s="109">
        <f t="shared" si="199"/>
        <v>0</v>
      </c>
      <c r="N452" s="130">
        <f t="shared" si="200"/>
        <v>0</v>
      </c>
      <c r="O452" s="219"/>
      <c r="P452" s="219"/>
      <c r="Q452" s="219"/>
      <c r="R452" s="219"/>
      <c r="S452" s="219"/>
      <c r="T452" s="219"/>
      <c r="U452" s="219"/>
      <c r="V452" s="132"/>
      <c r="W452" s="133"/>
      <c r="X452" s="132"/>
      <c r="Y452" s="132"/>
      <c r="Z452" s="132"/>
      <c r="AA452" s="132"/>
    </row>
    <row r="453" spans="1:27" ht="20.100000000000001" customHeight="1">
      <c r="A453" s="299">
        <v>30400001</v>
      </c>
      <c r="B453" s="151" t="s">
        <v>514</v>
      </c>
      <c r="C453" s="126" t="s">
        <v>187</v>
      </c>
      <c r="D453" s="108">
        <v>5.0599999999999996</v>
      </c>
      <c r="E453" s="108"/>
      <c r="F453" s="127"/>
      <c r="G453" s="128"/>
      <c r="H453" s="226">
        <f t="shared" si="195"/>
        <v>0</v>
      </c>
      <c r="I453" s="129"/>
      <c r="J453" s="130" t="str">
        <f t="array" ref="J453">IF(ISERROR(G453/I453),"",G453/I453)</f>
        <v/>
      </c>
      <c r="K453" s="131">
        <f t="array" ref="K453">IF(ISERROR(G453/L453),"",G453/L453)</f>
        <v>0</v>
      </c>
      <c r="L453" s="129">
        <v>15.5</v>
      </c>
      <c r="M453" s="109">
        <f t="shared" si="199"/>
        <v>0</v>
      </c>
      <c r="N453" s="130">
        <f t="shared" si="200"/>
        <v>0</v>
      </c>
      <c r="O453" s="219"/>
      <c r="P453" s="219"/>
      <c r="Q453" s="219"/>
      <c r="R453" s="219"/>
      <c r="S453" s="219"/>
      <c r="T453" s="219"/>
      <c r="U453" s="219"/>
      <c r="V453" s="132">
        <f t="shared" ref="V453:V454" si="204">SUM(X453:AA453)</f>
        <v>0</v>
      </c>
      <c r="W453" s="133" t="str">
        <f t="shared" ref="W453:W454" si="205">IF(ISERROR(V453/G453),"",V453/G453)</f>
        <v/>
      </c>
      <c r="X453" s="132"/>
      <c r="Y453" s="132"/>
      <c r="Z453" s="132"/>
      <c r="AA453" s="132"/>
    </row>
    <row r="454" spans="1:27" ht="20.100000000000001" customHeight="1">
      <c r="A454" s="299">
        <v>30400002</v>
      </c>
      <c r="B454" s="151" t="s">
        <v>514</v>
      </c>
      <c r="C454" s="126" t="s">
        <v>203</v>
      </c>
      <c r="D454" s="108">
        <v>5.0599999999999996</v>
      </c>
      <c r="E454" s="108"/>
      <c r="F454" s="127"/>
      <c r="G454" s="128"/>
      <c r="H454" s="226">
        <f t="shared" si="195"/>
        <v>0</v>
      </c>
      <c r="I454" s="129"/>
      <c r="J454" s="130" t="str">
        <f t="array" ref="J454">IF(ISERROR(G454/I454),"",G454/I454)</f>
        <v/>
      </c>
      <c r="K454" s="131">
        <f t="array" ref="K454">IF(ISERROR(G454/L454),"",G454/L454)</f>
        <v>0</v>
      </c>
      <c r="L454" s="129">
        <v>15.5</v>
      </c>
      <c r="M454" s="109">
        <f t="shared" si="199"/>
        <v>0</v>
      </c>
      <c r="N454" s="130">
        <f t="shared" si="200"/>
        <v>0</v>
      </c>
      <c r="O454" s="219"/>
      <c r="P454" s="219"/>
      <c r="Q454" s="219"/>
      <c r="R454" s="219"/>
      <c r="S454" s="219"/>
      <c r="T454" s="219"/>
      <c r="U454" s="219"/>
      <c r="V454" s="132">
        <f t="shared" si="204"/>
        <v>0</v>
      </c>
      <c r="W454" s="133" t="str">
        <f t="shared" si="205"/>
        <v/>
      </c>
      <c r="X454" s="132"/>
      <c r="Y454" s="132"/>
      <c r="Z454" s="132"/>
      <c r="AA454" s="132"/>
    </row>
    <row r="455" spans="1:27" ht="20.100000000000001" customHeight="1">
      <c r="A455" s="299">
        <v>30400004</v>
      </c>
      <c r="B455" s="151" t="s">
        <v>419</v>
      </c>
      <c r="C455" s="187" t="s">
        <v>420</v>
      </c>
      <c r="D455" s="108"/>
      <c r="E455" s="108"/>
      <c r="F455" s="127"/>
      <c r="G455" s="128"/>
      <c r="H455" s="229">
        <f t="shared" si="195"/>
        <v>0</v>
      </c>
      <c r="I455" s="129"/>
      <c r="J455" s="130"/>
      <c r="K455" s="131">
        <f t="array" ref="K455">IF(ISERROR(G455/L455),"",G455/L455)</f>
        <v>0</v>
      </c>
      <c r="L455" s="129">
        <v>24</v>
      </c>
      <c r="M455" s="109">
        <f t="shared" si="199"/>
        <v>0</v>
      </c>
      <c r="N455" s="130"/>
      <c r="O455" s="219"/>
      <c r="P455" s="219"/>
      <c r="Q455" s="219"/>
      <c r="R455" s="219"/>
      <c r="S455" s="219"/>
      <c r="T455" s="219"/>
      <c r="U455" s="219"/>
      <c r="V455" s="132"/>
      <c r="W455" s="133"/>
      <c r="X455" s="132"/>
      <c r="Y455" s="132"/>
      <c r="Z455" s="132"/>
      <c r="AA455" s="132"/>
    </row>
    <row r="456" spans="1:27" ht="20.100000000000001" customHeight="1">
      <c r="A456" s="299">
        <v>30400003</v>
      </c>
      <c r="B456" s="151" t="s">
        <v>419</v>
      </c>
      <c r="C456" s="187" t="s">
        <v>60</v>
      </c>
      <c r="D456" s="108"/>
      <c r="E456" s="108"/>
      <c r="F456" s="127"/>
      <c r="G456" s="128"/>
      <c r="H456" s="229">
        <f t="shared" si="195"/>
        <v>0</v>
      </c>
      <c r="I456" s="129"/>
      <c r="J456" s="130"/>
      <c r="K456" s="131">
        <f t="array" ref="K456">IF(ISERROR(G456/L456),"",G456/L456)</f>
        <v>0</v>
      </c>
      <c r="L456" s="129">
        <v>24</v>
      </c>
      <c r="M456" s="109">
        <f t="shared" si="199"/>
        <v>0</v>
      </c>
      <c r="N456" s="130"/>
      <c r="O456" s="219"/>
      <c r="P456" s="219"/>
      <c r="Q456" s="219"/>
      <c r="R456" s="219"/>
      <c r="S456" s="219"/>
      <c r="T456" s="219"/>
      <c r="U456" s="219"/>
      <c r="V456" s="132"/>
      <c r="W456" s="133"/>
      <c r="X456" s="132"/>
      <c r="Y456" s="132"/>
      <c r="Z456" s="132"/>
      <c r="AA456" s="132"/>
    </row>
    <row r="457" spans="1:27" ht="20.100000000000001" customHeight="1">
      <c r="A457" s="299">
        <v>30400005</v>
      </c>
      <c r="B457" s="151" t="s">
        <v>419</v>
      </c>
      <c r="C457" s="187" t="s">
        <v>422</v>
      </c>
      <c r="D457" s="108"/>
      <c r="E457" s="108"/>
      <c r="F457" s="127"/>
      <c r="G457" s="128"/>
      <c r="H457" s="229">
        <f t="shared" si="195"/>
        <v>0</v>
      </c>
      <c r="I457" s="129"/>
      <c r="J457" s="130"/>
      <c r="K457" s="131">
        <f t="array" ref="K457">IF(ISERROR(G457/L457),"",G457/L457)</f>
        <v>0</v>
      </c>
      <c r="L457" s="129">
        <v>24</v>
      </c>
      <c r="M457" s="109">
        <f t="shared" si="199"/>
        <v>0</v>
      </c>
      <c r="N457" s="130"/>
      <c r="O457" s="219"/>
      <c r="P457" s="219"/>
      <c r="Q457" s="219"/>
      <c r="R457" s="219"/>
      <c r="S457" s="219"/>
      <c r="T457" s="219"/>
      <c r="U457" s="219"/>
      <c r="V457" s="132"/>
      <c r="W457" s="133"/>
      <c r="X457" s="132"/>
      <c r="Y457" s="132"/>
      <c r="Z457" s="132"/>
      <c r="AA457" s="132"/>
    </row>
    <row r="458" spans="1:27" ht="20.100000000000001" customHeight="1">
      <c r="A458" s="299">
        <v>30400007</v>
      </c>
      <c r="B458" s="151" t="s">
        <v>223</v>
      </c>
      <c r="C458" s="126" t="s">
        <v>204</v>
      </c>
      <c r="D458" s="108">
        <v>5.07</v>
      </c>
      <c r="E458" s="108"/>
      <c r="F458" s="127"/>
      <c r="G458" s="128"/>
      <c r="H458" s="229">
        <f t="shared" si="195"/>
        <v>0</v>
      </c>
      <c r="I458" s="129"/>
      <c r="J458" s="130" t="str">
        <f t="array" ref="J458">IF(ISERROR(G458/I458),"",G458/I458)</f>
        <v/>
      </c>
      <c r="K458" s="131">
        <f t="array" ref="K458">IF(ISERROR(G458/L458),"",G458/L458)</f>
        <v>0</v>
      </c>
      <c r="L458" s="129">
        <v>9</v>
      </c>
      <c r="M458" s="109">
        <f t="shared" si="199"/>
        <v>0</v>
      </c>
      <c r="N458" s="130">
        <f t="shared" ref="N458:N460" si="206">SUM(O458:U458)</f>
        <v>0</v>
      </c>
      <c r="O458" s="219"/>
      <c r="P458" s="219"/>
      <c r="Q458" s="219"/>
      <c r="R458" s="219"/>
      <c r="S458" s="219"/>
      <c r="T458" s="219"/>
      <c r="U458" s="219"/>
      <c r="V458" s="132">
        <f t="shared" ref="V458:V460" si="207">SUM(X458:AA458)</f>
        <v>0</v>
      </c>
      <c r="W458" s="133" t="str">
        <f t="shared" ref="W458:W474" si="208">IF(ISERROR(V458/G458),"",V458/G458)</f>
        <v/>
      </c>
      <c r="X458" s="132"/>
      <c r="Y458" s="132"/>
      <c r="Z458" s="132"/>
      <c r="AA458" s="132"/>
    </row>
    <row r="459" spans="1:27" ht="20.100000000000001" customHeight="1">
      <c r="A459" s="299">
        <v>30400006</v>
      </c>
      <c r="B459" s="151" t="s">
        <v>223</v>
      </c>
      <c r="C459" s="126" t="s">
        <v>179</v>
      </c>
      <c r="D459" s="108">
        <v>5.07</v>
      </c>
      <c r="E459" s="108"/>
      <c r="F459" s="127"/>
      <c r="G459" s="128"/>
      <c r="H459" s="229">
        <f t="shared" si="195"/>
        <v>0</v>
      </c>
      <c r="I459" s="129"/>
      <c r="J459" s="130" t="str">
        <f t="array" ref="J459">IF(ISERROR(G459/I459),"",G459/I459)</f>
        <v/>
      </c>
      <c r="K459" s="131">
        <f t="array" ref="K459">IF(ISERROR(G459/L459),"",G459/L459)</f>
        <v>0</v>
      </c>
      <c r="L459" s="129">
        <v>9</v>
      </c>
      <c r="M459" s="109">
        <f t="shared" ref="M459:M460" si="209">IF(ISERROR(I459-K459),"",I459-K459)</f>
        <v>0</v>
      </c>
      <c r="N459" s="130">
        <f t="shared" si="206"/>
        <v>0</v>
      </c>
      <c r="O459" s="219"/>
      <c r="P459" s="219"/>
      <c r="Q459" s="219"/>
      <c r="R459" s="219"/>
      <c r="S459" s="219"/>
      <c r="T459" s="219"/>
      <c r="U459" s="219"/>
      <c r="V459" s="132">
        <f t="shared" si="207"/>
        <v>0</v>
      </c>
      <c r="W459" s="133" t="str">
        <f t="shared" si="208"/>
        <v/>
      </c>
      <c r="X459" s="132"/>
      <c r="Y459" s="132"/>
      <c r="Z459" s="132"/>
      <c r="AA459" s="132"/>
    </row>
    <row r="460" spans="1:27" ht="20.100000000000001" customHeight="1">
      <c r="A460" s="299">
        <v>30400006</v>
      </c>
      <c r="B460" s="151" t="s">
        <v>223</v>
      </c>
      <c r="C460" s="126" t="s">
        <v>186</v>
      </c>
      <c r="D460" s="108">
        <v>5.0599999999999996</v>
      </c>
      <c r="E460" s="108"/>
      <c r="F460" s="153"/>
      <c r="G460" s="128"/>
      <c r="H460" s="226">
        <f t="shared" ref="H460" si="210">D460*G460</f>
        <v>0</v>
      </c>
      <c r="I460" s="129"/>
      <c r="J460" s="130" t="str">
        <f t="array" ref="J460">IF(ISERROR(G460/I460),"",G460/I460)</f>
        <v/>
      </c>
      <c r="K460" s="226">
        <f t="array" ref="K460">IF(ISERROR(G460/L460),"",G460/L460)</f>
        <v>0</v>
      </c>
      <c r="L460" s="129">
        <v>9</v>
      </c>
      <c r="M460" s="109">
        <f t="shared" si="209"/>
        <v>0</v>
      </c>
      <c r="N460" s="130">
        <f t="shared" si="206"/>
        <v>0</v>
      </c>
      <c r="O460" s="219"/>
      <c r="P460" s="219"/>
      <c r="Q460" s="219"/>
      <c r="R460" s="219"/>
      <c r="S460" s="219"/>
      <c r="T460" s="219"/>
      <c r="U460" s="219"/>
      <c r="V460" s="132">
        <f t="shared" si="207"/>
        <v>0</v>
      </c>
      <c r="W460" s="133" t="str">
        <f t="shared" si="208"/>
        <v/>
      </c>
      <c r="X460" s="132"/>
      <c r="Y460" s="132"/>
      <c r="Z460" s="132"/>
      <c r="AA460" s="132"/>
    </row>
    <row r="461" spans="1:27" ht="20.100000000000001" customHeight="1">
      <c r="A461" s="462" t="s">
        <v>224</v>
      </c>
      <c r="B461" s="463"/>
      <c r="C461" s="224" t="s">
        <v>202</v>
      </c>
      <c r="D461" s="143"/>
      <c r="E461" s="143"/>
      <c r="F461" s="144"/>
      <c r="G461" s="145">
        <f>SUM(G427:G460)</f>
        <v>0</v>
      </c>
      <c r="H461" s="146">
        <f>SUM(H427:H460)</f>
        <v>0</v>
      </c>
      <c r="I461" s="146">
        <f>SUM(I427:I460)</f>
        <v>0</v>
      </c>
      <c r="J461" s="130" t="str">
        <f t="array" ref="J461">IF(ISERROR(G461/I461),"",G461/I461)</f>
        <v/>
      </c>
      <c r="K461" s="146">
        <f>SUM(K427:K460)</f>
        <v>0</v>
      </c>
      <c r="L461" s="147"/>
      <c r="M461" s="150">
        <f t="shared" ref="M461:V461" si="211">SUM(M427:M460)</f>
        <v>0</v>
      </c>
      <c r="N461" s="146">
        <f t="shared" si="211"/>
        <v>0</v>
      </c>
      <c r="O461" s="148">
        <f t="shared" si="211"/>
        <v>0</v>
      </c>
      <c r="P461" s="148">
        <f t="shared" si="211"/>
        <v>0</v>
      </c>
      <c r="Q461" s="148">
        <f t="shared" si="211"/>
        <v>0</v>
      </c>
      <c r="R461" s="148">
        <f t="shared" si="211"/>
        <v>0</v>
      </c>
      <c r="S461" s="148">
        <f t="shared" si="211"/>
        <v>0</v>
      </c>
      <c r="T461" s="148">
        <f t="shared" si="211"/>
        <v>0</v>
      </c>
      <c r="U461" s="148">
        <f t="shared" si="211"/>
        <v>0</v>
      </c>
      <c r="V461" s="149">
        <f t="shared" si="211"/>
        <v>0</v>
      </c>
      <c r="W461" s="133" t="str">
        <f t="shared" si="208"/>
        <v/>
      </c>
      <c r="X461" s="149">
        <f>SUM(X427:X460)</f>
        <v>0</v>
      </c>
      <c r="Y461" s="149">
        <f>SUM(Y427:Y460)</f>
        <v>0</v>
      </c>
      <c r="Z461" s="149">
        <f>SUM(Z427:Z460)</f>
        <v>0</v>
      </c>
      <c r="AA461" s="149">
        <f>SUM(AA427:AA460)</f>
        <v>0</v>
      </c>
    </row>
    <row r="462" spans="1:27" ht="20.100000000000001" customHeight="1">
      <c r="A462" s="299">
        <v>30100038</v>
      </c>
      <c r="B462" s="134" t="s">
        <v>225</v>
      </c>
      <c r="C462" s="126" t="s">
        <v>226</v>
      </c>
      <c r="D462" s="108">
        <v>5.03</v>
      </c>
      <c r="E462" s="108"/>
      <c r="F462" s="127"/>
      <c r="G462" s="128"/>
      <c r="H462" s="226">
        <f t="shared" ref="H462:H474" si="212">D462*G462</f>
        <v>0</v>
      </c>
      <c r="I462" s="129"/>
      <c r="J462" s="130" t="str">
        <f t="array" ref="J462">IF(ISERROR(G462/I462),"",G462/I462)</f>
        <v/>
      </c>
      <c r="K462" s="131">
        <f t="array" ref="K462">IF(ISERROR(G462/L462),"",G462/L462)</f>
        <v>0</v>
      </c>
      <c r="L462" s="129">
        <v>25</v>
      </c>
      <c r="M462" s="109">
        <f t="shared" ref="M462:M474" si="213">IF(ISERROR(I462-K462),"",I462-K462)</f>
        <v>0</v>
      </c>
      <c r="N462" s="130">
        <f t="shared" ref="N462:N474" si="214">SUM(O462:U462)</f>
        <v>0</v>
      </c>
      <c r="O462" s="219"/>
      <c r="P462" s="219"/>
      <c r="Q462" s="219"/>
      <c r="R462" s="219"/>
      <c r="S462" s="219"/>
      <c r="T462" s="219"/>
      <c r="U462" s="219"/>
      <c r="V462" s="132">
        <f t="shared" ref="V462:V474" si="215">SUM(X462:AA462)</f>
        <v>0</v>
      </c>
      <c r="W462" s="133" t="str">
        <f t="shared" si="208"/>
        <v/>
      </c>
      <c r="X462" s="132"/>
      <c r="Y462" s="132"/>
      <c r="Z462" s="132"/>
      <c r="AA462" s="132"/>
    </row>
    <row r="463" spans="1:27" ht="20.100000000000001" customHeight="1">
      <c r="A463" s="299">
        <v>30100037</v>
      </c>
      <c r="B463" s="134" t="s">
        <v>225</v>
      </c>
      <c r="C463" s="126" t="s">
        <v>204</v>
      </c>
      <c r="D463" s="108">
        <v>5.03</v>
      </c>
      <c r="E463" s="108"/>
      <c r="F463" s="127"/>
      <c r="G463" s="128"/>
      <c r="H463" s="226">
        <f t="shared" si="212"/>
        <v>0</v>
      </c>
      <c r="I463" s="129"/>
      <c r="J463" s="130" t="str">
        <f t="array" ref="J463">IF(ISERROR(G463/I463),"",G463/I463)</f>
        <v/>
      </c>
      <c r="K463" s="131">
        <f t="array" ref="K463">IF(ISERROR(G463/L463),"",G463/L463)</f>
        <v>0</v>
      </c>
      <c r="L463" s="129">
        <v>25</v>
      </c>
      <c r="M463" s="109">
        <f t="shared" si="213"/>
        <v>0</v>
      </c>
      <c r="N463" s="130">
        <f t="shared" si="214"/>
        <v>0</v>
      </c>
      <c r="O463" s="219"/>
      <c r="P463" s="219"/>
      <c r="Q463" s="219"/>
      <c r="R463" s="219"/>
      <c r="S463" s="219"/>
      <c r="T463" s="219"/>
      <c r="U463" s="219"/>
      <c r="V463" s="132">
        <f t="shared" si="215"/>
        <v>0</v>
      </c>
      <c r="W463" s="133" t="str">
        <f t="shared" si="208"/>
        <v/>
      </c>
      <c r="X463" s="132"/>
      <c r="Y463" s="132"/>
      <c r="Z463" s="132"/>
      <c r="AA463" s="132"/>
    </row>
    <row r="464" spans="1:27" ht="20.100000000000001" customHeight="1">
      <c r="A464" s="299">
        <v>30100051</v>
      </c>
      <c r="B464" s="134" t="s">
        <v>184</v>
      </c>
      <c r="C464" s="126" t="s">
        <v>194</v>
      </c>
      <c r="D464" s="108">
        <v>5.04</v>
      </c>
      <c r="E464" s="108"/>
      <c r="F464" s="127"/>
      <c r="G464" s="128"/>
      <c r="H464" s="226">
        <f t="shared" si="212"/>
        <v>0</v>
      </c>
      <c r="I464" s="129"/>
      <c r="J464" s="130" t="str">
        <f t="array" ref="J464">IF(ISERROR(G464/I464),"",G464/I464)</f>
        <v/>
      </c>
      <c r="K464" s="131">
        <f t="array" ref="K464">IF(ISERROR(G464/L464),"",G464/L464)</f>
        <v>0</v>
      </c>
      <c r="L464" s="129">
        <v>20</v>
      </c>
      <c r="M464" s="109">
        <f t="shared" si="213"/>
        <v>0</v>
      </c>
      <c r="N464" s="130">
        <f t="shared" si="214"/>
        <v>0</v>
      </c>
      <c r="O464" s="219"/>
      <c r="P464" s="219"/>
      <c r="Q464" s="219"/>
      <c r="R464" s="219"/>
      <c r="S464" s="219"/>
      <c r="T464" s="219"/>
      <c r="U464" s="219"/>
      <c r="V464" s="132">
        <f t="shared" si="215"/>
        <v>0</v>
      </c>
      <c r="W464" s="133" t="str">
        <f t="shared" si="208"/>
        <v/>
      </c>
      <c r="X464" s="132"/>
      <c r="Y464" s="132"/>
      <c r="Z464" s="132"/>
      <c r="AA464" s="132"/>
    </row>
    <row r="465" spans="1:27" ht="20.100000000000001" customHeight="1">
      <c r="A465" s="299"/>
      <c r="B465" s="140" t="s">
        <v>227</v>
      </c>
      <c r="C465" s="126" t="s">
        <v>212</v>
      </c>
      <c r="D465" s="108">
        <v>5.03</v>
      </c>
      <c r="E465" s="108"/>
      <c r="F465" s="127"/>
      <c r="G465" s="128"/>
      <c r="H465" s="226">
        <f t="shared" si="212"/>
        <v>0</v>
      </c>
      <c r="I465" s="129"/>
      <c r="J465" s="130" t="str">
        <f t="array" ref="J465">IF(ISERROR(G465/I465),"",G465/I465)</f>
        <v/>
      </c>
      <c r="K465" s="131">
        <f t="array" ref="K465">IF(ISERROR(G465/L465),"",G465/L465)</f>
        <v>0</v>
      </c>
      <c r="L465" s="129">
        <v>4</v>
      </c>
      <c r="M465" s="109">
        <f t="shared" si="213"/>
        <v>0</v>
      </c>
      <c r="N465" s="130">
        <f t="shared" si="214"/>
        <v>0</v>
      </c>
      <c r="O465" s="219"/>
      <c r="P465" s="219"/>
      <c r="Q465" s="219"/>
      <c r="R465" s="219"/>
      <c r="S465" s="219"/>
      <c r="T465" s="219"/>
      <c r="U465" s="219"/>
      <c r="V465" s="132">
        <f t="shared" si="215"/>
        <v>0</v>
      </c>
      <c r="W465" s="133" t="str">
        <f t="shared" si="208"/>
        <v/>
      </c>
      <c r="X465" s="132"/>
      <c r="Y465" s="132"/>
      <c r="Z465" s="132"/>
      <c r="AA465" s="132"/>
    </row>
    <row r="466" spans="1:27" ht="20.100000000000001" customHeight="1">
      <c r="A466" s="299">
        <v>30100054</v>
      </c>
      <c r="B466" s="140" t="s">
        <v>227</v>
      </c>
      <c r="C466" s="223" t="s">
        <v>203</v>
      </c>
      <c r="D466" s="108">
        <v>5.03</v>
      </c>
      <c r="E466" s="108"/>
      <c r="F466" s="127"/>
      <c r="G466" s="128"/>
      <c r="H466" s="226">
        <f t="shared" si="212"/>
        <v>0</v>
      </c>
      <c r="I466" s="129"/>
      <c r="J466" s="130" t="str">
        <f t="array" ref="J466">IF(ISERROR(G466/I466),"",G466/I466)</f>
        <v/>
      </c>
      <c r="K466" s="131">
        <f t="array" ref="K466">IF(ISERROR(G466/L466),"",G466/L466)</f>
        <v>0</v>
      </c>
      <c r="L466" s="129">
        <v>4</v>
      </c>
      <c r="M466" s="109">
        <f t="shared" si="213"/>
        <v>0</v>
      </c>
      <c r="N466" s="130">
        <f t="shared" si="214"/>
        <v>0</v>
      </c>
      <c r="O466" s="219"/>
      <c r="P466" s="219"/>
      <c r="Q466" s="219"/>
      <c r="R466" s="219"/>
      <c r="S466" s="219"/>
      <c r="T466" s="219"/>
      <c r="U466" s="219"/>
      <c r="V466" s="132">
        <f t="shared" si="215"/>
        <v>0</v>
      </c>
      <c r="W466" s="133" t="str">
        <f t="shared" si="208"/>
        <v/>
      </c>
      <c r="X466" s="132"/>
      <c r="Y466" s="132"/>
      <c r="Z466" s="132"/>
      <c r="AA466" s="132"/>
    </row>
    <row r="467" spans="1:27" ht="20.100000000000001" customHeight="1">
      <c r="A467" s="299">
        <v>30100053</v>
      </c>
      <c r="B467" s="140" t="s">
        <v>227</v>
      </c>
      <c r="C467" s="126" t="s">
        <v>199</v>
      </c>
      <c r="D467" s="108">
        <v>5.03</v>
      </c>
      <c r="E467" s="108"/>
      <c r="F467" s="127"/>
      <c r="G467" s="128"/>
      <c r="H467" s="226">
        <f t="shared" si="212"/>
        <v>0</v>
      </c>
      <c r="I467" s="129"/>
      <c r="J467" s="130" t="str">
        <f t="array" ref="J467">IF(ISERROR(G467/I467),"",G467/I467)</f>
        <v/>
      </c>
      <c r="K467" s="131">
        <f t="array" ref="K467">IF(ISERROR(G467/L467),"",G467/L467)</f>
        <v>0</v>
      </c>
      <c r="L467" s="129">
        <v>4</v>
      </c>
      <c r="M467" s="109">
        <f t="shared" si="213"/>
        <v>0</v>
      </c>
      <c r="N467" s="130">
        <f t="shared" si="214"/>
        <v>0</v>
      </c>
      <c r="O467" s="219"/>
      <c r="P467" s="219"/>
      <c r="Q467" s="219"/>
      <c r="R467" s="219"/>
      <c r="S467" s="219"/>
      <c r="T467" s="219"/>
      <c r="U467" s="219"/>
      <c r="V467" s="132">
        <f t="shared" si="215"/>
        <v>0</v>
      </c>
      <c r="W467" s="133" t="str">
        <f t="shared" si="208"/>
        <v/>
      </c>
      <c r="X467" s="132"/>
      <c r="Y467" s="132"/>
      <c r="Z467" s="132"/>
      <c r="AA467" s="132"/>
    </row>
    <row r="468" spans="1:27" ht="20.100000000000001" customHeight="1">
      <c r="A468" s="299"/>
      <c r="B468" s="140" t="s">
        <v>227</v>
      </c>
      <c r="C468" s="126" t="s">
        <v>186</v>
      </c>
      <c r="D468" s="108">
        <v>5.03</v>
      </c>
      <c r="E468" s="108"/>
      <c r="F468" s="127"/>
      <c r="G468" s="128"/>
      <c r="H468" s="226">
        <f t="shared" si="212"/>
        <v>0</v>
      </c>
      <c r="I468" s="129"/>
      <c r="J468" s="130" t="str">
        <f t="array" ref="J468">IF(ISERROR(G468/I468),"",G468/I468)</f>
        <v/>
      </c>
      <c r="K468" s="131">
        <f t="array" ref="K468">IF(ISERROR(G468/L468),"",G468/L468)</f>
        <v>0</v>
      </c>
      <c r="L468" s="129">
        <v>4</v>
      </c>
      <c r="M468" s="109">
        <f t="shared" si="213"/>
        <v>0</v>
      </c>
      <c r="N468" s="130">
        <f t="shared" si="214"/>
        <v>0</v>
      </c>
      <c r="O468" s="219"/>
      <c r="P468" s="219"/>
      <c r="Q468" s="219"/>
      <c r="R468" s="219"/>
      <c r="S468" s="219"/>
      <c r="T468" s="219"/>
      <c r="U468" s="219"/>
      <c r="V468" s="132">
        <f t="shared" si="215"/>
        <v>0</v>
      </c>
      <c r="W468" s="133" t="str">
        <f t="shared" si="208"/>
        <v/>
      </c>
      <c r="X468" s="132"/>
      <c r="Y468" s="132"/>
      <c r="Z468" s="132"/>
      <c r="AA468" s="132"/>
    </row>
    <row r="469" spans="1:27" ht="20.100000000000001" customHeight="1">
      <c r="A469" s="299"/>
      <c r="B469" s="140" t="s">
        <v>227</v>
      </c>
      <c r="C469" s="223" t="s">
        <v>228</v>
      </c>
      <c r="D469" s="108">
        <v>5.03</v>
      </c>
      <c r="E469" s="108"/>
      <c r="F469" s="127"/>
      <c r="G469" s="128"/>
      <c r="H469" s="226">
        <f t="shared" si="212"/>
        <v>0</v>
      </c>
      <c r="I469" s="129"/>
      <c r="J469" s="130" t="str">
        <f t="array" ref="J469">IF(ISERROR(G469/I469),"",G469/I469)</f>
        <v/>
      </c>
      <c r="K469" s="131">
        <f t="array" ref="K469">IF(ISERROR(G469/L469),"",G469/L469)</f>
        <v>0</v>
      </c>
      <c r="L469" s="129">
        <v>4</v>
      </c>
      <c r="M469" s="109">
        <f t="shared" si="213"/>
        <v>0</v>
      </c>
      <c r="N469" s="130">
        <f t="shared" si="214"/>
        <v>0</v>
      </c>
      <c r="O469" s="219"/>
      <c r="P469" s="219"/>
      <c r="Q469" s="219"/>
      <c r="R469" s="219"/>
      <c r="S469" s="219"/>
      <c r="T469" s="219"/>
      <c r="U469" s="219"/>
      <c r="V469" s="132">
        <f t="shared" si="215"/>
        <v>0</v>
      </c>
      <c r="W469" s="133" t="str">
        <f t="shared" si="208"/>
        <v/>
      </c>
      <c r="X469" s="132"/>
      <c r="Y469" s="132"/>
      <c r="Z469" s="132"/>
      <c r="AA469" s="132"/>
    </row>
    <row r="470" spans="1:27" ht="20.100000000000001" customHeight="1">
      <c r="A470" s="299">
        <v>30101067</v>
      </c>
      <c r="B470" s="140" t="s">
        <v>229</v>
      </c>
      <c r="C470" s="223" t="s">
        <v>212</v>
      </c>
      <c r="D470" s="108">
        <v>5.03</v>
      </c>
      <c r="E470" s="108"/>
      <c r="F470" s="127"/>
      <c r="G470" s="128"/>
      <c r="H470" s="226">
        <f t="shared" si="212"/>
        <v>0</v>
      </c>
      <c r="I470" s="129"/>
      <c r="J470" s="130" t="str">
        <f t="array" ref="J470">IF(ISERROR(G470/I470),"",G470/I470)</f>
        <v/>
      </c>
      <c r="K470" s="131" t="str">
        <f t="array" ref="K470">IF(ISERROR(G470/L470),"",G470/L470)</f>
        <v/>
      </c>
      <c r="L470" s="129"/>
      <c r="M470" s="109" t="str">
        <f t="shared" si="213"/>
        <v/>
      </c>
      <c r="N470" s="130">
        <f t="shared" si="214"/>
        <v>0</v>
      </c>
      <c r="O470" s="219"/>
      <c r="P470" s="219"/>
      <c r="Q470" s="219"/>
      <c r="R470" s="219"/>
      <c r="S470" s="219"/>
      <c r="T470" s="219"/>
      <c r="U470" s="219"/>
      <c r="V470" s="132">
        <f t="shared" si="215"/>
        <v>0</v>
      </c>
      <c r="W470" s="133" t="str">
        <f t="shared" si="208"/>
        <v/>
      </c>
      <c r="X470" s="132"/>
      <c r="Y470" s="132"/>
      <c r="Z470" s="132"/>
      <c r="AA470" s="132"/>
    </row>
    <row r="471" spans="1:27" ht="20.100000000000001" customHeight="1">
      <c r="A471" s="299">
        <v>30101068</v>
      </c>
      <c r="B471" s="140" t="s">
        <v>229</v>
      </c>
      <c r="C471" s="223" t="s">
        <v>203</v>
      </c>
      <c r="D471" s="108">
        <v>5.03</v>
      </c>
      <c r="E471" s="108"/>
      <c r="F471" s="127"/>
      <c r="G471" s="128"/>
      <c r="H471" s="226">
        <f t="shared" si="212"/>
        <v>0</v>
      </c>
      <c r="I471" s="129"/>
      <c r="J471" s="130" t="str">
        <f t="array" ref="J471">IF(ISERROR(G471/I471),"",G471/I471)</f>
        <v/>
      </c>
      <c r="K471" s="131" t="str">
        <f t="array" ref="K471">IF(ISERROR(G471/L471),"",G471/L471)</f>
        <v/>
      </c>
      <c r="L471" s="129"/>
      <c r="M471" s="109" t="str">
        <f t="shared" si="213"/>
        <v/>
      </c>
      <c r="N471" s="130">
        <f t="shared" si="214"/>
        <v>0</v>
      </c>
      <c r="O471" s="219"/>
      <c r="P471" s="219"/>
      <c r="Q471" s="219"/>
      <c r="R471" s="219"/>
      <c r="S471" s="219"/>
      <c r="T471" s="219"/>
      <c r="U471" s="219"/>
      <c r="V471" s="132">
        <f t="shared" si="215"/>
        <v>0</v>
      </c>
      <c r="W471" s="133" t="str">
        <f t="shared" si="208"/>
        <v/>
      </c>
      <c r="X471" s="132"/>
      <c r="Y471" s="132"/>
      <c r="Z471" s="132"/>
      <c r="AA471" s="132"/>
    </row>
    <row r="472" spans="1:27" ht="20.100000000000001" customHeight="1">
      <c r="A472" s="299">
        <v>30101069</v>
      </c>
      <c r="B472" s="140" t="s">
        <v>229</v>
      </c>
      <c r="C472" s="223" t="s">
        <v>186</v>
      </c>
      <c r="D472" s="108">
        <v>5.03</v>
      </c>
      <c r="E472" s="108"/>
      <c r="F472" s="127"/>
      <c r="G472" s="128"/>
      <c r="H472" s="226">
        <f t="shared" si="212"/>
        <v>0</v>
      </c>
      <c r="I472" s="129"/>
      <c r="J472" s="130" t="str">
        <f t="array" ref="J472">IF(ISERROR(G472/I472),"",G472/I472)</f>
        <v/>
      </c>
      <c r="K472" s="131" t="str">
        <f t="array" ref="K472">IF(ISERROR(G472/L472),"",G472/L472)</f>
        <v/>
      </c>
      <c r="L472" s="129"/>
      <c r="M472" s="109" t="str">
        <f t="shared" si="213"/>
        <v/>
      </c>
      <c r="N472" s="130">
        <f t="shared" si="214"/>
        <v>0</v>
      </c>
      <c r="O472" s="219"/>
      <c r="P472" s="219"/>
      <c r="Q472" s="219"/>
      <c r="R472" s="219"/>
      <c r="S472" s="219"/>
      <c r="T472" s="219"/>
      <c r="U472" s="219"/>
      <c r="V472" s="132">
        <f t="shared" si="215"/>
        <v>0</v>
      </c>
      <c r="W472" s="133" t="str">
        <f t="shared" si="208"/>
        <v/>
      </c>
      <c r="X472" s="132"/>
      <c r="Y472" s="132"/>
      <c r="Z472" s="132"/>
      <c r="AA472" s="132"/>
    </row>
    <row r="473" spans="1:27" ht="20.100000000000001" customHeight="1">
      <c r="A473" s="299">
        <v>30101070</v>
      </c>
      <c r="B473" s="140" t="s">
        <v>229</v>
      </c>
      <c r="C473" s="223" t="s">
        <v>228</v>
      </c>
      <c r="D473" s="108">
        <v>5.03</v>
      </c>
      <c r="E473" s="108"/>
      <c r="F473" s="127"/>
      <c r="G473" s="128"/>
      <c r="H473" s="226">
        <f t="shared" si="212"/>
        <v>0</v>
      </c>
      <c r="I473" s="129"/>
      <c r="J473" s="130" t="str">
        <f t="array" ref="J473">IF(ISERROR(G473/I473),"",G473/I473)</f>
        <v/>
      </c>
      <c r="K473" s="131" t="str">
        <f t="array" ref="K473">IF(ISERROR(G473/L473),"",G473/L473)</f>
        <v/>
      </c>
      <c r="L473" s="129"/>
      <c r="M473" s="109" t="str">
        <f t="shared" si="213"/>
        <v/>
      </c>
      <c r="N473" s="130">
        <f t="shared" si="214"/>
        <v>0</v>
      </c>
      <c r="O473" s="219"/>
      <c r="P473" s="219"/>
      <c r="Q473" s="219"/>
      <c r="R473" s="219"/>
      <c r="S473" s="219"/>
      <c r="T473" s="219"/>
      <c r="U473" s="219"/>
      <c r="V473" s="132">
        <f t="shared" si="215"/>
        <v>0</v>
      </c>
      <c r="W473" s="133" t="str">
        <f t="shared" si="208"/>
        <v/>
      </c>
      <c r="X473" s="132"/>
      <c r="Y473" s="132"/>
      <c r="Z473" s="132"/>
      <c r="AA473" s="132"/>
    </row>
    <row r="474" spans="1:27" ht="20.100000000000001" customHeight="1">
      <c r="A474" s="299">
        <v>30101071</v>
      </c>
      <c r="B474" s="140" t="s">
        <v>229</v>
      </c>
      <c r="C474" s="223" t="s">
        <v>199</v>
      </c>
      <c r="D474" s="108">
        <v>5.03</v>
      </c>
      <c r="E474" s="108"/>
      <c r="F474" s="127"/>
      <c r="G474" s="128"/>
      <c r="H474" s="226">
        <f t="shared" si="212"/>
        <v>0</v>
      </c>
      <c r="I474" s="129"/>
      <c r="J474" s="130" t="str">
        <f t="array" ref="J474">IF(ISERROR(G474/I474),"",G474/I474)</f>
        <v/>
      </c>
      <c r="K474" s="131" t="str">
        <f t="array" ref="K474">IF(ISERROR(G474/L474),"",G474/L474)</f>
        <v/>
      </c>
      <c r="L474" s="129"/>
      <c r="M474" s="109" t="str">
        <f t="shared" si="213"/>
        <v/>
      </c>
      <c r="N474" s="130">
        <f t="shared" si="214"/>
        <v>0</v>
      </c>
      <c r="O474" s="219"/>
      <c r="P474" s="219"/>
      <c r="Q474" s="219"/>
      <c r="R474" s="219"/>
      <c r="S474" s="219"/>
      <c r="T474" s="219"/>
      <c r="U474" s="219"/>
      <c r="V474" s="132">
        <f t="shared" si="215"/>
        <v>0</v>
      </c>
      <c r="W474" s="133" t="str">
        <f t="shared" si="208"/>
        <v/>
      </c>
      <c r="X474" s="132"/>
      <c r="Y474" s="132"/>
      <c r="Z474" s="132"/>
      <c r="AA474" s="132"/>
    </row>
    <row r="475" spans="1:27" ht="20.100000000000001" customHeight="1">
      <c r="A475" s="300">
        <v>30100001</v>
      </c>
      <c r="B475" s="134" t="s">
        <v>230</v>
      </c>
      <c r="C475" s="126" t="s">
        <v>204</v>
      </c>
      <c r="D475" s="108">
        <v>5.0599999999999996</v>
      </c>
      <c r="E475" s="108"/>
      <c r="F475" s="127"/>
      <c r="G475" s="128"/>
      <c r="H475" s="226">
        <f t="shared" ref="H475:H476" si="216">D475*G475</f>
        <v>0</v>
      </c>
      <c r="I475" s="129"/>
      <c r="J475" s="130" t="str">
        <f t="array" ref="J475">IF(ISERROR(G475/I475),"",G475/I475)</f>
        <v/>
      </c>
      <c r="K475" s="131">
        <f t="array" ref="K475">IF(ISERROR(G475/L475),"",G475/L475)</f>
        <v>0</v>
      </c>
      <c r="L475" s="129">
        <v>25</v>
      </c>
      <c r="M475" s="109">
        <f t="shared" ref="M475:M476" si="217">IF(ISERROR(I475-K475),"",I475-K475)</f>
        <v>0</v>
      </c>
      <c r="N475" s="130">
        <f t="shared" ref="N475:N476" si="218">SUM(O475:U475)</f>
        <v>0</v>
      </c>
      <c r="O475" s="219"/>
      <c r="P475" s="219"/>
      <c r="Q475" s="219"/>
      <c r="R475" s="219"/>
      <c r="S475" s="219"/>
      <c r="T475" s="219"/>
      <c r="U475" s="219"/>
      <c r="V475" s="132">
        <f t="shared" ref="V475:V476" si="219">SUM(X475:AA475)</f>
        <v>0</v>
      </c>
      <c r="W475" s="133" t="str">
        <f t="shared" ref="W475:W491" si="220">IF(ISERROR(V475/G475),"",V475/G475)</f>
        <v/>
      </c>
      <c r="X475" s="132"/>
      <c r="Y475" s="132"/>
      <c r="Z475" s="132"/>
      <c r="AA475" s="132"/>
    </row>
    <row r="476" spans="1:27" ht="20.100000000000001" customHeight="1">
      <c r="A476" s="300">
        <v>30100002</v>
      </c>
      <c r="B476" s="134" t="s">
        <v>230</v>
      </c>
      <c r="C476" s="126" t="s">
        <v>226</v>
      </c>
      <c r="D476" s="108">
        <v>5.0599999999999996</v>
      </c>
      <c r="E476" s="108"/>
      <c r="F476" s="127"/>
      <c r="G476" s="128"/>
      <c r="H476" s="226">
        <f t="shared" si="216"/>
        <v>0</v>
      </c>
      <c r="I476" s="129"/>
      <c r="J476" s="130" t="str">
        <f t="array" ref="J476">IF(ISERROR(G476/I476),"",G476/I476)</f>
        <v/>
      </c>
      <c r="K476" s="131">
        <f t="array" ref="K476">IF(ISERROR(G476/L476),"",G476/L476)</f>
        <v>0</v>
      </c>
      <c r="L476" s="129">
        <v>25</v>
      </c>
      <c r="M476" s="109">
        <f t="shared" si="217"/>
        <v>0</v>
      </c>
      <c r="N476" s="130">
        <f t="shared" si="218"/>
        <v>0</v>
      </c>
      <c r="O476" s="219"/>
      <c r="P476" s="219"/>
      <c r="Q476" s="219"/>
      <c r="R476" s="219"/>
      <c r="S476" s="219"/>
      <c r="T476" s="219"/>
      <c r="U476" s="219"/>
      <c r="V476" s="132">
        <f t="shared" si="219"/>
        <v>0</v>
      </c>
      <c r="W476" s="133" t="str">
        <f t="shared" si="220"/>
        <v/>
      </c>
      <c r="X476" s="132"/>
      <c r="Y476" s="132"/>
      <c r="Z476" s="132"/>
      <c r="AA476" s="132"/>
    </row>
    <row r="477" spans="1:27" ht="20.100000000000001" customHeight="1">
      <c r="A477" s="462" t="s">
        <v>231</v>
      </c>
      <c r="B477" s="463"/>
      <c r="C477" s="224" t="s">
        <v>202</v>
      </c>
      <c r="D477" s="143"/>
      <c r="E477" s="143"/>
      <c r="F477" s="144"/>
      <c r="G477" s="145">
        <f>SUM(G462:G476)</f>
        <v>0</v>
      </c>
      <c r="H477" s="146">
        <f>SUM(H462:H476)</f>
        <v>0</v>
      </c>
      <c r="I477" s="146">
        <f>SUM(I462:I476)</f>
        <v>0</v>
      </c>
      <c r="J477" s="130" t="str">
        <f t="array" ref="J477">IF(ISERROR(G477/I477),"",G477/I477)</f>
        <v/>
      </c>
      <c r="K477" s="146">
        <f>SUM(K462:K476)</f>
        <v>0</v>
      </c>
      <c r="L477" s="147"/>
      <c r="M477" s="150">
        <f>SUM(M462:M476)</f>
        <v>0</v>
      </c>
      <c r="N477" s="146">
        <f>SUM(N462:N476)</f>
        <v>0</v>
      </c>
      <c r="O477" s="148">
        <f>SUM(O462:O476)</f>
        <v>0</v>
      </c>
      <c r="P477" s="148">
        <f>SUM(P462:P476)</f>
        <v>0</v>
      </c>
      <c r="Q477" s="148">
        <f>SUM(Q462:Q476)</f>
        <v>0</v>
      </c>
      <c r="R477" s="148"/>
      <c r="S477" s="148">
        <f>SUM(S462:S476)</f>
        <v>0</v>
      </c>
      <c r="T477" s="148">
        <f>SUM(T462:T476)</f>
        <v>0</v>
      </c>
      <c r="U477" s="148">
        <f>SUM(U462:U476)</f>
        <v>0</v>
      </c>
      <c r="V477" s="149">
        <f>SUM(V462:V476)</f>
        <v>0</v>
      </c>
      <c r="W477" s="133" t="str">
        <f t="shared" si="220"/>
        <v/>
      </c>
      <c r="X477" s="149">
        <f>SUM(X462:X476)</f>
        <v>0</v>
      </c>
      <c r="Y477" s="149">
        <f>SUM(Y462:Y476)</f>
        <v>0</v>
      </c>
      <c r="Z477" s="149">
        <f>SUM(Z462:Z476)</f>
        <v>0</v>
      </c>
      <c r="AA477" s="149">
        <f>SUM(AA462:AA476)</f>
        <v>0</v>
      </c>
    </row>
    <row r="478" spans="1:27" ht="20.100000000000001" customHeight="1">
      <c r="A478" s="300">
        <v>30400025</v>
      </c>
      <c r="B478" s="134" t="s">
        <v>232</v>
      </c>
      <c r="C478" s="126" t="s">
        <v>179</v>
      </c>
      <c r="D478" s="108">
        <v>5.04</v>
      </c>
      <c r="E478" s="108"/>
      <c r="F478" s="127"/>
      <c r="G478" s="128"/>
      <c r="H478" s="226">
        <f t="shared" ref="H478:H486" si="221">D478*G478</f>
        <v>0</v>
      </c>
      <c r="I478" s="129"/>
      <c r="J478" s="130" t="str">
        <f t="array" ref="J478">IF(ISERROR(G478/I478),"",G478/I478)</f>
        <v/>
      </c>
      <c r="K478" s="131">
        <f t="array" ref="K478">IF(ISERROR(G478/L478),"",G478/L478)</f>
        <v>0</v>
      </c>
      <c r="L478" s="129">
        <v>22</v>
      </c>
      <c r="M478" s="109">
        <f t="shared" ref="M478:M486" si="222">IF(ISERROR(I478-K478),"",I478-K478)</f>
        <v>0</v>
      </c>
      <c r="N478" s="130">
        <f t="shared" ref="N478:N486" si="223">SUM(O478:U478)</f>
        <v>0</v>
      </c>
      <c r="O478" s="219"/>
      <c r="P478" s="219"/>
      <c r="Q478" s="219"/>
      <c r="R478" s="219"/>
      <c r="S478" s="219"/>
      <c r="T478" s="219"/>
      <c r="U478" s="219"/>
      <c r="V478" s="132">
        <f t="shared" ref="V478:V486" si="224">SUM(X478:AA478)</f>
        <v>0</v>
      </c>
      <c r="W478" s="133" t="str">
        <f t="shared" si="220"/>
        <v/>
      </c>
      <c r="X478" s="132"/>
      <c r="Y478" s="132"/>
      <c r="Z478" s="132"/>
      <c r="AA478" s="132"/>
    </row>
    <row r="479" spans="1:27" ht="20.100000000000001" customHeight="1">
      <c r="A479" s="300">
        <v>30400023</v>
      </c>
      <c r="B479" s="134" t="s">
        <v>232</v>
      </c>
      <c r="C479" s="126" t="s">
        <v>186</v>
      </c>
      <c r="D479" s="108">
        <v>5.04</v>
      </c>
      <c r="E479" s="108"/>
      <c r="F479" s="127"/>
      <c r="G479" s="128"/>
      <c r="H479" s="226">
        <f t="shared" si="221"/>
        <v>0</v>
      </c>
      <c r="I479" s="129"/>
      <c r="J479" s="130" t="str">
        <f t="array" ref="J479">IF(ISERROR(G479/I479),"",G479/I479)</f>
        <v/>
      </c>
      <c r="K479" s="131">
        <f t="array" ref="K479">IF(ISERROR(G479/L479),"",G479/L479)</f>
        <v>0</v>
      </c>
      <c r="L479" s="129">
        <v>22</v>
      </c>
      <c r="M479" s="109">
        <f t="shared" si="222"/>
        <v>0</v>
      </c>
      <c r="N479" s="130">
        <f t="shared" si="223"/>
        <v>0</v>
      </c>
      <c r="O479" s="219"/>
      <c r="P479" s="219"/>
      <c r="Q479" s="219"/>
      <c r="R479" s="219"/>
      <c r="S479" s="219"/>
      <c r="T479" s="219"/>
      <c r="U479" s="219"/>
      <c r="V479" s="132">
        <f t="shared" si="224"/>
        <v>0</v>
      </c>
      <c r="W479" s="133" t="str">
        <f t="shared" si="220"/>
        <v/>
      </c>
      <c r="X479" s="132"/>
      <c r="Y479" s="132"/>
      <c r="Z479" s="132"/>
      <c r="AA479" s="132"/>
    </row>
    <row r="480" spans="1:27" ht="20.100000000000001" customHeight="1">
      <c r="A480" s="300">
        <v>30400024</v>
      </c>
      <c r="B480" s="134" t="s">
        <v>232</v>
      </c>
      <c r="C480" s="126" t="s">
        <v>204</v>
      </c>
      <c r="D480" s="108">
        <v>5.04</v>
      </c>
      <c r="E480" s="108"/>
      <c r="F480" s="127"/>
      <c r="G480" s="128"/>
      <c r="H480" s="226">
        <f t="shared" si="221"/>
        <v>0</v>
      </c>
      <c r="I480" s="129"/>
      <c r="J480" s="130" t="str">
        <f t="array" ref="J480">IF(ISERROR(G480/I480),"",G480/I480)</f>
        <v/>
      </c>
      <c r="K480" s="131">
        <f t="array" ref="K480">IF(ISERROR(G480/L480),"",G480/L480)</f>
        <v>0</v>
      </c>
      <c r="L480" s="129">
        <v>22</v>
      </c>
      <c r="M480" s="109">
        <f t="shared" si="222"/>
        <v>0</v>
      </c>
      <c r="N480" s="130">
        <f t="shared" si="223"/>
        <v>0</v>
      </c>
      <c r="O480" s="219"/>
      <c r="P480" s="219"/>
      <c r="Q480" s="219"/>
      <c r="R480" s="219"/>
      <c r="S480" s="219"/>
      <c r="T480" s="219"/>
      <c r="U480" s="219"/>
      <c r="V480" s="132">
        <f t="shared" si="224"/>
        <v>0</v>
      </c>
      <c r="W480" s="133" t="str">
        <f t="shared" si="220"/>
        <v/>
      </c>
      <c r="X480" s="132"/>
      <c r="Y480" s="132"/>
      <c r="Z480" s="132"/>
      <c r="AA480" s="132"/>
    </row>
    <row r="481" spans="1:27" ht="20.100000000000001" customHeight="1">
      <c r="A481" s="300"/>
      <c r="B481" s="134" t="s">
        <v>232</v>
      </c>
      <c r="C481" s="126" t="s">
        <v>195</v>
      </c>
      <c r="D481" s="108">
        <v>5.04</v>
      </c>
      <c r="E481" s="108"/>
      <c r="F481" s="127"/>
      <c r="G481" s="128"/>
      <c r="H481" s="226">
        <f t="shared" si="221"/>
        <v>0</v>
      </c>
      <c r="I481" s="129"/>
      <c r="J481" s="130" t="str">
        <f t="array" ref="J481">IF(ISERROR(G481/I481),"",G481/I481)</f>
        <v/>
      </c>
      <c r="K481" s="131">
        <f t="array" ref="K481">IF(ISERROR(G481/L481),"",G481/L481)</f>
        <v>0</v>
      </c>
      <c r="L481" s="129">
        <v>22</v>
      </c>
      <c r="M481" s="109">
        <f t="shared" si="222"/>
        <v>0</v>
      </c>
      <c r="N481" s="130">
        <f t="shared" si="223"/>
        <v>0</v>
      </c>
      <c r="O481" s="219"/>
      <c r="P481" s="219"/>
      <c r="Q481" s="219"/>
      <c r="R481" s="219"/>
      <c r="S481" s="219"/>
      <c r="T481" s="219"/>
      <c r="U481" s="219"/>
      <c r="V481" s="132">
        <f t="shared" si="224"/>
        <v>0</v>
      </c>
      <c r="W481" s="133" t="str">
        <f t="shared" si="220"/>
        <v/>
      </c>
      <c r="X481" s="132"/>
      <c r="Y481" s="132"/>
      <c r="Z481" s="132"/>
      <c r="AA481" s="132"/>
    </row>
    <row r="482" spans="1:27" ht="20.100000000000001" customHeight="1">
      <c r="A482" s="300"/>
      <c r="B482" s="134" t="s">
        <v>232</v>
      </c>
      <c r="C482" s="126" t="s">
        <v>233</v>
      </c>
      <c r="D482" s="108">
        <v>5.04</v>
      </c>
      <c r="E482" s="108"/>
      <c r="F482" s="127"/>
      <c r="G482" s="128"/>
      <c r="H482" s="226">
        <f t="shared" si="221"/>
        <v>0</v>
      </c>
      <c r="I482" s="129"/>
      <c r="J482" s="130" t="str">
        <f t="array" ref="J482">IF(ISERROR(G482/I482),"",G482/I482)</f>
        <v/>
      </c>
      <c r="K482" s="131">
        <f t="array" ref="K482">IF(ISERROR(G482/L482),"",G482/L482)</f>
        <v>0</v>
      </c>
      <c r="L482" s="129">
        <v>22</v>
      </c>
      <c r="M482" s="109">
        <f t="shared" si="222"/>
        <v>0</v>
      </c>
      <c r="N482" s="130">
        <f t="shared" si="223"/>
        <v>0</v>
      </c>
      <c r="O482" s="219"/>
      <c r="P482" s="219"/>
      <c r="Q482" s="219"/>
      <c r="R482" s="219"/>
      <c r="S482" s="219"/>
      <c r="T482" s="219"/>
      <c r="U482" s="219"/>
      <c r="V482" s="132">
        <f t="shared" si="224"/>
        <v>0</v>
      </c>
      <c r="W482" s="133" t="str">
        <f t="shared" si="220"/>
        <v/>
      </c>
      <c r="X482" s="132"/>
      <c r="Y482" s="132"/>
      <c r="Z482" s="132"/>
      <c r="AA482" s="132"/>
    </row>
    <row r="483" spans="1:27" ht="20.100000000000001" customHeight="1">
      <c r="A483" s="300">
        <v>30400019</v>
      </c>
      <c r="B483" s="134" t="s">
        <v>439</v>
      </c>
      <c r="C483" s="187" t="s">
        <v>441</v>
      </c>
      <c r="D483" s="108">
        <v>5.04</v>
      </c>
      <c r="E483" s="108"/>
      <c r="F483" s="127"/>
      <c r="G483" s="128"/>
      <c r="H483" s="292">
        <f t="shared" si="221"/>
        <v>0</v>
      </c>
      <c r="I483" s="129"/>
      <c r="J483" s="130"/>
      <c r="K483" s="131"/>
      <c r="L483" s="129">
        <v>13.5</v>
      </c>
      <c r="M483" s="109"/>
      <c r="N483" s="130"/>
      <c r="O483" s="261"/>
      <c r="P483" s="261"/>
      <c r="Q483" s="261"/>
      <c r="R483" s="261"/>
      <c r="S483" s="261"/>
      <c r="T483" s="261"/>
      <c r="U483" s="261"/>
      <c r="V483" s="132"/>
      <c r="W483" s="133"/>
      <c r="X483" s="132"/>
      <c r="Y483" s="132"/>
      <c r="Z483" s="132"/>
      <c r="AA483" s="132"/>
    </row>
    <row r="484" spans="1:27" ht="20.100000000000001" customHeight="1">
      <c r="A484" s="300">
        <v>30400020</v>
      </c>
      <c r="B484" s="134" t="s">
        <v>439</v>
      </c>
      <c r="C484" s="187" t="s">
        <v>516</v>
      </c>
      <c r="D484" s="108">
        <v>5.04</v>
      </c>
      <c r="E484" s="108"/>
      <c r="F484" s="127"/>
      <c r="G484" s="128"/>
      <c r="H484" s="377">
        <f t="shared" si="221"/>
        <v>0</v>
      </c>
      <c r="I484" s="129"/>
      <c r="J484" s="130"/>
      <c r="K484" s="131"/>
      <c r="L484" s="129">
        <v>13.5</v>
      </c>
      <c r="M484" s="109"/>
      <c r="N484" s="130"/>
      <c r="O484" s="372"/>
      <c r="P484" s="372"/>
      <c r="Q484" s="372"/>
      <c r="R484" s="372"/>
      <c r="S484" s="372"/>
      <c r="T484" s="372"/>
      <c r="U484" s="372"/>
      <c r="V484" s="132"/>
      <c r="W484" s="133"/>
      <c r="X484" s="132"/>
      <c r="Y484" s="132"/>
      <c r="Z484" s="132"/>
      <c r="AA484" s="132"/>
    </row>
    <row r="485" spans="1:27" ht="20.100000000000001" customHeight="1">
      <c r="A485" s="300">
        <v>30400021</v>
      </c>
      <c r="B485" s="134" t="s">
        <v>439</v>
      </c>
      <c r="C485" s="187" t="s">
        <v>517</v>
      </c>
      <c r="D485" s="108">
        <v>5.04</v>
      </c>
      <c r="E485" s="108"/>
      <c r="F485" s="127"/>
      <c r="G485" s="128"/>
      <c r="H485" s="377">
        <f t="shared" si="221"/>
        <v>0</v>
      </c>
      <c r="I485" s="129"/>
      <c r="J485" s="130"/>
      <c r="K485" s="131"/>
      <c r="L485" s="129">
        <v>13.5</v>
      </c>
      <c r="M485" s="109"/>
      <c r="N485" s="130"/>
      <c r="O485" s="376"/>
      <c r="P485" s="376"/>
      <c r="Q485" s="376"/>
      <c r="R485" s="376"/>
      <c r="S485" s="376"/>
      <c r="T485" s="376"/>
      <c r="U485" s="376"/>
      <c r="V485" s="132"/>
      <c r="W485" s="133"/>
      <c r="X485" s="132"/>
      <c r="Y485" s="132"/>
      <c r="Z485" s="132"/>
      <c r="AA485" s="132"/>
    </row>
    <row r="486" spans="1:27" ht="20.100000000000001" customHeight="1">
      <c r="A486" s="300">
        <v>30400022</v>
      </c>
      <c r="B486" s="134" t="s">
        <v>232</v>
      </c>
      <c r="C486" s="126" t="s">
        <v>181</v>
      </c>
      <c r="D486" s="108">
        <v>5.04</v>
      </c>
      <c r="E486" s="108"/>
      <c r="F486" s="127"/>
      <c r="G486" s="128"/>
      <c r="H486" s="226">
        <f t="shared" si="221"/>
        <v>0</v>
      </c>
      <c r="I486" s="129"/>
      <c r="J486" s="130" t="str">
        <f t="array" ref="J486">IF(ISERROR(G486/I486),"",G486/I486)</f>
        <v/>
      </c>
      <c r="K486" s="131">
        <f t="array" ref="K486">IF(ISERROR(G486/L486),"",G486/L486)</f>
        <v>0</v>
      </c>
      <c r="L486" s="129">
        <v>22</v>
      </c>
      <c r="M486" s="109">
        <f t="shared" si="222"/>
        <v>0</v>
      </c>
      <c r="N486" s="130">
        <f t="shared" si="223"/>
        <v>0</v>
      </c>
      <c r="O486" s="219"/>
      <c r="P486" s="219"/>
      <c r="Q486" s="219"/>
      <c r="R486" s="219"/>
      <c r="S486" s="219"/>
      <c r="T486" s="219"/>
      <c r="U486" s="219"/>
      <c r="V486" s="132">
        <f t="shared" si="224"/>
        <v>0</v>
      </c>
      <c r="W486" s="133" t="str">
        <f t="shared" si="220"/>
        <v/>
      </c>
      <c r="X486" s="132"/>
      <c r="Y486" s="132"/>
      <c r="Z486" s="132"/>
      <c r="AA486" s="132"/>
    </row>
    <row r="487" spans="1:27" ht="20.100000000000001" customHeight="1">
      <c r="A487" s="462" t="s">
        <v>234</v>
      </c>
      <c r="B487" s="463"/>
      <c r="C487" s="224" t="s">
        <v>202</v>
      </c>
      <c r="D487" s="143"/>
      <c r="E487" s="143"/>
      <c r="F487" s="144"/>
      <c r="G487" s="145">
        <f>SUM(G478:G486)</f>
        <v>0</v>
      </c>
      <c r="H487" s="146">
        <f>SUM(H478:H486)</f>
        <v>0</v>
      </c>
      <c r="I487" s="146">
        <f>SUM(I478:I486)</f>
        <v>0</v>
      </c>
      <c r="J487" s="130" t="str">
        <f t="array" ref="J487">IF(ISERROR(G487/I487),"",G487/I487)</f>
        <v/>
      </c>
      <c r="K487" s="146">
        <f>SUM(K478:K486)</f>
        <v>0</v>
      </c>
      <c r="L487" s="147"/>
      <c r="M487" s="150">
        <f>SUM(M478:M486)</f>
        <v>0</v>
      </c>
      <c r="N487" s="146">
        <f>SUM(N478:N486)</f>
        <v>0</v>
      </c>
      <c r="O487" s="148">
        <f>SUM(O478:O486)</f>
        <v>0</v>
      </c>
      <c r="P487" s="148">
        <f>SUM(P478:P486)</f>
        <v>0</v>
      </c>
      <c r="Q487" s="148">
        <f>SUM(Q478:Q486)</f>
        <v>0</v>
      </c>
      <c r="R487" s="148"/>
      <c r="S487" s="148">
        <f>SUM(S478:S486)</f>
        <v>0</v>
      </c>
      <c r="T487" s="148">
        <f>SUM(T478:T486)</f>
        <v>0</v>
      </c>
      <c r="U487" s="148">
        <f>SUM(U478:U486)</f>
        <v>0</v>
      </c>
      <c r="V487" s="149">
        <f>SUM(V478:V486)</f>
        <v>0</v>
      </c>
      <c r="W487" s="133" t="str">
        <f t="shared" si="220"/>
        <v/>
      </c>
      <c r="X487" s="149">
        <f>SUM(X478:X486)</f>
        <v>0</v>
      </c>
      <c r="Y487" s="149">
        <f>SUM(Y478:Y486)</f>
        <v>0</v>
      </c>
      <c r="Z487" s="149">
        <f>SUM(Z478:Z486)</f>
        <v>0</v>
      </c>
      <c r="AA487" s="149">
        <f>SUM(AA478:AA486)</f>
        <v>0</v>
      </c>
    </row>
    <row r="488" spans="1:27" ht="20.100000000000001" customHeight="1">
      <c r="A488" s="299">
        <v>30700013</v>
      </c>
      <c r="B488" s="141" t="s">
        <v>235</v>
      </c>
      <c r="C488" s="217"/>
      <c r="D488" s="108">
        <v>3.65</v>
      </c>
      <c r="E488" s="108"/>
      <c r="F488" s="153"/>
      <c r="G488" s="128"/>
      <c r="H488" s="226">
        <f t="shared" ref="H488:H502" si="225">D488*G488</f>
        <v>0</v>
      </c>
      <c r="I488" s="129"/>
      <c r="J488" s="130" t="str">
        <f t="array" ref="J488">IF(ISERROR(G488/I488),"",G488/I488)</f>
        <v/>
      </c>
      <c r="K488" s="226">
        <f t="array" ref="K488">IF(ISERROR(G488/L488),"",G488/L488)</f>
        <v>0</v>
      </c>
      <c r="L488" s="129">
        <v>5</v>
      </c>
      <c r="M488" s="109">
        <f t="shared" ref="M488:M491" si="226">IF(ISERROR(I488-K488),"",I488-K488)</f>
        <v>0</v>
      </c>
      <c r="N488" s="130">
        <f t="shared" ref="N488:N491" si="227">SUM(O488:U488)</f>
        <v>0</v>
      </c>
      <c r="O488" s="219"/>
      <c r="P488" s="219"/>
      <c r="Q488" s="219"/>
      <c r="R488" s="219"/>
      <c r="S488" s="219"/>
      <c r="T488" s="219"/>
      <c r="U488" s="219"/>
      <c r="V488" s="132">
        <f t="shared" ref="V488:V491" si="228">SUM(X488:AA488)</f>
        <v>0</v>
      </c>
      <c r="W488" s="133" t="str">
        <f t="shared" si="220"/>
        <v/>
      </c>
      <c r="X488" s="132"/>
      <c r="Y488" s="132"/>
      <c r="Z488" s="132"/>
      <c r="AA488" s="132"/>
    </row>
    <row r="489" spans="1:27" ht="20.100000000000001" customHeight="1">
      <c r="A489" s="299">
        <v>30700014</v>
      </c>
      <c r="B489" s="141" t="s">
        <v>236</v>
      </c>
      <c r="C489" s="217"/>
      <c r="D489" s="108">
        <v>6.58</v>
      </c>
      <c r="E489" s="108"/>
      <c r="F489" s="127"/>
      <c r="G489" s="128"/>
      <c r="H489" s="226">
        <f t="shared" si="225"/>
        <v>0</v>
      </c>
      <c r="I489" s="129"/>
      <c r="J489" s="130" t="str">
        <f t="array" ref="J489">IF(ISERROR(G489/I489),"",G489/I489)</f>
        <v/>
      </c>
      <c r="K489" s="131">
        <f t="array" ref="K489">IF(ISERROR(G489/L489),"",G489/L489)</f>
        <v>0</v>
      </c>
      <c r="L489" s="129">
        <v>5</v>
      </c>
      <c r="M489" s="109">
        <f t="shared" si="226"/>
        <v>0</v>
      </c>
      <c r="N489" s="130">
        <f t="shared" si="227"/>
        <v>0</v>
      </c>
      <c r="O489" s="219"/>
      <c r="P489" s="219"/>
      <c r="Q489" s="219"/>
      <c r="R489" s="219"/>
      <c r="S489" s="219"/>
      <c r="T489" s="219"/>
      <c r="U489" s="219"/>
      <c r="V489" s="132">
        <f t="shared" si="228"/>
        <v>0</v>
      </c>
      <c r="W489" s="133" t="str">
        <f t="shared" si="220"/>
        <v/>
      </c>
      <c r="X489" s="132"/>
      <c r="Y489" s="132"/>
      <c r="Z489" s="132"/>
      <c r="AA489" s="132"/>
    </row>
    <row r="490" spans="1:27" ht="20.100000000000001" customHeight="1">
      <c r="A490" s="299">
        <v>30700016</v>
      </c>
      <c r="B490" s="141" t="s">
        <v>237</v>
      </c>
      <c r="C490" s="217"/>
      <c r="D490" s="108">
        <v>7.8</v>
      </c>
      <c r="E490" s="108"/>
      <c r="F490" s="127"/>
      <c r="G490" s="128"/>
      <c r="H490" s="292">
        <f t="shared" si="225"/>
        <v>0</v>
      </c>
      <c r="I490" s="129"/>
      <c r="J490" s="130" t="str">
        <f t="array" ref="J490">IF(ISERROR(G490/I490),"",G490/I490)</f>
        <v/>
      </c>
      <c r="K490" s="131">
        <f t="array" ref="K490">IF(ISERROR(G490/L490),"",G490/L490)</f>
        <v>0</v>
      </c>
      <c r="L490" s="129">
        <v>4.5999999999999996</v>
      </c>
      <c r="M490" s="109">
        <f t="shared" si="226"/>
        <v>0</v>
      </c>
      <c r="N490" s="130">
        <f t="shared" si="227"/>
        <v>0</v>
      </c>
      <c r="O490" s="219"/>
      <c r="P490" s="219"/>
      <c r="Q490" s="219"/>
      <c r="R490" s="219"/>
      <c r="S490" s="219"/>
      <c r="T490" s="219"/>
      <c r="U490" s="219"/>
      <c r="V490" s="132">
        <f t="shared" si="228"/>
        <v>0</v>
      </c>
      <c r="W490" s="133" t="str">
        <f t="shared" si="220"/>
        <v/>
      </c>
      <c r="X490" s="132"/>
      <c r="Y490" s="132"/>
      <c r="Z490" s="132"/>
      <c r="AA490" s="132"/>
    </row>
    <row r="491" spans="1:27" ht="20.100000000000001" customHeight="1">
      <c r="A491" s="299">
        <v>30700017</v>
      </c>
      <c r="B491" s="141" t="s">
        <v>238</v>
      </c>
      <c r="C491" s="217"/>
      <c r="D491" s="108">
        <v>4.4000000000000004</v>
      </c>
      <c r="E491" s="108"/>
      <c r="F491" s="127"/>
      <c r="G491" s="128"/>
      <c r="H491" s="292">
        <f t="shared" si="225"/>
        <v>0</v>
      </c>
      <c r="I491" s="129"/>
      <c r="J491" s="130" t="str">
        <f t="array" ref="J491">IF(ISERROR(G491/I491),"",G491/I491)</f>
        <v/>
      </c>
      <c r="K491" s="131">
        <f t="array" ref="K491">IF(ISERROR(G491/L491),"",G491/L491)</f>
        <v>0</v>
      </c>
      <c r="L491" s="129">
        <v>5.8</v>
      </c>
      <c r="M491" s="109">
        <f t="shared" si="226"/>
        <v>0</v>
      </c>
      <c r="N491" s="130">
        <f t="shared" si="227"/>
        <v>0</v>
      </c>
      <c r="O491" s="219"/>
      <c r="P491" s="219"/>
      <c r="Q491" s="219"/>
      <c r="R491" s="219"/>
      <c r="S491" s="219"/>
      <c r="T491" s="219"/>
      <c r="U491" s="219"/>
      <c r="V491" s="132">
        <f t="shared" si="228"/>
        <v>0</v>
      </c>
      <c r="W491" s="133" t="str">
        <f t="shared" si="220"/>
        <v/>
      </c>
      <c r="X491" s="132"/>
      <c r="Y491" s="132"/>
      <c r="Z491" s="132"/>
      <c r="AA491" s="132"/>
    </row>
    <row r="492" spans="1:27" ht="20.100000000000001" customHeight="1">
      <c r="A492" s="299"/>
      <c r="B492" s="141" t="s">
        <v>348</v>
      </c>
      <c r="C492" s="188" t="s">
        <v>376</v>
      </c>
      <c r="D492" s="108"/>
      <c r="E492" s="108"/>
      <c r="F492" s="127"/>
      <c r="G492" s="128"/>
      <c r="H492" s="292">
        <f t="shared" si="225"/>
        <v>0</v>
      </c>
      <c r="I492" s="129"/>
      <c r="J492" s="130"/>
      <c r="K492" s="131"/>
      <c r="L492" s="129"/>
      <c r="M492" s="109"/>
      <c r="N492" s="130"/>
      <c r="O492" s="219"/>
      <c r="P492" s="219"/>
      <c r="Q492" s="219"/>
      <c r="R492" s="219"/>
      <c r="S492" s="219"/>
      <c r="T492" s="219"/>
      <c r="U492" s="219"/>
      <c r="V492" s="132"/>
      <c r="W492" s="133"/>
      <c r="X492" s="132"/>
      <c r="Y492" s="132"/>
      <c r="Z492" s="132"/>
      <c r="AA492" s="132"/>
    </row>
    <row r="493" spans="1:27" ht="20.100000000000001" customHeight="1">
      <c r="A493" s="299">
        <v>30700001</v>
      </c>
      <c r="B493" s="127" t="s">
        <v>359</v>
      </c>
      <c r="C493" s="217"/>
      <c r="D493" s="108"/>
      <c r="E493" s="108"/>
      <c r="F493" s="127"/>
      <c r="G493" s="128"/>
      <c r="H493" s="292">
        <f t="shared" si="225"/>
        <v>0</v>
      </c>
      <c r="I493" s="129"/>
      <c r="J493" s="130"/>
      <c r="K493" s="131"/>
      <c r="L493" s="129">
        <v>6</v>
      </c>
      <c r="M493" s="109"/>
      <c r="N493" s="130"/>
      <c r="O493" s="219"/>
      <c r="P493" s="219"/>
      <c r="Q493" s="219"/>
      <c r="R493" s="219"/>
      <c r="S493" s="219"/>
      <c r="T493" s="219"/>
      <c r="U493" s="219"/>
      <c r="V493" s="132"/>
      <c r="W493" s="133"/>
      <c r="X493" s="132"/>
      <c r="Y493" s="132"/>
      <c r="Z493" s="132"/>
      <c r="AA493" s="132"/>
    </row>
    <row r="494" spans="1:27" ht="20.100000000000001" customHeight="1">
      <c r="A494" s="305"/>
      <c r="B494" s="217" t="s">
        <v>239</v>
      </c>
      <c r="C494" s="217" t="s">
        <v>179</v>
      </c>
      <c r="D494" s="108">
        <v>6.04</v>
      </c>
      <c r="E494" s="108"/>
      <c r="F494" s="127"/>
      <c r="G494" s="128"/>
      <c r="H494" s="292">
        <f t="shared" si="225"/>
        <v>0</v>
      </c>
      <c r="I494" s="129"/>
      <c r="J494" s="130" t="str">
        <f t="array" ref="J494">IF(ISERROR(G494/I494),"",G494/I494)</f>
        <v/>
      </c>
      <c r="K494" s="131">
        <f t="array" ref="K494">IF(ISERROR(G494/L494),"",G494/L494)</f>
        <v>0</v>
      </c>
      <c r="L494" s="129">
        <v>6</v>
      </c>
      <c r="M494" s="109">
        <f t="shared" ref="M494:M498" si="229">IF(ISERROR(I494-K494),"",I494-K494)</f>
        <v>0</v>
      </c>
      <c r="N494" s="130">
        <f t="shared" ref="N494:N498" si="230">SUM(O494:U494)</f>
        <v>0</v>
      </c>
      <c r="O494" s="219"/>
      <c r="P494" s="219"/>
      <c r="Q494" s="219"/>
      <c r="R494" s="219"/>
      <c r="S494" s="219"/>
      <c r="T494" s="219"/>
      <c r="U494" s="219"/>
      <c r="V494" s="132">
        <f t="shared" ref="V494:V498" si="231">SUM(X494:AA494)</f>
        <v>0</v>
      </c>
      <c r="W494" s="133" t="str">
        <f t="shared" ref="W494:W498" si="232">IF(ISERROR(V494/G494),"",V494/G494)</f>
        <v/>
      </c>
      <c r="X494" s="132"/>
      <c r="Y494" s="132"/>
      <c r="Z494" s="132"/>
      <c r="AA494" s="132"/>
    </row>
    <row r="495" spans="1:27" ht="20.100000000000001" customHeight="1">
      <c r="A495" s="305">
        <v>30700019</v>
      </c>
      <c r="B495" s="217" t="s">
        <v>239</v>
      </c>
      <c r="C495" s="217" t="s">
        <v>186</v>
      </c>
      <c r="D495" s="108">
        <v>6.04</v>
      </c>
      <c r="E495" s="108"/>
      <c r="F495" s="127"/>
      <c r="G495" s="128"/>
      <c r="H495" s="292">
        <f t="shared" si="225"/>
        <v>0</v>
      </c>
      <c r="I495" s="129"/>
      <c r="J495" s="130" t="str">
        <f t="array" ref="J495">IF(ISERROR(G495/I495),"",G495/I495)</f>
        <v/>
      </c>
      <c r="K495" s="131">
        <f t="array" ref="K495">IF(ISERROR(G495/L495),"",G495/L495)</f>
        <v>0</v>
      </c>
      <c r="L495" s="129">
        <v>6</v>
      </c>
      <c r="M495" s="109">
        <f t="shared" si="229"/>
        <v>0</v>
      </c>
      <c r="N495" s="130">
        <f t="shared" si="230"/>
        <v>0</v>
      </c>
      <c r="O495" s="219"/>
      <c r="P495" s="219"/>
      <c r="Q495" s="219"/>
      <c r="R495" s="219"/>
      <c r="S495" s="219"/>
      <c r="T495" s="219"/>
      <c r="U495" s="219"/>
      <c r="V495" s="132">
        <f t="shared" si="231"/>
        <v>0</v>
      </c>
      <c r="W495" s="133" t="str">
        <f t="shared" si="232"/>
        <v/>
      </c>
      <c r="X495" s="132"/>
      <c r="Y495" s="132"/>
      <c r="Z495" s="132"/>
      <c r="AA495" s="132"/>
    </row>
    <row r="496" spans="1:27" ht="20.100000000000001" customHeight="1">
      <c r="A496" s="305">
        <v>30601015</v>
      </c>
      <c r="B496" s="287" t="s">
        <v>443</v>
      </c>
      <c r="C496" s="287" t="s">
        <v>179</v>
      </c>
      <c r="D496" s="108"/>
      <c r="E496" s="108"/>
      <c r="F496" s="127"/>
      <c r="G496" s="128"/>
      <c r="H496" s="292">
        <f t="shared" si="225"/>
        <v>0</v>
      </c>
      <c r="I496" s="129"/>
      <c r="J496" s="130"/>
      <c r="K496" s="131"/>
      <c r="L496" s="129"/>
      <c r="M496" s="109"/>
      <c r="N496" s="130"/>
      <c r="O496" s="288"/>
      <c r="P496" s="288"/>
      <c r="Q496" s="288"/>
      <c r="R496" s="288"/>
      <c r="S496" s="288"/>
      <c r="T496" s="288"/>
      <c r="U496" s="288"/>
      <c r="V496" s="132"/>
      <c r="W496" s="133"/>
      <c r="X496" s="132"/>
      <c r="Y496" s="132"/>
      <c r="Z496" s="132"/>
      <c r="AA496" s="132"/>
    </row>
    <row r="497" spans="1:27" ht="20.100000000000001" customHeight="1">
      <c r="A497" s="305">
        <v>30101016</v>
      </c>
      <c r="B497" s="287" t="s">
        <v>443</v>
      </c>
      <c r="C497" s="287" t="s">
        <v>186</v>
      </c>
      <c r="D497" s="108"/>
      <c r="E497" s="108"/>
      <c r="F497" s="127"/>
      <c r="G497" s="128"/>
      <c r="H497" s="292">
        <f t="shared" si="225"/>
        <v>0</v>
      </c>
      <c r="I497" s="129"/>
      <c r="J497" s="130"/>
      <c r="K497" s="131"/>
      <c r="L497" s="129"/>
      <c r="M497" s="109"/>
      <c r="N497" s="130"/>
      <c r="O497" s="288"/>
      <c r="P497" s="288"/>
      <c r="Q497" s="288"/>
      <c r="R497" s="288"/>
      <c r="S497" s="288"/>
      <c r="T497" s="288"/>
      <c r="U497" s="288"/>
      <c r="V497" s="132"/>
      <c r="W497" s="133"/>
      <c r="X497" s="132"/>
      <c r="Y497" s="132"/>
      <c r="Z497" s="132"/>
      <c r="AA497" s="132"/>
    </row>
    <row r="498" spans="1:27" ht="20.100000000000001" customHeight="1">
      <c r="A498" s="299">
        <v>30700018</v>
      </c>
      <c r="B498" s="291" t="s">
        <v>240</v>
      </c>
      <c r="C498" s="126"/>
      <c r="D498" s="108">
        <v>7.3</v>
      </c>
      <c r="E498" s="108"/>
      <c r="F498" s="127"/>
      <c r="G498" s="128"/>
      <c r="H498" s="292">
        <f t="shared" si="225"/>
        <v>0</v>
      </c>
      <c r="I498" s="129"/>
      <c r="J498" s="130" t="str">
        <f t="array" ref="J498">IF(ISERROR(G498/I498),"",G498/I498)</f>
        <v/>
      </c>
      <c r="K498" s="131">
        <f t="array" ref="K498">IF(ISERROR(G498/L498),"",G498/L498)</f>
        <v>0</v>
      </c>
      <c r="L498" s="129">
        <v>7.5</v>
      </c>
      <c r="M498" s="109">
        <f t="shared" si="229"/>
        <v>0</v>
      </c>
      <c r="N498" s="130">
        <f t="shared" si="230"/>
        <v>0</v>
      </c>
      <c r="O498" s="219"/>
      <c r="P498" s="219"/>
      <c r="Q498" s="219"/>
      <c r="R498" s="219"/>
      <c r="S498" s="219"/>
      <c r="T498" s="219"/>
      <c r="U498" s="219"/>
      <c r="V498" s="132">
        <f t="shared" si="231"/>
        <v>0</v>
      </c>
      <c r="W498" s="133" t="str">
        <f t="shared" si="232"/>
        <v/>
      </c>
      <c r="X498" s="132"/>
      <c r="Y498" s="132"/>
      <c r="Z498" s="132"/>
      <c r="AA498" s="132"/>
    </row>
    <row r="499" spans="1:27" ht="20.100000000000001" customHeight="1">
      <c r="A499" s="299">
        <v>30700010</v>
      </c>
      <c r="B499" s="291" t="s">
        <v>241</v>
      </c>
      <c r="C499" s="126"/>
      <c r="D499" s="108">
        <f>78*120/1000</f>
        <v>9.36</v>
      </c>
      <c r="E499" s="108"/>
      <c r="F499" s="127"/>
      <c r="G499" s="128"/>
      <c r="H499" s="292">
        <f t="shared" si="225"/>
        <v>0</v>
      </c>
      <c r="I499" s="129"/>
      <c r="J499" s="130"/>
      <c r="K499" s="131"/>
      <c r="L499" s="129"/>
      <c r="M499" s="109"/>
      <c r="N499" s="130"/>
      <c r="O499" s="219"/>
      <c r="P499" s="219"/>
      <c r="Q499" s="219"/>
      <c r="R499" s="219"/>
      <c r="S499" s="219"/>
      <c r="T499" s="219"/>
      <c r="U499" s="219"/>
      <c r="V499" s="132"/>
      <c r="W499" s="133"/>
      <c r="X499" s="132"/>
      <c r="Y499" s="132"/>
      <c r="Z499" s="132"/>
      <c r="AA499" s="132"/>
    </row>
    <row r="500" spans="1:27" ht="20.100000000000001" customHeight="1">
      <c r="A500" s="299">
        <v>30700015</v>
      </c>
      <c r="B500" s="291" t="s">
        <v>242</v>
      </c>
      <c r="C500" s="126"/>
      <c r="D500" s="108">
        <v>4.5</v>
      </c>
      <c r="E500" s="108"/>
      <c r="F500" s="127"/>
      <c r="G500" s="128"/>
      <c r="H500" s="292">
        <f t="shared" si="225"/>
        <v>0</v>
      </c>
      <c r="I500" s="129"/>
      <c r="J500" s="130"/>
      <c r="K500" s="131"/>
      <c r="L500" s="129"/>
      <c r="M500" s="109"/>
      <c r="N500" s="130"/>
      <c r="O500" s="227"/>
      <c r="P500" s="227"/>
      <c r="Q500" s="227"/>
      <c r="R500" s="227"/>
      <c r="S500" s="227"/>
      <c r="T500" s="227"/>
      <c r="U500" s="227"/>
      <c r="V500" s="132"/>
      <c r="W500" s="133"/>
      <c r="X500" s="132"/>
      <c r="Y500" s="132"/>
      <c r="Z500" s="132"/>
      <c r="AA500" s="132"/>
    </row>
    <row r="501" spans="1:27" ht="20.100000000000001" customHeight="1">
      <c r="A501" s="299">
        <v>30700012</v>
      </c>
      <c r="B501" s="291" t="s">
        <v>243</v>
      </c>
      <c r="C501" s="126"/>
      <c r="D501" s="108">
        <v>4.5</v>
      </c>
      <c r="E501" s="108"/>
      <c r="F501" s="127"/>
      <c r="G501" s="128"/>
      <c r="H501" s="292">
        <f t="shared" si="225"/>
        <v>0</v>
      </c>
      <c r="I501" s="129"/>
      <c r="J501" s="130"/>
      <c r="K501" s="131"/>
      <c r="L501" s="129"/>
      <c r="M501" s="109"/>
      <c r="N501" s="130"/>
      <c r="O501" s="219"/>
      <c r="P501" s="219"/>
      <c r="Q501" s="219"/>
      <c r="R501" s="219"/>
      <c r="S501" s="219"/>
      <c r="T501" s="219"/>
      <c r="U501" s="219"/>
      <c r="V501" s="132"/>
      <c r="W501" s="133"/>
      <c r="X501" s="132"/>
      <c r="Y501" s="132"/>
      <c r="Z501" s="132"/>
      <c r="AA501" s="132"/>
    </row>
    <row r="502" spans="1:27" ht="20.100000000000001" customHeight="1">
      <c r="A502" s="299"/>
      <c r="B502" s="218"/>
      <c r="C502" s="126"/>
      <c r="D502" s="108"/>
      <c r="E502" s="108"/>
      <c r="F502" s="127"/>
      <c r="G502" s="128"/>
      <c r="H502" s="292">
        <f t="shared" si="225"/>
        <v>0</v>
      </c>
      <c r="I502" s="129"/>
      <c r="J502" s="130"/>
      <c r="K502" s="131"/>
      <c r="L502" s="129"/>
      <c r="M502" s="109"/>
      <c r="N502" s="130"/>
      <c r="O502" s="219"/>
      <c r="P502" s="219"/>
      <c r="Q502" s="219"/>
      <c r="R502" s="219"/>
      <c r="S502" s="219"/>
      <c r="T502" s="219"/>
      <c r="U502" s="219"/>
      <c r="V502" s="132"/>
      <c r="W502" s="133"/>
      <c r="X502" s="132"/>
      <c r="Y502" s="132"/>
      <c r="Z502" s="132"/>
      <c r="AA502" s="132"/>
    </row>
    <row r="503" spans="1:27" ht="20.100000000000001" customHeight="1">
      <c r="A503" s="462" t="s">
        <v>244</v>
      </c>
      <c r="B503" s="463"/>
      <c r="C503" s="224" t="s">
        <v>202</v>
      </c>
      <c r="D503" s="143"/>
      <c r="E503" s="143"/>
      <c r="F503" s="144"/>
      <c r="G503" s="145">
        <f>SUM(G488:G502)</f>
        <v>0</v>
      </c>
      <c r="H503" s="146">
        <f>SUM(H488:H498)</f>
        <v>0</v>
      </c>
      <c r="I503" s="146">
        <f>SUM(I488:I502)</f>
        <v>0</v>
      </c>
      <c r="J503" s="130" t="str">
        <f t="array" ref="J503">IF(ISERROR(G503/I503),"",G503/I503)</f>
        <v/>
      </c>
      <c r="K503" s="146">
        <f>SUM(K488:K498)</f>
        <v>0</v>
      </c>
      <c r="L503" s="147"/>
      <c r="M503" s="150">
        <f t="shared" ref="M503:AA503" si="233">SUM(M488:M498)</f>
        <v>0</v>
      </c>
      <c r="N503" s="146">
        <f t="shared" si="233"/>
        <v>0</v>
      </c>
      <c r="O503" s="148">
        <f t="shared" si="233"/>
        <v>0</v>
      </c>
      <c r="P503" s="148">
        <f t="shared" si="233"/>
        <v>0</v>
      </c>
      <c r="Q503" s="148">
        <f t="shared" si="233"/>
        <v>0</v>
      </c>
      <c r="R503" s="148">
        <f t="shared" si="233"/>
        <v>0</v>
      </c>
      <c r="S503" s="148">
        <f t="shared" si="233"/>
        <v>0</v>
      </c>
      <c r="T503" s="148">
        <f t="shared" si="233"/>
        <v>0</v>
      </c>
      <c r="U503" s="148">
        <f t="shared" si="233"/>
        <v>0</v>
      </c>
      <c r="V503" s="149">
        <f t="shared" si="233"/>
        <v>0</v>
      </c>
      <c r="W503" s="133">
        <f t="shared" si="233"/>
        <v>0</v>
      </c>
      <c r="X503" s="149">
        <f t="shared" si="233"/>
        <v>0</v>
      </c>
      <c r="Y503" s="149">
        <f t="shared" si="233"/>
        <v>0</v>
      </c>
      <c r="Z503" s="149">
        <f t="shared" si="233"/>
        <v>0</v>
      </c>
      <c r="AA503" s="149">
        <f t="shared" si="233"/>
        <v>0</v>
      </c>
    </row>
    <row r="504" spans="1:27" ht="20.100000000000001" customHeight="1">
      <c r="A504" s="464" t="s">
        <v>246</v>
      </c>
      <c r="B504" s="465"/>
      <c r="C504" s="465"/>
      <c r="D504" s="465"/>
      <c r="E504" s="465"/>
      <c r="F504" s="466"/>
      <c r="G504" s="154">
        <f>SUM(G368,G426,G461,G477,G487,G503)</f>
        <v>0</v>
      </c>
      <c r="H504" s="154">
        <f>SUM(H368,H426,H461,H477,H487,H503)</f>
        <v>0</v>
      </c>
      <c r="I504" s="154">
        <f>SUM(I368,I426,I461,I477,I487,I503)</f>
        <v>0</v>
      </c>
      <c r="J504" s="155" t="str">
        <f t="array" ref="J504">IF(ISERROR(G504/I504),"",G504/I504)</f>
        <v/>
      </c>
      <c r="K504" s="154">
        <f>SUM(K368,K426,K461,K477,K487,K503)</f>
        <v>0</v>
      </c>
      <c r="L504" s="155" t="str">
        <f>IF(ISERROR(G504/K504),"",G504/K504)</f>
        <v/>
      </c>
      <c r="M504" s="154">
        <f t="shared" ref="M504:V504" si="234">SUM(M368,M426,M461,M477,M487,M503)</f>
        <v>0</v>
      </c>
      <c r="N504" s="154">
        <f t="shared" si="234"/>
        <v>0</v>
      </c>
      <c r="O504" s="154">
        <f t="shared" si="234"/>
        <v>0</v>
      </c>
      <c r="P504" s="154">
        <f t="shared" si="234"/>
        <v>0</v>
      </c>
      <c r="Q504" s="154">
        <f t="shared" si="234"/>
        <v>0</v>
      </c>
      <c r="R504" s="154">
        <f t="shared" si="234"/>
        <v>0</v>
      </c>
      <c r="S504" s="154">
        <f t="shared" si="234"/>
        <v>0</v>
      </c>
      <c r="T504" s="154">
        <f t="shared" si="234"/>
        <v>0</v>
      </c>
      <c r="U504" s="154">
        <f t="shared" si="234"/>
        <v>0</v>
      </c>
      <c r="V504" s="154">
        <f t="shared" si="234"/>
        <v>0</v>
      </c>
      <c r="W504" s="156" t="str">
        <f t="shared" ref="W504" si="235">IF(ISERROR(V504/G504),"",V504/G504)</f>
        <v/>
      </c>
      <c r="X504" s="154">
        <f>SUM(X368,X426,X461,X477,X487,X503)</f>
        <v>0</v>
      </c>
      <c r="Y504" s="154">
        <f>SUM(Y368,Y426,Y461,Y477,Y487,Y503)</f>
        <v>0</v>
      </c>
      <c r="Z504" s="154">
        <f>SUM(Z368,Z426,Z461,Z477,Z487,Z503)</f>
        <v>0</v>
      </c>
      <c r="AA504" s="154">
        <f>SUM(AA368,AA426,AA461,AA477,AA487,AA503)</f>
        <v>0</v>
      </c>
    </row>
    <row r="505" spans="1:27" ht="20.100000000000001" customHeight="1">
      <c r="A505" s="467" t="s">
        <v>476</v>
      </c>
      <c r="B505" s="222" t="s">
        <v>247</v>
      </c>
      <c r="C505" s="450" t="s">
        <v>248</v>
      </c>
      <c r="D505" s="451"/>
      <c r="E505" s="458" t="s">
        <v>249</v>
      </c>
      <c r="F505" s="458"/>
      <c r="G505" s="428" t="s">
        <v>250</v>
      </c>
      <c r="H505" s="428"/>
      <c r="I505" s="458" t="s">
        <v>251</v>
      </c>
      <c r="J505" s="458"/>
      <c r="K505" s="458" t="s">
        <v>252</v>
      </c>
      <c r="L505" s="458"/>
      <c r="M505" s="458" t="s">
        <v>253</v>
      </c>
      <c r="N505" s="458"/>
      <c r="O505" s="458" t="s">
        <v>254</v>
      </c>
      <c r="P505" s="428" t="s">
        <v>255</v>
      </c>
      <c r="Q505" s="428"/>
      <c r="R505" s="428" t="s">
        <v>252</v>
      </c>
      <c r="S505" s="428"/>
      <c r="T505" s="428" t="s">
        <v>256</v>
      </c>
      <c r="U505" s="428"/>
      <c r="V505" s="428" t="s">
        <v>257</v>
      </c>
      <c r="W505" s="428"/>
      <c r="X505" s="428" t="s">
        <v>252</v>
      </c>
      <c r="Y505" s="428"/>
      <c r="Z505" s="428" t="s">
        <v>256</v>
      </c>
      <c r="AA505" s="428"/>
    </row>
    <row r="506" spans="1:27" ht="20.100000000000001" customHeight="1">
      <c r="A506" s="468"/>
      <c r="B506" s="222" t="s">
        <v>258</v>
      </c>
      <c r="C506" s="450">
        <v>0</v>
      </c>
      <c r="D506" s="451"/>
      <c r="E506" s="461">
        <f>C506*11</f>
        <v>0</v>
      </c>
      <c r="F506" s="461"/>
      <c r="G506" s="428">
        <v>0</v>
      </c>
      <c r="H506" s="428"/>
      <c r="I506" s="461">
        <f>G506*11</f>
        <v>0</v>
      </c>
      <c r="J506" s="461"/>
      <c r="K506" s="461">
        <f>E506-I506</f>
        <v>0</v>
      </c>
      <c r="L506" s="461"/>
      <c r="M506" s="459" t="str">
        <f>IF(ISERROR(K506/E506),"",K506/E506)</f>
        <v/>
      </c>
      <c r="N506" s="459"/>
      <c r="O506" s="458"/>
      <c r="P506" s="428" t="s">
        <v>201</v>
      </c>
      <c r="Q506" s="428"/>
      <c r="R506" s="457">
        <f>SUM(O368:U368)</f>
        <v>0</v>
      </c>
      <c r="S506" s="457"/>
      <c r="T506" s="452" t="str">
        <f t="array" ref="T506">IF(ISERROR(R506/R513),"",R506/R513)</f>
        <v/>
      </c>
      <c r="U506" s="452"/>
      <c r="V506" s="428" t="s">
        <v>259</v>
      </c>
      <c r="W506" s="428"/>
      <c r="X506" s="455">
        <f>SUM(O368,O426,O461,O477,O487,O503)</f>
        <v>0</v>
      </c>
      <c r="Y506" s="455"/>
      <c r="Z506" s="452" t="str">
        <f t="array" ref="Z506">IF(ISERROR(X506/X513),"",X506/X513)</f>
        <v/>
      </c>
      <c r="AA506" s="452"/>
    </row>
    <row r="507" spans="1:27" ht="20.100000000000001" customHeight="1">
      <c r="A507" s="468"/>
      <c r="B507" s="222" t="s">
        <v>260</v>
      </c>
      <c r="C507" s="450">
        <v>0</v>
      </c>
      <c r="D507" s="451"/>
      <c r="E507" s="461">
        <f>C507*11</f>
        <v>0</v>
      </c>
      <c r="F507" s="461"/>
      <c r="G507" s="428">
        <v>0</v>
      </c>
      <c r="H507" s="428"/>
      <c r="I507" s="461">
        <f>G507*11</f>
        <v>0</v>
      </c>
      <c r="J507" s="461"/>
      <c r="K507" s="461">
        <f>E507-I507</f>
        <v>0</v>
      </c>
      <c r="L507" s="461"/>
      <c r="M507" s="459" t="str">
        <f>IF(ISERROR(K507/E507),"",K507/E507)</f>
        <v/>
      </c>
      <c r="N507" s="459"/>
      <c r="O507" s="458"/>
      <c r="P507" s="428" t="s">
        <v>216</v>
      </c>
      <c r="Q507" s="428"/>
      <c r="R507" s="457">
        <f>SUM(O426:U426)</f>
        <v>0</v>
      </c>
      <c r="S507" s="457"/>
      <c r="T507" s="452" t="str">
        <f>IF(ISERROR(R507/R513),"",R507/R513)</f>
        <v/>
      </c>
      <c r="U507" s="452"/>
      <c r="V507" s="428" t="s">
        <v>261</v>
      </c>
      <c r="W507" s="428"/>
      <c r="X507" s="455">
        <f>SUM(O369,O427,O462,O478,O488,O504)</f>
        <v>0</v>
      </c>
      <c r="Y507" s="455"/>
      <c r="Z507" s="452" t="str">
        <f>IF(ISERROR(X507/X513),"",X507/X513)</f>
        <v/>
      </c>
      <c r="AA507" s="452"/>
    </row>
    <row r="508" spans="1:27" ht="20.100000000000001" customHeight="1">
      <c r="A508" s="468"/>
      <c r="B508" s="222" t="s">
        <v>262</v>
      </c>
      <c r="C508" s="450">
        <v>0</v>
      </c>
      <c r="D508" s="451"/>
      <c r="E508" s="461">
        <f>C508*11</f>
        <v>0</v>
      </c>
      <c r="F508" s="461"/>
      <c r="G508" s="428">
        <v>0</v>
      </c>
      <c r="H508" s="428"/>
      <c r="I508" s="461">
        <f>G508*11</f>
        <v>0</v>
      </c>
      <c r="J508" s="461"/>
      <c r="K508" s="461">
        <f>E508-I508</f>
        <v>0</v>
      </c>
      <c r="L508" s="461"/>
      <c r="M508" s="459" t="str">
        <f>IF(ISERROR(K508/E508),"",K508/E508)</f>
        <v/>
      </c>
      <c r="N508" s="459"/>
      <c r="O508" s="458"/>
      <c r="P508" s="428" t="s">
        <v>224</v>
      </c>
      <c r="Q508" s="428"/>
      <c r="R508" s="457">
        <f>SUM(O461:U461)</f>
        <v>0</v>
      </c>
      <c r="S508" s="457"/>
      <c r="T508" s="452" t="str">
        <f>IF(ISERROR(R508/R513),"",R508/R513)</f>
        <v/>
      </c>
      <c r="U508" s="452"/>
      <c r="V508" s="428" t="s">
        <v>263</v>
      </c>
      <c r="W508" s="428"/>
      <c r="X508" s="455">
        <f>SUM(O371,O428,O463,O479,O489,O505)</f>
        <v>0</v>
      </c>
      <c r="Y508" s="455"/>
      <c r="Z508" s="452" t="str">
        <f>IF(ISERROR(X508/X513),"",X508/X513)</f>
        <v/>
      </c>
      <c r="AA508" s="452"/>
    </row>
    <row r="509" spans="1:27" ht="20.100000000000001" customHeight="1">
      <c r="A509" s="468"/>
      <c r="B509" s="222" t="s">
        <v>264</v>
      </c>
      <c r="C509" s="450">
        <v>1</v>
      </c>
      <c r="D509" s="451"/>
      <c r="E509" s="461">
        <f>C509*11</f>
        <v>11</v>
      </c>
      <c r="F509" s="461"/>
      <c r="G509" s="428">
        <v>1</v>
      </c>
      <c r="H509" s="428"/>
      <c r="I509" s="461">
        <f>G509*11</f>
        <v>11</v>
      </c>
      <c r="J509" s="461"/>
      <c r="K509" s="461">
        <f>E509-I509</f>
        <v>0</v>
      </c>
      <c r="L509" s="461"/>
      <c r="M509" s="459">
        <f>IF(ISERROR(K509/E509),"",K509/E509)</f>
        <v>0</v>
      </c>
      <c r="N509" s="459"/>
      <c r="O509" s="458"/>
      <c r="P509" s="428" t="s">
        <v>231</v>
      </c>
      <c r="Q509" s="428"/>
      <c r="R509" s="457">
        <f>SUM(O477:U477)</f>
        <v>0</v>
      </c>
      <c r="S509" s="457"/>
      <c r="T509" s="452" t="str">
        <f>IF(ISERROR(R509/R513),"",R509/R513)</f>
        <v/>
      </c>
      <c r="U509" s="452"/>
      <c r="V509" s="428" t="s">
        <v>265</v>
      </c>
      <c r="W509" s="428"/>
      <c r="X509" s="455">
        <f>SUM(O372,O429,O464,O480,O490,O506)</f>
        <v>0</v>
      </c>
      <c r="Y509" s="455"/>
      <c r="Z509" s="452" t="str">
        <f>IF(ISERROR(X509/X513),"",X509/X513)</f>
        <v/>
      </c>
      <c r="AA509" s="452"/>
    </row>
    <row r="510" spans="1:27" ht="20.100000000000001" customHeight="1">
      <c r="A510" s="469"/>
      <c r="B510" s="222" t="s">
        <v>266</v>
      </c>
      <c r="C510" s="460">
        <f>SUM(C506:D509)</f>
        <v>1</v>
      </c>
      <c r="D510" s="434"/>
      <c r="E510" s="461">
        <f>SUM(E506:F509)</f>
        <v>11</v>
      </c>
      <c r="F510" s="461"/>
      <c r="G510" s="428">
        <f>SUM(G506:H509)</f>
        <v>1</v>
      </c>
      <c r="H510" s="428"/>
      <c r="I510" s="461">
        <f>SUM(I506:J509)</f>
        <v>11</v>
      </c>
      <c r="J510" s="461"/>
      <c r="K510" s="461">
        <f>SUM(K506:L509)</f>
        <v>0</v>
      </c>
      <c r="L510" s="461"/>
      <c r="M510" s="459">
        <f>IF(ISERROR(K510/E510),"",K510/E510)</f>
        <v>0</v>
      </c>
      <c r="N510" s="459"/>
      <c r="O510" s="458"/>
      <c r="P510" s="428" t="s">
        <v>234</v>
      </c>
      <c r="Q510" s="428"/>
      <c r="R510" s="457">
        <f>SUM(O487:U487)</f>
        <v>0</v>
      </c>
      <c r="S510" s="457"/>
      <c r="T510" s="452" t="str">
        <f>IF(ISERROR(R510/R513),"",R510/R513)</f>
        <v/>
      </c>
      <c r="U510" s="452"/>
      <c r="V510" s="428" t="s">
        <v>267</v>
      </c>
      <c r="W510" s="428"/>
      <c r="X510" s="455">
        <f>SUM(O373,O430,O465,O481,O491,O507)</f>
        <v>0</v>
      </c>
      <c r="Y510" s="455"/>
      <c r="Z510" s="452" t="str">
        <f>IF(ISERROR(X510/X513),"",X510/X513)</f>
        <v/>
      </c>
      <c r="AA510" s="452"/>
    </row>
    <row r="511" spans="1:27" ht="20.100000000000001" customHeight="1">
      <c r="A511" s="307" t="s">
        <v>477</v>
      </c>
      <c r="B511" s="222">
        <f>G504</f>
        <v>0</v>
      </c>
      <c r="C511" s="438" t="s">
        <v>269</v>
      </c>
      <c r="D511" s="437"/>
      <c r="E511" s="428">
        <f>H504</f>
        <v>0</v>
      </c>
      <c r="F511" s="428"/>
      <c r="G511" s="428" t="s">
        <v>270</v>
      </c>
      <c r="H511" s="428"/>
      <c r="I511" s="456" t="str">
        <f>L504</f>
        <v/>
      </c>
      <c r="J511" s="456"/>
      <c r="K511" s="458" t="s">
        <v>271</v>
      </c>
      <c r="L511" s="458"/>
      <c r="M511" s="456" t="str">
        <f>J504</f>
        <v/>
      </c>
      <c r="N511" s="456"/>
      <c r="O511" s="458"/>
      <c r="P511" s="428" t="s">
        <v>244</v>
      </c>
      <c r="Q511" s="428"/>
      <c r="R511" s="457">
        <f>SUM(O503:U503)</f>
        <v>0</v>
      </c>
      <c r="S511" s="457"/>
      <c r="T511" s="452" t="str">
        <f>IF(ISERROR(R511/R513),"",R511/R513)</f>
        <v/>
      </c>
      <c r="U511" s="452"/>
      <c r="V511" s="428" t="s">
        <v>272</v>
      </c>
      <c r="W511" s="428"/>
      <c r="X511" s="455">
        <f>SUM(O374,O431,O466,O482,O492,O508)</f>
        <v>0</v>
      </c>
      <c r="Y511" s="455"/>
      <c r="Z511" s="452" t="str">
        <f>IF(ISERROR(X511/X513),"",X511/X513)</f>
        <v/>
      </c>
      <c r="AA511" s="452"/>
    </row>
    <row r="512" spans="1:27" ht="20.100000000000001" customHeight="1">
      <c r="A512" s="308" t="s">
        <v>478</v>
      </c>
      <c r="B512" s="222">
        <f>I504+C510</f>
        <v>1</v>
      </c>
      <c r="C512" s="435" t="s">
        <v>251</v>
      </c>
      <c r="D512" s="436"/>
      <c r="E512" s="453">
        <f>K504+I510</f>
        <v>11</v>
      </c>
      <c r="F512" s="453"/>
      <c r="G512" s="428" t="s">
        <v>274</v>
      </c>
      <c r="H512" s="428"/>
      <c r="I512" s="456">
        <f>B512-E512</f>
        <v>-10</v>
      </c>
      <c r="J512" s="456"/>
      <c r="K512" s="458" t="s">
        <v>275</v>
      </c>
      <c r="L512" s="458"/>
      <c r="M512" s="459">
        <f>IF(ISERROR(I512/E512),"",I512/E512)</f>
        <v>-0.90909090909090906</v>
      </c>
      <c r="N512" s="459"/>
      <c r="O512" s="458"/>
      <c r="P512" s="428" t="s">
        <v>245</v>
      </c>
      <c r="Q512" s="428"/>
      <c r="R512" s="457"/>
      <c r="S512" s="457"/>
      <c r="T512" s="452" t="str">
        <f>IF(ISERROR(R512/R513),"",R512/R513)</f>
        <v/>
      </c>
      <c r="U512" s="452"/>
      <c r="V512" s="428" t="s">
        <v>264</v>
      </c>
      <c r="W512" s="428"/>
      <c r="X512" s="455">
        <f>SUM(O375,O432,O467,O486,O493,O509)</f>
        <v>0</v>
      </c>
      <c r="Y512" s="455"/>
      <c r="Z512" s="452" t="str">
        <f>IF(ISERROR(X512/X513),"",X512/X513)</f>
        <v/>
      </c>
      <c r="AA512" s="452"/>
    </row>
    <row r="513" spans="1:27" ht="20.100000000000001" customHeight="1">
      <c r="A513" s="308" t="s">
        <v>479</v>
      </c>
      <c r="B513" s="222">
        <f>N504</f>
        <v>0</v>
      </c>
      <c r="C513" s="435" t="s">
        <v>277</v>
      </c>
      <c r="D513" s="436"/>
      <c r="E513" s="452">
        <f>IF(ISERROR(B513/B512),"",B513/B512)</f>
        <v>0</v>
      </c>
      <c r="F513" s="452"/>
      <c r="G513" s="428" t="s">
        <v>278</v>
      </c>
      <c r="H513" s="428"/>
      <c r="I513" s="458">
        <f>V504</f>
        <v>0</v>
      </c>
      <c r="J513" s="458"/>
      <c r="K513" s="458" t="s">
        <v>279</v>
      </c>
      <c r="L513" s="458"/>
      <c r="M513" s="459" t="str">
        <f t="array" ref="M513">IF(ISERROR(I513/B511),"",I513/B511)</f>
        <v/>
      </c>
      <c r="N513" s="459"/>
      <c r="O513" s="458"/>
      <c r="P513" s="428" t="s">
        <v>266</v>
      </c>
      <c r="Q513" s="428"/>
      <c r="R513" s="457">
        <f>SUM(R506:S512)</f>
        <v>0</v>
      </c>
      <c r="S513" s="457"/>
      <c r="T513" s="452"/>
      <c r="U513" s="452"/>
      <c r="V513" s="428" t="s">
        <v>266</v>
      </c>
      <c r="W513" s="428"/>
      <c r="X513" s="455">
        <f>SUM(X506:Y512)</f>
        <v>0</v>
      </c>
      <c r="Y513" s="455"/>
      <c r="Z513" s="452"/>
      <c r="AA513" s="452"/>
    </row>
    <row r="514" spans="1:27" ht="34.5" customHeight="1">
      <c r="A514" s="185" t="s">
        <v>334</v>
      </c>
      <c r="B514" s="186"/>
      <c r="C514" s="122"/>
      <c r="D514" s="122"/>
      <c r="E514" s="159"/>
      <c r="F514" s="159"/>
      <c r="G514" s="454" t="str">
        <f>IF(ISERROR(#REF!/#REF!),"",#REF!/#REF!)</f>
        <v/>
      </c>
      <c r="H514" s="454"/>
      <c r="I514" s="454"/>
      <c r="J514" s="125"/>
      <c r="K514" s="160"/>
      <c r="L514" s="122"/>
      <c r="M514" s="122"/>
      <c r="N514" s="454" t="str">
        <f>IF(ISERROR(G514/#REF!),"",G514/#REF!)</f>
        <v/>
      </c>
      <c r="O514" s="454"/>
      <c r="P514" s="454"/>
      <c r="Q514" s="454"/>
      <c r="R514" s="454"/>
      <c r="S514" s="225"/>
      <c r="T514" s="159"/>
      <c r="U514" s="159"/>
      <c r="V514" s="125"/>
      <c r="W514" s="125"/>
      <c r="X514" s="161"/>
      <c r="Y514" s="161"/>
      <c r="Z514" s="161"/>
      <c r="AA514" s="162"/>
    </row>
    <row r="515" spans="1:27" ht="20.100000000000001" customHeight="1">
      <c r="A515" s="311" t="s">
        <v>481</v>
      </c>
      <c r="B515" s="123"/>
      <c r="C515" s="122"/>
      <c r="D515" s="122"/>
      <c r="E515" s="122"/>
      <c r="F515" s="122"/>
      <c r="G515" s="163"/>
      <c r="H515" s="122"/>
      <c r="I515" s="123"/>
      <c r="J515" s="125"/>
      <c r="K515" s="160"/>
      <c r="L515" s="122"/>
      <c r="M515" s="122"/>
      <c r="N515" s="122"/>
      <c r="O515" s="122"/>
      <c r="P515" s="122"/>
      <c r="Q515" s="122"/>
      <c r="R515" s="122"/>
      <c r="S515" s="122"/>
      <c r="T515" s="122"/>
      <c r="U515" s="164"/>
      <c r="V515" s="164"/>
      <c r="W515" s="164"/>
      <c r="X515" s="122"/>
      <c r="Y515" s="122"/>
      <c r="Z515" s="122"/>
      <c r="AA515" s="123"/>
    </row>
    <row r="516" spans="1:27" ht="20.100000000000001" customHeight="1">
      <c r="A516" s="441" t="s">
        <v>268</v>
      </c>
      <c r="B516" s="441"/>
      <c r="C516" s="450">
        <f>SUM(B170,B340,B511)</f>
        <v>0</v>
      </c>
      <c r="D516" s="451"/>
      <c r="E516" s="441" t="s">
        <v>269</v>
      </c>
      <c r="F516" s="441"/>
      <c r="G516" s="453">
        <f>SUM(E170,E340,E511)</f>
        <v>0</v>
      </c>
      <c r="H516" s="453"/>
      <c r="I516" s="428" t="s">
        <v>270</v>
      </c>
      <c r="J516" s="441"/>
      <c r="K516" s="450">
        <f>IF(ISERROR(C516/G517),"",C516/G517)</f>
        <v>0</v>
      </c>
      <c r="L516" s="451"/>
      <c r="M516" s="428" t="s">
        <v>271</v>
      </c>
      <c r="N516" s="428"/>
      <c r="O516" s="429">
        <f t="array" ref="O516">IF(ISERROR(C516/C517),"",C516/C517)</f>
        <v>0</v>
      </c>
      <c r="P516" s="430"/>
      <c r="Q516" s="122"/>
      <c r="R516" s="122"/>
      <c r="S516" s="122"/>
      <c r="T516" s="122"/>
      <c r="U516" s="164"/>
      <c r="V516" s="164"/>
      <c r="W516" s="164"/>
      <c r="X516" s="122"/>
      <c r="Y516" s="122"/>
      <c r="Z516" s="122"/>
      <c r="AA516" s="123"/>
    </row>
    <row r="517" spans="1:27" ht="20.100000000000001" customHeight="1">
      <c r="A517" s="428" t="s">
        <v>273</v>
      </c>
      <c r="B517" s="428"/>
      <c r="C517" s="450">
        <f>SUM(B171,B341,B512)</f>
        <v>7</v>
      </c>
      <c r="D517" s="451"/>
      <c r="E517" s="428" t="s">
        <v>251</v>
      </c>
      <c r="F517" s="428"/>
      <c r="G517" s="453">
        <f>SUM(E171,E341,E512)</f>
        <v>82</v>
      </c>
      <c r="H517" s="453"/>
      <c r="I517" s="435" t="s">
        <v>274</v>
      </c>
      <c r="J517" s="436"/>
      <c r="K517" s="438">
        <f>C517-G517</f>
        <v>-75</v>
      </c>
      <c r="L517" s="437"/>
      <c r="M517" s="438" t="s">
        <v>275</v>
      </c>
      <c r="N517" s="437"/>
      <c r="O517" s="442">
        <f>IF(ISERROR(K517/C517),"",K517/C517)</f>
        <v>-10.714285714285714</v>
      </c>
      <c r="P517" s="443"/>
      <c r="Q517" s="122"/>
      <c r="R517" s="122"/>
      <c r="S517" s="122"/>
      <c r="T517" s="122"/>
      <c r="U517" s="164"/>
      <c r="V517" s="164"/>
      <c r="W517" s="164"/>
      <c r="X517" s="122"/>
      <c r="Y517" s="122"/>
      <c r="Z517" s="122"/>
      <c r="AA517" s="123"/>
    </row>
    <row r="518" spans="1:27" ht="20.100000000000001" customHeight="1">
      <c r="A518" s="435" t="s">
        <v>276</v>
      </c>
      <c r="B518" s="436"/>
      <c r="C518" s="450">
        <f>SUM(B172,B342,B513)</f>
        <v>0</v>
      </c>
      <c r="D518" s="451"/>
      <c r="E518" s="435" t="s">
        <v>277</v>
      </c>
      <c r="F518" s="436"/>
      <c r="G518" s="452">
        <f>IF(ISERROR(C518/C517),"",C518/C517)</f>
        <v>0</v>
      </c>
      <c r="H518" s="452"/>
      <c r="I518" s="428" t="s">
        <v>278</v>
      </c>
      <c r="J518" s="441"/>
      <c r="K518" s="453">
        <f>SUM(I172,I342,I513)</f>
        <v>0</v>
      </c>
      <c r="L518" s="453"/>
      <c r="M518" s="441" t="s">
        <v>279</v>
      </c>
      <c r="N518" s="441"/>
      <c r="O518" s="442" t="str">
        <f t="array" ref="O518">IF(ISERROR(K518/C516),"",K518/C516)</f>
        <v/>
      </c>
      <c r="P518" s="443"/>
      <c r="Q518" s="122"/>
      <c r="R518" s="122"/>
      <c r="S518" s="122"/>
      <c r="T518" s="122"/>
      <c r="U518" s="164"/>
      <c r="V518" s="164"/>
      <c r="W518" s="164"/>
      <c r="X518" s="122"/>
      <c r="Y518" s="122"/>
      <c r="Z518" s="122"/>
      <c r="AA518" s="123"/>
    </row>
    <row r="519" spans="1:27" ht="20.100000000000001" customHeight="1">
      <c r="A519" s="311" t="s">
        <v>482</v>
      </c>
      <c r="B519" s="123"/>
      <c r="C519" s="165"/>
      <c r="D519" s="165"/>
      <c r="E519" s="166"/>
      <c r="F519" s="166"/>
      <c r="G519" s="167"/>
      <c r="H519" s="168"/>
      <c r="I519" s="225"/>
      <c r="J519" s="125"/>
      <c r="K519" s="169"/>
      <c r="L519" s="123"/>
      <c r="M519" s="123"/>
      <c r="N519" s="159"/>
      <c r="O519" s="159"/>
      <c r="P519" s="159"/>
      <c r="Q519" s="159"/>
      <c r="R519" s="159"/>
      <c r="S519" s="159"/>
      <c r="T519" s="123"/>
      <c r="U519" s="123"/>
      <c r="V519" s="166"/>
      <c r="W519" s="123"/>
      <c r="X519" s="122"/>
      <c r="Y519" s="122"/>
      <c r="Z519" s="122"/>
      <c r="AA519" s="118"/>
    </row>
    <row r="520" spans="1:27" ht="20.100000000000001" customHeight="1">
      <c r="A520" s="435" t="s">
        <v>298</v>
      </c>
      <c r="B520" s="436"/>
      <c r="C520" s="435" t="s">
        <v>299</v>
      </c>
      <c r="D520" s="436"/>
      <c r="E520" s="435" t="s">
        <v>256</v>
      </c>
      <c r="F520" s="436"/>
      <c r="G520" s="444" t="s">
        <v>254</v>
      </c>
      <c r="H520" s="445"/>
      <c r="I520" s="435" t="s">
        <v>255</v>
      </c>
      <c r="J520" s="437"/>
      <c r="K520" s="435" t="s">
        <v>300</v>
      </c>
      <c r="L520" s="436"/>
      <c r="M520" s="435" t="s">
        <v>256</v>
      </c>
      <c r="N520" s="436"/>
      <c r="O520" s="428" t="s">
        <v>257</v>
      </c>
      <c r="P520" s="428"/>
      <c r="Q520" s="435" t="s">
        <v>300</v>
      </c>
      <c r="R520" s="436"/>
      <c r="S520" s="435" t="s">
        <v>256</v>
      </c>
      <c r="T520" s="436"/>
      <c r="U520" s="116"/>
      <c r="V520" s="116"/>
      <c r="W520" s="122"/>
      <c r="X520" s="170"/>
      <c r="Y520" s="116"/>
      <c r="Z520" s="159"/>
      <c r="AA520" s="159"/>
    </row>
    <row r="521" spans="1:27" ht="20.100000000000001" customHeight="1">
      <c r="A521" s="440" t="s">
        <v>201</v>
      </c>
      <c r="B521" s="436"/>
      <c r="C521" s="435">
        <f>SUM(G28,G198,G368)</f>
        <v>0</v>
      </c>
      <c r="D521" s="436"/>
      <c r="E521" s="431" t="str">
        <f>IF(ISERROR(C521/C527),"",C521/C527)</f>
        <v/>
      </c>
      <c r="F521" s="432"/>
      <c r="G521" s="446"/>
      <c r="H521" s="447"/>
      <c r="I521" s="433" t="s">
        <v>301</v>
      </c>
      <c r="J521" s="439"/>
      <c r="K521" s="438">
        <f t="shared" ref="K521:K526" si="236">SUM(R165,U335,U506)</f>
        <v>0</v>
      </c>
      <c r="L521" s="437"/>
      <c r="M521" s="431" t="str">
        <f t="array" ref="M521">IF(ISERROR(K521/K527),"",K521/K527)</f>
        <v/>
      </c>
      <c r="N521" s="432"/>
      <c r="O521" s="428" t="s">
        <v>259</v>
      </c>
      <c r="P521" s="428"/>
      <c r="Q521" s="429">
        <f t="shared" ref="Q521:Q526" si="237">SUM(X165,AA335,AA506)</f>
        <v>0</v>
      </c>
      <c r="R521" s="430"/>
      <c r="S521" s="431" t="str">
        <f t="array" ref="S521">IF(ISERROR(Q521/Q527),"",Q521/Q527)</f>
        <v/>
      </c>
      <c r="T521" s="432"/>
      <c r="U521" s="116"/>
      <c r="V521" s="116"/>
      <c r="W521" s="168"/>
      <c r="X521" s="170"/>
      <c r="Y521" s="116"/>
      <c r="Z521" s="159"/>
      <c r="AA521" s="159"/>
    </row>
    <row r="522" spans="1:27" ht="20.100000000000001" customHeight="1">
      <c r="A522" s="440" t="s">
        <v>216</v>
      </c>
      <c r="B522" s="436"/>
      <c r="C522" s="435">
        <f>SUM(G86,G256,G426)</f>
        <v>0</v>
      </c>
      <c r="D522" s="436"/>
      <c r="E522" s="431" t="str">
        <f>IF(ISERROR(C522/C527),"",C522/C527)</f>
        <v/>
      </c>
      <c r="F522" s="432"/>
      <c r="G522" s="446"/>
      <c r="H522" s="447"/>
      <c r="I522" s="433" t="s">
        <v>302</v>
      </c>
      <c r="J522" s="439"/>
      <c r="K522" s="438">
        <f t="shared" si="236"/>
        <v>0</v>
      </c>
      <c r="L522" s="437"/>
      <c r="M522" s="431" t="str">
        <f>IF(ISERROR(K522/K527),"",K522/K527)</f>
        <v/>
      </c>
      <c r="N522" s="432"/>
      <c r="O522" s="428" t="s">
        <v>261</v>
      </c>
      <c r="P522" s="428"/>
      <c r="Q522" s="429">
        <f t="shared" si="237"/>
        <v>0</v>
      </c>
      <c r="R522" s="430"/>
      <c r="S522" s="431" t="str">
        <f>IF(ISERROR(Q522/Q527),"",Q522/Q527)</f>
        <v/>
      </c>
      <c r="T522" s="432"/>
      <c r="U522" s="116"/>
      <c r="V522" s="116"/>
      <c r="W522" s="168"/>
      <c r="X522" s="170"/>
      <c r="Y522" s="116"/>
      <c r="Z522" s="159"/>
      <c r="AA522" s="159"/>
    </row>
    <row r="523" spans="1:27" ht="20.100000000000001" customHeight="1">
      <c r="A523" s="440" t="s">
        <v>224</v>
      </c>
      <c r="B523" s="436"/>
      <c r="C523" s="435">
        <f>SUM(G121,G291,G461)</f>
        <v>0</v>
      </c>
      <c r="D523" s="436"/>
      <c r="E523" s="431" t="str">
        <f>IF(ISERROR(C523/C527),"",C523/C527)</f>
        <v/>
      </c>
      <c r="F523" s="432"/>
      <c r="G523" s="446"/>
      <c r="H523" s="447"/>
      <c r="I523" s="433" t="s">
        <v>303</v>
      </c>
      <c r="J523" s="439"/>
      <c r="K523" s="438">
        <f t="shared" si="236"/>
        <v>0</v>
      </c>
      <c r="L523" s="437"/>
      <c r="M523" s="431" t="str">
        <f>IF(ISERROR(K523/K527),"",K523/K527)</f>
        <v/>
      </c>
      <c r="N523" s="432"/>
      <c r="O523" s="428" t="s">
        <v>263</v>
      </c>
      <c r="P523" s="428"/>
      <c r="Q523" s="429">
        <f t="shared" si="237"/>
        <v>0</v>
      </c>
      <c r="R523" s="430"/>
      <c r="S523" s="431" t="str">
        <f>IF(ISERROR(Q523/Q527),"",Q523/Q527)</f>
        <v/>
      </c>
      <c r="T523" s="432"/>
      <c r="U523" s="116"/>
      <c r="V523" s="116"/>
      <c r="W523" s="168"/>
      <c r="X523" s="170"/>
      <c r="Y523" s="116"/>
      <c r="Z523" s="159"/>
      <c r="AA523" s="159"/>
    </row>
    <row r="524" spans="1:27" ht="20.100000000000001" customHeight="1">
      <c r="A524" s="440" t="s">
        <v>231</v>
      </c>
      <c r="B524" s="436"/>
      <c r="C524" s="435">
        <f>SUM(G137,G307,G477)</f>
        <v>0</v>
      </c>
      <c r="D524" s="436"/>
      <c r="E524" s="431" t="str">
        <f>IF(ISERROR(C524/C527),"",C524/C527)</f>
        <v/>
      </c>
      <c r="F524" s="432"/>
      <c r="G524" s="446"/>
      <c r="H524" s="447"/>
      <c r="I524" s="433" t="s">
        <v>304</v>
      </c>
      <c r="J524" s="439"/>
      <c r="K524" s="438">
        <f t="shared" si="236"/>
        <v>0</v>
      </c>
      <c r="L524" s="437"/>
      <c r="M524" s="431" t="str">
        <f>IF(ISERROR(K524/K527),"",K524/K527)</f>
        <v/>
      </c>
      <c r="N524" s="432"/>
      <c r="O524" s="428" t="s">
        <v>305</v>
      </c>
      <c r="P524" s="428"/>
      <c r="Q524" s="429">
        <f t="shared" si="237"/>
        <v>0</v>
      </c>
      <c r="R524" s="430"/>
      <c r="S524" s="431" t="str">
        <f>IF(ISERROR(Q524/Q527),"",Q524/Q527)</f>
        <v/>
      </c>
      <c r="T524" s="432"/>
      <c r="U524" s="116"/>
      <c r="V524" s="116"/>
      <c r="W524" s="168"/>
      <c r="X524" s="170"/>
      <c r="Y524" s="116"/>
      <c r="Z524" s="159"/>
      <c r="AA524" s="159"/>
    </row>
    <row r="525" spans="1:27" ht="20.100000000000001" customHeight="1">
      <c r="A525" s="440" t="s">
        <v>234</v>
      </c>
      <c r="B525" s="436"/>
      <c r="C525" s="435">
        <f>SUM(G147,G317,G487)</f>
        <v>0</v>
      </c>
      <c r="D525" s="436"/>
      <c r="E525" s="431" t="str">
        <f>IF(ISERROR(C525/C527),"",C525/C527)</f>
        <v/>
      </c>
      <c r="F525" s="432"/>
      <c r="G525" s="446"/>
      <c r="H525" s="447"/>
      <c r="I525" s="433" t="s">
        <v>306</v>
      </c>
      <c r="J525" s="439"/>
      <c r="K525" s="438">
        <f t="shared" si="236"/>
        <v>0</v>
      </c>
      <c r="L525" s="437"/>
      <c r="M525" s="431" t="str">
        <f>IF(ISERROR(K525/K527),"",K525/K527)</f>
        <v/>
      </c>
      <c r="N525" s="432"/>
      <c r="O525" s="428" t="s">
        <v>267</v>
      </c>
      <c r="P525" s="428"/>
      <c r="Q525" s="429">
        <f t="shared" si="237"/>
        <v>0</v>
      </c>
      <c r="R525" s="430"/>
      <c r="S525" s="431" t="str">
        <f>IF(ISERROR(Q525/Q527),"",Q525/Q527)</f>
        <v/>
      </c>
      <c r="T525" s="432"/>
      <c r="U525" s="116"/>
      <c r="V525" s="116"/>
      <c r="W525" s="168"/>
      <c r="X525" s="170"/>
      <c r="Y525" s="116"/>
      <c r="Z525" s="159"/>
      <c r="AA525" s="159"/>
    </row>
    <row r="526" spans="1:27" ht="20.100000000000001" customHeight="1">
      <c r="A526" s="440" t="s">
        <v>244</v>
      </c>
      <c r="B526" s="436"/>
      <c r="C526" s="435">
        <f>SUM(G162,G332,G503)</f>
        <v>0</v>
      </c>
      <c r="D526" s="436"/>
      <c r="E526" s="431" t="str">
        <f>IF(ISERROR(C526/C527),"",C526/C527)</f>
        <v/>
      </c>
      <c r="F526" s="432"/>
      <c r="G526" s="446"/>
      <c r="H526" s="447"/>
      <c r="I526" s="433" t="s">
        <v>307</v>
      </c>
      <c r="J526" s="439"/>
      <c r="K526" s="438">
        <f t="shared" si="236"/>
        <v>0</v>
      </c>
      <c r="L526" s="437"/>
      <c r="M526" s="431" t="str">
        <f>IF(ISERROR(K526/K527),"",K526/K527)</f>
        <v/>
      </c>
      <c r="N526" s="432"/>
      <c r="O526" s="428" t="s">
        <v>272</v>
      </c>
      <c r="P526" s="428"/>
      <c r="Q526" s="429">
        <f t="shared" si="237"/>
        <v>0</v>
      </c>
      <c r="R526" s="430"/>
      <c r="S526" s="431" t="str">
        <f>IF(ISERROR(Q526/Q527),"",Q526/Q527)</f>
        <v/>
      </c>
      <c r="T526" s="432"/>
      <c r="U526" s="116"/>
      <c r="V526" s="116"/>
      <c r="W526" s="168"/>
      <c r="X526" s="170"/>
      <c r="Y526" s="116"/>
      <c r="Z526" s="159"/>
      <c r="AA526" s="159"/>
    </row>
    <row r="527" spans="1:27" ht="20.100000000000001" customHeight="1">
      <c r="A527" s="435" t="s">
        <v>266</v>
      </c>
      <c r="B527" s="436"/>
      <c r="C527" s="435">
        <f>SUM(C521:C526)</f>
        <v>0</v>
      </c>
      <c r="D527" s="436"/>
      <c r="E527" s="431">
        <f>SUM(E521:F526)</f>
        <v>0</v>
      </c>
      <c r="F527" s="432"/>
      <c r="G527" s="448"/>
      <c r="H527" s="449"/>
      <c r="I527" s="435" t="s">
        <v>266</v>
      </c>
      <c r="J527" s="437"/>
      <c r="K527" s="438">
        <f>SUM(R172,U342,U513)</f>
        <v>0</v>
      </c>
      <c r="L527" s="437"/>
      <c r="M527" s="431"/>
      <c r="N527" s="432"/>
      <c r="O527" s="428" t="s">
        <v>266</v>
      </c>
      <c r="P527" s="428"/>
      <c r="Q527" s="429">
        <f>SUM(Q521:R526)</f>
        <v>0</v>
      </c>
      <c r="R527" s="430"/>
      <c r="S527" s="431">
        <f>SUM(S521:T526)</f>
        <v>0</v>
      </c>
      <c r="T527" s="432"/>
      <c r="U527" s="116"/>
      <c r="V527" s="116"/>
      <c r="W527" s="122"/>
      <c r="X527" s="170"/>
      <c r="Y527" s="116"/>
      <c r="Z527" s="159"/>
      <c r="AA527" s="159"/>
    </row>
    <row r="528" spans="1:27" ht="20.100000000000001" customHeight="1">
      <c r="A528" s="312" t="s">
        <v>483</v>
      </c>
      <c r="B528" s="171"/>
      <c r="C528" s="172"/>
      <c r="D528" s="172"/>
      <c r="E528" s="172"/>
      <c r="F528" s="172"/>
      <c r="G528" s="173"/>
      <c r="H528" s="174"/>
      <c r="I528" s="175"/>
      <c r="J528" s="174"/>
      <c r="K528" s="176"/>
      <c r="L528" s="174"/>
      <c r="M528" s="174"/>
      <c r="N528" s="174"/>
      <c r="O528" s="174"/>
      <c r="P528" s="174"/>
      <c r="Q528" s="174"/>
      <c r="R528" s="174"/>
      <c r="S528" s="174"/>
      <c r="T528" s="174"/>
      <c r="U528" s="177"/>
      <c r="V528" s="177"/>
      <c r="W528" s="177"/>
      <c r="X528" s="178"/>
      <c r="Y528" s="178"/>
      <c r="Z528" s="177"/>
      <c r="AA528" s="170"/>
    </row>
    <row r="529" spans="1:27" ht="20.100000000000001" customHeight="1">
      <c r="A529" s="433" t="s">
        <v>308</v>
      </c>
      <c r="B529" s="434"/>
      <c r="C529" s="217" t="s">
        <v>309</v>
      </c>
      <c r="D529" s="217" t="s">
        <v>310</v>
      </c>
      <c r="E529" s="217" t="s">
        <v>311</v>
      </c>
      <c r="F529" s="217" t="s">
        <v>312</v>
      </c>
      <c r="G529" s="157" t="s">
        <v>313</v>
      </c>
      <c r="H529" s="129" t="s">
        <v>314</v>
      </c>
      <c r="I529" s="129" t="s">
        <v>315</v>
      </c>
      <c r="J529" s="129" t="s">
        <v>316</v>
      </c>
      <c r="K529" s="219" t="s">
        <v>317</v>
      </c>
      <c r="L529" s="129" t="s">
        <v>318</v>
      </c>
      <c r="M529" s="129" t="s">
        <v>319</v>
      </c>
      <c r="N529" s="129" t="s">
        <v>320</v>
      </c>
      <c r="O529" s="129" t="s">
        <v>321</v>
      </c>
      <c r="P529" s="226" t="s">
        <v>322</v>
      </c>
      <c r="Q529" s="129" t="s">
        <v>323</v>
      </c>
      <c r="R529" s="109" t="s">
        <v>324</v>
      </c>
      <c r="S529" s="217" t="s">
        <v>325</v>
      </c>
      <c r="T529" s="217" t="s">
        <v>326</v>
      </c>
      <c r="U529" s="179"/>
      <c r="V529" s="179"/>
      <c r="X529" s="116"/>
      <c r="Y529" s="116"/>
      <c r="Z529" s="159"/>
      <c r="AA529" s="159"/>
    </row>
    <row r="530" spans="1:27" ht="20.100000000000001" customHeight="1">
      <c r="A530" s="424" t="s">
        <v>327</v>
      </c>
      <c r="B530" s="425"/>
      <c r="C530" s="106">
        <f>D530+E530+F530-G530-O530-P530</f>
        <v>0</v>
      </c>
      <c r="D530" s="106"/>
      <c r="E530" s="106"/>
      <c r="F530" s="106"/>
      <c r="G530" s="107"/>
      <c r="H530" s="106"/>
      <c r="I530" s="106"/>
      <c r="J530" s="106">
        <f>C530-H530-I530</f>
        <v>0</v>
      </c>
      <c r="K530" s="106"/>
      <c r="L530" s="106"/>
      <c r="M530" s="106"/>
      <c r="N530" s="106"/>
      <c r="O530" s="106"/>
      <c r="P530" s="108"/>
      <c r="Q530" s="106">
        <f>J530-K530-L530</f>
        <v>0</v>
      </c>
      <c r="R530" s="109">
        <f>Q530*11-M530-N530</f>
        <v>0</v>
      </c>
      <c r="S530" s="220" t="str">
        <f t="array" ref="S530">IF(ISERROR(Q530/J530),"",Q530/J530)</f>
        <v/>
      </c>
      <c r="T530" s="220" t="str">
        <f t="array" ref="T530">IF(ISERROR((O530:P530)/C530),"",SUM(O530:P530)/C530)</f>
        <v/>
      </c>
      <c r="X530" s="116"/>
      <c r="Y530" s="116"/>
      <c r="Z530" s="159"/>
      <c r="AA530" s="159"/>
    </row>
    <row r="531" spans="1:27" ht="20.100000000000001" customHeight="1">
      <c r="A531" s="424" t="s">
        <v>328</v>
      </c>
      <c r="B531" s="425"/>
      <c r="C531" s="106">
        <f>D531+E531+F531-G531-O531-P531</f>
        <v>0</v>
      </c>
      <c r="D531" s="110"/>
      <c r="E531" s="110"/>
      <c r="F531" s="110"/>
      <c r="G531" s="107"/>
      <c r="H531" s="106"/>
      <c r="I531" s="106"/>
      <c r="J531" s="106">
        <f>C531-H531-I531</f>
        <v>0</v>
      </c>
      <c r="K531" s="106"/>
      <c r="L531" s="106"/>
      <c r="M531" s="106"/>
      <c r="N531" s="106"/>
      <c r="O531" s="110"/>
      <c r="P531" s="111"/>
      <c r="Q531" s="106">
        <f>J531-K531-L531</f>
        <v>0</v>
      </c>
      <c r="R531" s="109">
        <f>Q531*11-M531-N531</f>
        <v>0</v>
      </c>
      <c r="S531" s="220" t="str">
        <f t="array" ref="S531">IF(ISERROR(Q531/J531),"",Q531/J531)</f>
        <v/>
      </c>
      <c r="T531" s="220" t="str">
        <f t="array" ref="T531">IF(ISERROR((O531:P531)/C531),"",SUM(O531:P531)/C531)</f>
        <v/>
      </c>
      <c r="X531" s="116"/>
      <c r="Y531" s="116"/>
      <c r="Z531" s="159"/>
      <c r="AA531" s="159"/>
    </row>
    <row r="532" spans="1:27" ht="20.100000000000001" customHeight="1">
      <c r="A532" s="424" t="s">
        <v>329</v>
      </c>
      <c r="B532" s="425"/>
      <c r="C532" s="106">
        <f>D532+E532+F532-G532-O532-P532</f>
        <v>0</v>
      </c>
      <c r="D532" s="110"/>
      <c r="E532" s="110"/>
      <c r="F532" s="110"/>
      <c r="G532" s="107"/>
      <c r="H532" s="106"/>
      <c r="I532" s="106"/>
      <c r="J532" s="106">
        <f>C532-H532-I532</f>
        <v>0</v>
      </c>
      <c r="K532" s="106"/>
      <c r="L532" s="106"/>
      <c r="M532" s="106"/>
      <c r="N532" s="106"/>
      <c r="O532" s="110"/>
      <c r="P532" s="111"/>
      <c r="Q532" s="106">
        <f>J532-K532-L532</f>
        <v>0</v>
      </c>
      <c r="R532" s="109">
        <f>Q532*11-M532-N532</f>
        <v>0</v>
      </c>
      <c r="S532" s="220" t="str">
        <f t="array" ref="S532">IF(ISERROR(Q532/J532),"",Q532/J532)</f>
        <v/>
      </c>
      <c r="T532" s="220" t="str">
        <f t="array" ref="T532">IF(ISERROR((O532:P532)/C532),"",SUM(O532:P532)/C532)</f>
        <v/>
      </c>
      <c r="V532" s="179"/>
      <c r="X532" s="116"/>
      <c r="Y532" s="116"/>
      <c r="Z532" s="159"/>
      <c r="AA532" s="159"/>
    </row>
    <row r="533" spans="1:27" ht="20.100000000000001" customHeight="1">
      <c r="A533" s="426" t="s">
        <v>330</v>
      </c>
      <c r="B533" s="427"/>
      <c r="C533" s="112">
        <f>SUM(C530:C532)</f>
        <v>0</v>
      </c>
      <c r="D533" s="112">
        <f t="shared" ref="D533:N533" si="238">SUM(D530:D532)</f>
        <v>0</v>
      </c>
      <c r="E533" s="112">
        <f t="shared" si="238"/>
        <v>0</v>
      </c>
      <c r="F533" s="112">
        <f t="shared" si="238"/>
        <v>0</v>
      </c>
      <c r="G533" s="113">
        <f t="shared" si="238"/>
        <v>0</v>
      </c>
      <c r="H533" s="112">
        <f t="shared" si="238"/>
        <v>0</v>
      </c>
      <c r="I533" s="112">
        <f t="shared" si="238"/>
        <v>0</v>
      </c>
      <c r="J533" s="112">
        <f t="shared" si="238"/>
        <v>0</v>
      </c>
      <c r="K533" s="112">
        <f t="shared" si="238"/>
        <v>0</v>
      </c>
      <c r="L533" s="112">
        <f t="shared" si="238"/>
        <v>0</v>
      </c>
      <c r="M533" s="112">
        <f t="shared" si="238"/>
        <v>0</v>
      </c>
      <c r="N533" s="112">
        <f t="shared" si="238"/>
        <v>0</v>
      </c>
      <c r="O533" s="112">
        <f>SUM(O530:O532)</f>
        <v>0</v>
      </c>
      <c r="P533" s="112">
        <f>SUM(P530:P532)</f>
        <v>0</v>
      </c>
      <c r="Q533" s="112">
        <f>SUM(Q530:Q532)</f>
        <v>0</v>
      </c>
      <c r="R533" s="114">
        <f>SUM(R530:R532)</f>
        <v>0</v>
      </c>
      <c r="S533" s="115" t="str">
        <f t="array" ref="S533">IF(ISERROR(Q533/J533),"",Q533/J533)</f>
        <v/>
      </c>
      <c r="T533" s="115" t="str">
        <f t="array" ref="T533">IF(ISERROR((O533:P533)/C533),"",SUM(O533:P533)/C533)</f>
        <v/>
      </c>
      <c r="U533" s="180"/>
      <c r="V533" s="180"/>
      <c r="W533" s="180"/>
      <c r="X533" s="181"/>
      <c r="Y533" s="181"/>
      <c r="Z533" s="182"/>
      <c r="AA533" s="182"/>
    </row>
    <row r="534" spans="1:27">
      <c r="A534" s="313"/>
      <c r="B534" s="116"/>
      <c r="C534" s="116"/>
      <c r="D534" s="116"/>
      <c r="E534" s="116"/>
      <c r="F534" s="116"/>
      <c r="G534" s="117"/>
      <c r="H534" s="116"/>
      <c r="I534" s="118"/>
      <c r="J534" s="119"/>
      <c r="K534" s="120"/>
      <c r="L534" s="116"/>
      <c r="M534" s="116"/>
      <c r="N534" s="116"/>
      <c r="O534" s="116"/>
      <c r="P534" s="116"/>
      <c r="Q534" s="116"/>
      <c r="R534" s="116"/>
      <c r="S534" s="116"/>
      <c r="T534" s="116"/>
      <c r="U534" s="116"/>
      <c r="V534" s="116"/>
      <c r="W534" s="116"/>
      <c r="X534" s="116"/>
      <c r="Y534" s="116"/>
      <c r="Z534" s="116"/>
      <c r="AA534" s="116"/>
    </row>
    <row r="535" spans="1:27">
      <c r="A535" s="313"/>
      <c r="B535" s="116" t="s">
        <v>331</v>
      </c>
      <c r="C535" s="116"/>
      <c r="D535" s="116"/>
      <c r="E535" s="116"/>
      <c r="F535" s="116"/>
      <c r="G535" s="117"/>
      <c r="H535" s="116"/>
      <c r="I535" s="118" t="s">
        <v>332</v>
      </c>
      <c r="J535" s="198" t="s">
        <v>448</v>
      </c>
      <c r="K535" s="120"/>
      <c r="L535" s="116"/>
      <c r="M535" s="116"/>
      <c r="N535" s="116"/>
      <c r="O535" s="116"/>
      <c r="P535" s="116"/>
      <c r="Q535" s="116"/>
      <c r="R535" s="116" t="s">
        <v>333</v>
      </c>
      <c r="S535" s="201" t="s">
        <v>412</v>
      </c>
      <c r="T535" s="116"/>
      <c r="V535" s="116"/>
      <c r="W535" s="116"/>
      <c r="X535" s="116"/>
      <c r="Y535" s="116"/>
      <c r="Z535" s="116"/>
      <c r="AA535" s="116"/>
    </row>
    <row r="551" spans="2:7">
      <c r="B551" s="121"/>
      <c r="G551" s="121"/>
    </row>
  </sheetData>
  <mergeCells count="541">
    <mergeCell ref="A1:AA1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X5:X6"/>
    <mergeCell ref="Y5:Y6"/>
    <mergeCell ref="Z5:Z6"/>
    <mergeCell ref="AA5:AA6"/>
    <mergeCell ref="A28:B28"/>
    <mergeCell ref="A86:B86"/>
    <mergeCell ref="V4:V6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J4:J6"/>
    <mergeCell ref="K4:K6"/>
    <mergeCell ref="L4:L6"/>
    <mergeCell ref="M4:M6"/>
    <mergeCell ref="N4:N6"/>
    <mergeCell ref="O4:U4"/>
    <mergeCell ref="A163:F163"/>
    <mergeCell ref="A164:A169"/>
    <mergeCell ref="C164:D164"/>
    <mergeCell ref="E164:F164"/>
    <mergeCell ref="G164:H164"/>
    <mergeCell ref="I164:J164"/>
    <mergeCell ref="A121:B121"/>
    <mergeCell ref="A137:B137"/>
    <mergeCell ref="A147:B147"/>
    <mergeCell ref="A162:B162"/>
    <mergeCell ref="E166:F166"/>
    <mergeCell ref="G166:H166"/>
    <mergeCell ref="I166:J166"/>
    <mergeCell ref="C168:D168"/>
    <mergeCell ref="E168:F168"/>
    <mergeCell ref="G168:H168"/>
    <mergeCell ref="I168:J168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M165:N165"/>
    <mergeCell ref="P165:Q165"/>
    <mergeCell ref="K164:L164"/>
    <mergeCell ref="M164:N164"/>
    <mergeCell ref="O164:O172"/>
    <mergeCell ref="P164:Q164"/>
    <mergeCell ref="R164:S164"/>
    <mergeCell ref="T164:U164"/>
    <mergeCell ref="R165:S165"/>
    <mergeCell ref="T165:U165"/>
    <mergeCell ref="R166:S166"/>
    <mergeCell ref="T166:U166"/>
    <mergeCell ref="V165:W165"/>
    <mergeCell ref="X165:Y165"/>
    <mergeCell ref="Z165:AA165"/>
    <mergeCell ref="C166:D166"/>
    <mergeCell ref="K166:L166"/>
    <mergeCell ref="M166:N166"/>
    <mergeCell ref="P166:Q166"/>
    <mergeCell ref="V166:W166"/>
    <mergeCell ref="X166:Y166"/>
    <mergeCell ref="Z166:AA166"/>
    <mergeCell ref="C167:D167"/>
    <mergeCell ref="E167:F167"/>
    <mergeCell ref="G167:H167"/>
    <mergeCell ref="I167:J167"/>
    <mergeCell ref="K167:L167"/>
    <mergeCell ref="M167:N167"/>
    <mergeCell ref="P167:Q167"/>
    <mergeCell ref="R167:S167"/>
    <mergeCell ref="T167:U167"/>
    <mergeCell ref="V167:W167"/>
    <mergeCell ref="X167:Y167"/>
    <mergeCell ref="Z167:AA167"/>
    <mergeCell ref="K168:L168"/>
    <mergeCell ref="Z168:AA168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M168:N168"/>
    <mergeCell ref="P168:Q168"/>
    <mergeCell ref="R168:S168"/>
    <mergeCell ref="T168:U168"/>
    <mergeCell ref="V168:W168"/>
    <mergeCell ref="X168:Y168"/>
    <mergeCell ref="V169:W169"/>
    <mergeCell ref="X169:Y169"/>
    <mergeCell ref="Z169:AA169"/>
    <mergeCell ref="V170:W170"/>
    <mergeCell ref="X170:Y170"/>
    <mergeCell ref="Z170:AA170"/>
    <mergeCell ref="C171:D171"/>
    <mergeCell ref="E171:F171"/>
    <mergeCell ref="G171:H171"/>
    <mergeCell ref="I171:J171"/>
    <mergeCell ref="K171:L171"/>
    <mergeCell ref="Z171:AA171"/>
    <mergeCell ref="M171:N171"/>
    <mergeCell ref="P171:Q171"/>
    <mergeCell ref="R171:S171"/>
    <mergeCell ref="T171:U171"/>
    <mergeCell ref="V171:W171"/>
    <mergeCell ref="X171:Y171"/>
    <mergeCell ref="C170:D170"/>
    <mergeCell ref="E170:F170"/>
    <mergeCell ref="G170:H170"/>
    <mergeCell ref="I170:J170"/>
    <mergeCell ref="K170:L170"/>
    <mergeCell ref="M170:N170"/>
    <mergeCell ref="P170:Q170"/>
    <mergeCell ref="R170:S170"/>
    <mergeCell ref="T170:U170"/>
    <mergeCell ref="V172:W172"/>
    <mergeCell ref="X172:Y172"/>
    <mergeCell ref="Z172:AA172"/>
    <mergeCell ref="A174:A176"/>
    <mergeCell ref="B174:B176"/>
    <mergeCell ref="C174:C176"/>
    <mergeCell ref="D174:D176"/>
    <mergeCell ref="E174:E176"/>
    <mergeCell ref="F174:F176"/>
    <mergeCell ref="G174:H175"/>
    <mergeCell ref="Z175:Z176"/>
    <mergeCell ref="AA175:AA176"/>
    <mergeCell ref="C172:D172"/>
    <mergeCell ref="E172:F172"/>
    <mergeCell ref="G172:H172"/>
    <mergeCell ref="I172:J172"/>
    <mergeCell ref="K172:L172"/>
    <mergeCell ref="M172:N172"/>
    <mergeCell ref="P172:Q172"/>
    <mergeCell ref="R172:S172"/>
    <mergeCell ref="T172:U172"/>
    <mergeCell ref="O174:U174"/>
    <mergeCell ref="V174:V176"/>
    <mergeCell ref="W174:W176"/>
    <mergeCell ref="A307:B307"/>
    <mergeCell ref="A317:B317"/>
    <mergeCell ref="A332:B332"/>
    <mergeCell ref="U175:U176"/>
    <mergeCell ref="X175:X176"/>
    <mergeCell ref="Y175:Y176"/>
    <mergeCell ref="A198:B198"/>
    <mergeCell ref="I174:I176"/>
    <mergeCell ref="J174:J176"/>
    <mergeCell ref="K174:K176"/>
    <mergeCell ref="L174:L176"/>
    <mergeCell ref="M174:M176"/>
    <mergeCell ref="N174:N176"/>
    <mergeCell ref="X174:AA174"/>
    <mergeCell ref="O175:O176"/>
    <mergeCell ref="P175:P176"/>
    <mergeCell ref="Q175:Q176"/>
    <mergeCell ref="R175:R176"/>
    <mergeCell ref="S175:S176"/>
    <mergeCell ref="T175:T176"/>
    <mergeCell ref="A256:B256"/>
    <mergeCell ref="A291:B291"/>
    <mergeCell ref="A333:F333"/>
    <mergeCell ref="A334:A339"/>
    <mergeCell ref="C334:D334"/>
    <mergeCell ref="E334:F334"/>
    <mergeCell ref="G334:H334"/>
    <mergeCell ref="C338:D338"/>
    <mergeCell ref="E338:F338"/>
    <mergeCell ref="G338:H338"/>
    <mergeCell ref="Z335:AA335"/>
    <mergeCell ref="C336:D336"/>
    <mergeCell ref="E336:F336"/>
    <mergeCell ref="G336:H336"/>
    <mergeCell ref="I336:J336"/>
    <mergeCell ref="K336:L336"/>
    <mergeCell ref="M336:N336"/>
    <mergeCell ref="T334:U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I334:J334"/>
    <mergeCell ref="K334:L334"/>
    <mergeCell ref="M334:N334"/>
    <mergeCell ref="O334:O342"/>
    <mergeCell ref="P334:Q334"/>
    <mergeCell ref="R334:S334"/>
    <mergeCell ref="P335:Q335"/>
    <mergeCell ref="C337:D337"/>
    <mergeCell ref="E337:F337"/>
    <mergeCell ref="G337:H337"/>
    <mergeCell ref="I337:J337"/>
    <mergeCell ref="K337:L337"/>
    <mergeCell ref="M337:N337"/>
    <mergeCell ref="T335:U335"/>
    <mergeCell ref="V335:W335"/>
    <mergeCell ref="X335:Y335"/>
    <mergeCell ref="R335:S335"/>
    <mergeCell ref="P336:Q336"/>
    <mergeCell ref="R336:S336"/>
    <mergeCell ref="P337:Q337"/>
    <mergeCell ref="R337:S337"/>
    <mergeCell ref="T337:U337"/>
    <mergeCell ref="V337:W337"/>
    <mergeCell ref="X337:Y337"/>
    <mergeCell ref="Z337:AA337"/>
    <mergeCell ref="T336:U336"/>
    <mergeCell ref="V336:W336"/>
    <mergeCell ref="X336:Y336"/>
    <mergeCell ref="Z336:AA336"/>
    <mergeCell ref="V338:W338"/>
    <mergeCell ref="X338:Y338"/>
    <mergeCell ref="Z338:AA338"/>
    <mergeCell ref="C339:D339"/>
    <mergeCell ref="E339:F339"/>
    <mergeCell ref="G339:H339"/>
    <mergeCell ref="I339:J339"/>
    <mergeCell ref="K339:L339"/>
    <mergeCell ref="M339:N339"/>
    <mergeCell ref="P339:Q339"/>
    <mergeCell ref="I338:J338"/>
    <mergeCell ref="K338:L338"/>
    <mergeCell ref="M338:N338"/>
    <mergeCell ref="P338:Q338"/>
    <mergeCell ref="R338:S338"/>
    <mergeCell ref="T338:U338"/>
    <mergeCell ref="R339:S339"/>
    <mergeCell ref="T339:U339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Z340:AA340"/>
    <mergeCell ref="C341:D341"/>
    <mergeCell ref="E341:F341"/>
    <mergeCell ref="G341:H341"/>
    <mergeCell ref="I341:J341"/>
    <mergeCell ref="K341:L341"/>
    <mergeCell ref="M341:N341"/>
    <mergeCell ref="P341:Q341"/>
    <mergeCell ref="R341:S341"/>
    <mergeCell ref="T341:U341"/>
    <mergeCell ref="M340:N340"/>
    <mergeCell ref="P340:Q340"/>
    <mergeCell ref="R340:S340"/>
    <mergeCell ref="T340:U340"/>
    <mergeCell ref="V340:W340"/>
    <mergeCell ref="X340:Y340"/>
    <mergeCell ref="V341:W341"/>
    <mergeCell ref="X341:Y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V342:W342"/>
    <mergeCell ref="X342:Y342"/>
    <mergeCell ref="Z342:AA342"/>
    <mergeCell ref="C344:C346"/>
    <mergeCell ref="D344:D346"/>
    <mergeCell ref="E344:E346"/>
    <mergeCell ref="X344:AA344"/>
    <mergeCell ref="O345:O346"/>
    <mergeCell ref="P345:P346"/>
    <mergeCell ref="Q345:Q346"/>
    <mergeCell ref="R345:R346"/>
    <mergeCell ref="F344:F346"/>
    <mergeCell ref="G344:H345"/>
    <mergeCell ref="I344:I346"/>
    <mergeCell ref="J344:J346"/>
    <mergeCell ref="K344:K346"/>
    <mergeCell ref="L344:L346"/>
    <mergeCell ref="A503:B503"/>
    <mergeCell ref="A504:F504"/>
    <mergeCell ref="A505:A510"/>
    <mergeCell ref="C505:D505"/>
    <mergeCell ref="E505:F505"/>
    <mergeCell ref="AA345:AA346"/>
    <mergeCell ref="A368:B368"/>
    <mergeCell ref="A426:B426"/>
    <mergeCell ref="A461:B461"/>
    <mergeCell ref="A477:B477"/>
    <mergeCell ref="A487:B487"/>
    <mergeCell ref="S345:S346"/>
    <mergeCell ref="T345:T346"/>
    <mergeCell ref="U345:U346"/>
    <mergeCell ref="X345:X346"/>
    <mergeCell ref="Y345:Y346"/>
    <mergeCell ref="Z345:Z346"/>
    <mergeCell ref="M344:M346"/>
    <mergeCell ref="N344:N346"/>
    <mergeCell ref="O344:U344"/>
    <mergeCell ref="V344:V346"/>
    <mergeCell ref="W344:W346"/>
    <mergeCell ref="A344:A346"/>
    <mergeCell ref="B344:B346"/>
    <mergeCell ref="R505:S505"/>
    <mergeCell ref="T505:U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G505:H505"/>
    <mergeCell ref="I505:J505"/>
    <mergeCell ref="K505:L505"/>
    <mergeCell ref="M505:N505"/>
    <mergeCell ref="O505:O513"/>
    <mergeCell ref="P505:Q505"/>
    <mergeCell ref="M506:N506"/>
    <mergeCell ref="P506:Q506"/>
    <mergeCell ref="M507:N507"/>
    <mergeCell ref="P507:Q507"/>
    <mergeCell ref="R506:S506"/>
    <mergeCell ref="T506:U506"/>
    <mergeCell ref="V506:W506"/>
    <mergeCell ref="X506:Y506"/>
    <mergeCell ref="Z506:AA506"/>
    <mergeCell ref="C507:D507"/>
    <mergeCell ref="E507:F507"/>
    <mergeCell ref="G507:H507"/>
    <mergeCell ref="I507:J507"/>
    <mergeCell ref="K507:L507"/>
    <mergeCell ref="R507:S507"/>
    <mergeCell ref="T507:U507"/>
    <mergeCell ref="V507:W507"/>
    <mergeCell ref="X507:Y507"/>
    <mergeCell ref="Z507:AA507"/>
    <mergeCell ref="C508:D508"/>
    <mergeCell ref="E508:F508"/>
    <mergeCell ref="G508:H508"/>
    <mergeCell ref="I508:J508"/>
    <mergeCell ref="K508:L508"/>
    <mergeCell ref="Z508:AA508"/>
    <mergeCell ref="C509:D509"/>
    <mergeCell ref="E509:F509"/>
    <mergeCell ref="G509:H509"/>
    <mergeCell ref="I509:J509"/>
    <mergeCell ref="K509:L509"/>
    <mergeCell ref="M509:N509"/>
    <mergeCell ref="P509:Q509"/>
    <mergeCell ref="R509:S509"/>
    <mergeCell ref="T509:U509"/>
    <mergeCell ref="M508:N508"/>
    <mergeCell ref="P508:Q508"/>
    <mergeCell ref="R508:S508"/>
    <mergeCell ref="T508:U508"/>
    <mergeCell ref="V508:W508"/>
    <mergeCell ref="X508:Y508"/>
    <mergeCell ref="V509:W509"/>
    <mergeCell ref="X509:Y509"/>
    <mergeCell ref="Z509:AA509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C513:D513"/>
    <mergeCell ref="E513:F513"/>
    <mergeCell ref="G513:H513"/>
    <mergeCell ref="I513:J513"/>
    <mergeCell ref="K513:L513"/>
    <mergeCell ref="M513:N513"/>
    <mergeCell ref="P513:Q513"/>
    <mergeCell ref="Z511:AA511"/>
    <mergeCell ref="C512:D512"/>
    <mergeCell ref="E512:F512"/>
    <mergeCell ref="G512:H512"/>
    <mergeCell ref="I512:J512"/>
    <mergeCell ref="K512:L512"/>
    <mergeCell ref="M512:N512"/>
    <mergeCell ref="P512:Q512"/>
    <mergeCell ref="R512:S512"/>
    <mergeCell ref="M511:N511"/>
    <mergeCell ref="P511:Q511"/>
    <mergeCell ref="R511:S511"/>
    <mergeCell ref="T511:U511"/>
    <mergeCell ref="V511:W511"/>
    <mergeCell ref="X511:Y511"/>
    <mergeCell ref="R513:S513"/>
    <mergeCell ref="T513:U513"/>
    <mergeCell ref="V513:W513"/>
    <mergeCell ref="X513:Y513"/>
    <mergeCell ref="Z513:AA513"/>
    <mergeCell ref="G514:I514"/>
    <mergeCell ref="N514:R514"/>
    <mergeCell ref="V512:W512"/>
    <mergeCell ref="X512:Y512"/>
    <mergeCell ref="Z512:AA512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6:B516"/>
    <mergeCell ref="C516:D516"/>
    <mergeCell ref="E516:F516"/>
    <mergeCell ref="G516:H516"/>
    <mergeCell ref="I516:J516"/>
    <mergeCell ref="K516:L516"/>
    <mergeCell ref="T512:U512"/>
    <mergeCell ref="M518:N518"/>
    <mergeCell ref="O518:P518"/>
    <mergeCell ref="A520:B520"/>
    <mergeCell ref="C520:D520"/>
    <mergeCell ref="E520:F520"/>
    <mergeCell ref="G520:H527"/>
    <mergeCell ref="I520:J520"/>
    <mergeCell ref="K520:L520"/>
    <mergeCell ref="M520:N520"/>
    <mergeCell ref="O520:P520"/>
    <mergeCell ref="A518:B518"/>
    <mergeCell ref="C518:D518"/>
    <mergeCell ref="E518:F518"/>
    <mergeCell ref="G518:H518"/>
    <mergeCell ref="I518:J518"/>
    <mergeCell ref="K518:L518"/>
    <mergeCell ref="A522:B522"/>
    <mergeCell ref="C522:D522"/>
    <mergeCell ref="E522:F522"/>
    <mergeCell ref="I522:J522"/>
    <mergeCell ref="K522:L522"/>
    <mergeCell ref="M522:N522"/>
    <mergeCell ref="O522:P522"/>
    <mergeCell ref="A525:B525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O521:P521"/>
    <mergeCell ref="Q521:R521"/>
    <mergeCell ref="S521:T521"/>
    <mergeCell ref="Q522:R522"/>
    <mergeCell ref="S522:T522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A523:B523"/>
    <mergeCell ref="C523:D523"/>
    <mergeCell ref="E523:F523"/>
    <mergeCell ref="I523:J523"/>
    <mergeCell ref="K523:L523"/>
    <mergeCell ref="M523:N523"/>
    <mergeCell ref="Q524:R524"/>
    <mergeCell ref="S524:T524"/>
    <mergeCell ref="C525:D525"/>
    <mergeCell ref="E525:F525"/>
    <mergeCell ref="I525:J525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M526:N526"/>
    <mergeCell ref="O526:P526"/>
    <mergeCell ref="Q526:R526"/>
    <mergeCell ref="S526:T526"/>
    <mergeCell ref="A533:B533"/>
    <mergeCell ref="Q527:R527"/>
    <mergeCell ref="S527:T527"/>
    <mergeCell ref="A529:B529"/>
    <mergeCell ref="A530:B530"/>
    <mergeCell ref="A531:B531"/>
    <mergeCell ref="A532:B532"/>
    <mergeCell ref="A527:B527"/>
    <mergeCell ref="C527:D527"/>
    <mergeCell ref="E527:F527"/>
    <mergeCell ref="I527:J527"/>
    <mergeCell ref="K527:L527"/>
    <mergeCell ref="M527:N527"/>
    <mergeCell ref="O527:P527"/>
  </mergeCells>
  <phoneticPr fontId="41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7"/>
  <sheetViews>
    <sheetView topLeftCell="A76" zoomScaleNormal="100" workbookViewId="0">
      <selection activeCell="G81" sqref="G81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18" t="s">
        <v>23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478" t="s">
        <v>502</v>
      </c>
      <c r="B4" s="519" t="s">
        <v>25</v>
      </c>
      <c r="C4" s="519" t="s">
        <v>26</v>
      </c>
      <c r="D4" s="519" t="s">
        <v>27</v>
      </c>
      <c r="E4" s="522" t="s">
        <v>28</v>
      </c>
      <c r="F4" s="525" t="s">
        <v>29</v>
      </c>
      <c r="G4" s="528" t="s">
        <v>30</v>
      </c>
      <c r="H4" s="528"/>
      <c r="I4" s="519" t="s">
        <v>31</v>
      </c>
      <c r="J4" s="529" t="s">
        <v>32</v>
      </c>
      <c r="K4" s="540" t="s">
        <v>33</v>
      </c>
      <c r="L4" s="519" t="s">
        <v>34</v>
      </c>
      <c r="M4" s="543" t="s">
        <v>35</v>
      </c>
      <c r="N4" s="537" t="s">
        <v>36</v>
      </c>
      <c r="O4" s="528" t="s">
        <v>37</v>
      </c>
      <c r="P4" s="528"/>
      <c r="Q4" s="528"/>
      <c r="R4" s="528"/>
      <c r="S4" s="528"/>
      <c r="T4" s="528"/>
      <c r="U4" s="528"/>
      <c r="V4" s="545" t="s">
        <v>38</v>
      </c>
      <c r="W4" s="537" t="s">
        <v>39</v>
      </c>
      <c r="X4" s="528" t="s">
        <v>40</v>
      </c>
      <c r="Y4" s="528"/>
      <c r="Z4" s="528"/>
      <c r="AA4" s="528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479"/>
      <c r="B5" s="520"/>
      <c r="C5" s="520"/>
      <c r="D5" s="520"/>
      <c r="E5" s="523"/>
      <c r="F5" s="526"/>
      <c r="G5" s="528"/>
      <c r="H5" s="528"/>
      <c r="I5" s="520"/>
      <c r="J5" s="530"/>
      <c r="K5" s="541"/>
      <c r="L5" s="520"/>
      <c r="M5" s="544"/>
      <c r="N5" s="537"/>
      <c r="O5" s="528" t="s">
        <v>41</v>
      </c>
      <c r="P5" s="528" t="s">
        <v>42</v>
      </c>
      <c r="Q5" s="528" t="s">
        <v>43</v>
      </c>
      <c r="R5" s="538" t="s">
        <v>44</v>
      </c>
      <c r="S5" s="539" t="s">
        <v>45</v>
      </c>
      <c r="T5" s="528" t="s">
        <v>46</v>
      </c>
      <c r="U5" s="528" t="s">
        <v>47</v>
      </c>
      <c r="V5" s="545"/>
      <c r="W5" s="537"/>
      <c r="X5" s="528" t="s">
        <v>13</v>
      </c>
      <c r="Y5" s="528" t="s">
        <v>48</v>
      </c>
      <c r="Z5" s="528" t="s">
        <v>49</v>
      </c>
      <c r="AA5" s="528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480"/>
      <c r="B6" s="521"/>
      <c r="C6" s="521"/>
      <c r="D6" s="521"/>
      <c r="E6" s="524"/>
      <c r="F6" s="527"/>
      <c r="G6" s="358" t="s">
        <v>50</v>
      </c>
      <c r="H6" s="358" t="s">
        <v>51</v>
      </c>
      <c r="I6" s="521"/>
      <c r="J6" s="531"/>
      <c r="K6" s="542"/>
      <c r="L6" s="521"/>
      <c r="M6" s="544"/>
      <c r="N6" s="537"/>
      <c r="O6" s="528"/>
      <c r="P6" s="528"/>
      <c r="Q6" s="528"/>
      <c r="R6" s="538"/>
      <c r="S6" s="539"/>
      <c r="T6" s="528"/>
      <c r="U6" s="528"/>
      <c r="V6" s="545"/>
      <c r="W6" s="537"/>
      <c r="X6" s="528"/>
      <c r="Y6" s="528"/>
      <c r="Z6" s="528"/>
      <c r="AA6" s="52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191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4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4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5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5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58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58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58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58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6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6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8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532" t="s">
        <v>70</v>
      </c>
      <c r="B28" s="533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9">SUM(M7:M27)</f>
        <v>54.742280253062319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364">
        <f t="shared" ref="H29:H85" si="10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425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364">
        <f t="shared" si="10"/>
        <v>0</v>
      </c>
      <c r="I30" s="93">
        <f>SUM('1:2'!I30)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364">
        <f t="shared" si="10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364">
        <f t="shared" si="10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5"/>
        <v>0</v>
      </c>
      <c r="W32" s="33" t="str">
        <f t="shared" si="16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364">
        <f t="shared" si="10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5"/>
        <v>0</v>
      </c>
      <c r="W33" s="33" t="str">
        <f t="shared" si="16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55" t="s">
        <v>414</v>
      </c>
      <c r="C34" s="187" t="s">
        <v>415</v>
      </c>
      <c r="D34" s="17"/>
      <c r="E34" s="17"/>
      <c r="F34" s="6"/>
      <c r="G34" s="93">
        <f>SUM('1:2'!G34)</f>
        <v>0</v>
      </c>
      <c r="H34" s="364">
        <f t="shared" si="10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55" t="s">
        <v>414</v>
      </c>
      <c r="C35" s="187" t="s">
        <v>416</v>
      </c>
      <c r="D35" s="17"/>
      <c r="E35" s="17"/>
      <c r="F35" s="6"/>
      <c r="G35" s="93">
        <f>SUM('1:2'!G35)</f>
        <v>0</v>
      </c>
      <c r="H35" s="364">
        <f t="shared" si="10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55" t="s">
        <v>414</v>
      </c>
      <c r="C36" s="187" t="s">
        <v>61</v>
      </c>
      <c r="D36" s="17"/>
      <c r="E36" s="17"/>
      <c r="F36" s="6"/>
      <c r="G36" s="93">
        <f>SUM('1:2'!G36)</f>
        <v>0</v>
      </c>
      <c r="H36" s="364">
        <f t="shared" si="10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364">
        <f t="shared" si="10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7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364">
        <f t="shared" si="10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7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8"/>
        <v>0</v>
      </c>
      <c r="W38" s="33">
        <f t="shared" si="19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364">
        <f t="shared" si="10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8"/>
        <v>0</v>
      </c>
      <c r="W39" s="33" t="str">
        <f t="shared" si="19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364">
        <f t="shared" si="10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8"/>
        <v>0</v>
      </c>
      <c r="W40" s="33" t="str">
        <f t="shared" si="19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364">
        <f t="shared" si="10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8"/>
        <v>0</v>
      </c>
      <c r="W41" s="33" t="str">
        <f t="shared" si="19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364">
        <f t="shared" si="10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7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8"/>
        <v>0</v>
      </c>
      <c r="W42" s="33" t="str">
        <f t="shared" si="19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364">
        <f t="shared" si="10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8"/>
        <v>0</v>
      </c>
      <c r="W43" s="33" t="str">
        <f t="shared" si="19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364">
        <f t="shared" si="10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8"/>
        <v>0</v>
      </c>
      <c r="W44" s="33" t="str">
        <f t="shared" si="19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364">
        <f t="shared" si="10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8"/>
        <v>0</v>
      </c>
      <c r="W45" s="33">
        <f t="shared" si="19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364">
        <f t="shared" si="10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7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8"/>
        <v>0</v>
      </c>
      <c r="W46" s="33">
        <f t="shared" si="19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364">
        <f t="shared" si="10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7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8"/>
        <v>0</v>
      </c>
      <c r="W47" s="33" t="str">
        <f t="shared" si="19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364">
        <f t="shared" si="10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7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8"/>
        <v>0</v>
      </c>
      <c r="W48" s="33">
        <f t="shared" si="19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364">
        <f t="shared" si="10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364">
        <f t="shared" si="10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382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364">
        <f t="shared" si="10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382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364">
        <f t="shared" si="10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SUM('1:2'!G53)</f>
        <v>0</v>
      </c>
      <c r="H53" s="364">
        <f t="shared" si="10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SUM('1:2'!G54)</f>
        <v>0</v>
      </c>
      <c r="H54" s="364">
        <f t="shared" si="10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SUM('1:2'!G55)</f>
        <v>0</v>
      </c>
      <c r="H55" s="364">
        <f t="shared" si="10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SUM('1:2'!G56)</f>
        <v>0</v>
      </c>
      <c r="H56" s="364">
        <f t="shared" si="10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364">
        <f t="shared" si="10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364">
        <f t="shared" si="10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0"/>
        <v>0</v>
      </c>
      <c r="W58" s="33" t="str">
        <f t="shared" si="21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364">
        <f t="shared" si="10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0"/>
        <v>0</v>
      </c>
      <c r="W59" s="33" t="str">
        <f t="shared" si="21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364">
        <f t="shared" si="10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0"/>
        <v>0</v>
      </c>
      <c r="W60" s="33" t="str">
        <f t="shared" si="21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364">
        <f t="shared" si="10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0"/>
        <v>0</v>
      </c>
      <c r="W61" s="33" t="str">
        <f t="shared" si="21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364">
        <f t="shared" si="10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0"/>
        <v>0</v>
      </c>
      <c r="W62" s="33" t="str">
        <f t="shared" si="21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364">
        <f t="shared" si="10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0"/>
        <v>0</v>
      </c>
      <c r="W63" s="33" t="str">
        <f t="shared" si="21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364">
        <f t="shared" si="10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0"/>
        <v>0</v>
      </c>
      <c r="W64" s="33" t="str">
        <f t="shared" si="21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364">
        <f t="shared" si="10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0"/>
        <v>0</v>
      </c>
      <c r="W65" s="33" t="str">
        <f t="shared" si="21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364">
        <f t="shared" si="10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0"/>
        <v>0</v>
      </c>
      <c r="W66" s="33" t="str">
        <f t="shared" si="21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364">
        <f t="shared" si="10"/>
        <v>0</v>
      </c>
      <c r="I67" s="93">
        <f>SUM('1:2'!I67)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397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364">
        <f t="shared" si="10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364">
        <f t="shared" si="10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2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364">
        <f t="shared" si="10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3"/>
        <v>0</v>
      </c>
      <c r="W70" s="33" t="str">
        <f t="shared" si="24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360</v>
      </c>
      <c r="C71" s="187" t="s">
        <v>361</v>
      </c>
      <c r="D71" s="17"/>
      <c r="E71" s="17"/>
      <c r="F71" s="6"/>
      <c r="G71" s="93">
        <f>SUM('1:2'!G71)</f>
        <v>0</v>
      </c>
      <c r="H71" s="364">
        <f t="shared" si="10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364">
        <f t="shared" si="10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364">
        <f t="shared" si="10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6"/>
        <v>0</v>
      </c>
      <c r="W73" s="33" t="str">
        <f t="shared" si="27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364">
        <f t="shared" si="10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6"/>
        <v>0</v>
      </c>
      <c r="W74" s="33" t="str">
        <f t="shared" si="27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215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364">
        <f t="shared" si="10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6"/>
        <v>0</v>
      </c>
      <c r="W75" s="33" t="str">
        <f t="shared" si="27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364">
        <f t="shared" si="10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364">
        <f t="shared" si="10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364">
        <f t="shared" si="10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364">
        <f t="shared" si="10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364">
        <f t="shared" si="10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364">
        <f t="shared" si="10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364">
        <f t="shared" si="10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364">
        <f t="shared" si="10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364">
        <f t="shared" si="10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364">
        <f t="shared" si="10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534" t="s">
        <v>86</v>
      </c>
      <c r="B86" s="534"/>
      <c r="C86" s="359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28">SUM(M29:M85)</f>
        <v>-8.9713455149501673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0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1">SUM(X87:AA87)</f>
        <v>0</v>
      </c>
      <c r="W87" s="33" t="str">
        <f t="shared" si="29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1"/>
        <v>0</v>
      </c>
      <c r="W88" s="33" t="str">
        <f t="shared" si="29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1"/>
        <v>0</v>
      </c>
      <c r="W89" s="33" t="str">
        <f t="shared" si="29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1"/>
        <v>0</v>
      </c>
      <c r="W90" s="33" t="str">
        <f t="shared" si="29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1"/>
        <v>0</v>
      </c>
      <c r="W91" s="33">
        <f t="shared" si="29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1"/>
        <v>0</v>
      </c>
      <c r="W92" s="33">
        <f t="shared" si="29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1"/>
        <v>0</v>
      </c>
      <c r="W93" s="33" t="str">
        <f t="shared" si="29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0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220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3"/>
        <v>0</v>
      </c>
      <c r="W100" s="33" t="str">
        <f t="shared" si="34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3"/>
        <v>0</v>
      </c>
      <c r="W101" s="33" t="str">
        <f t="shared" si="34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3"/>
        <v>0</v>
      </c>
      <c r="W102" s="33" t="str">
        <f t="shared" si="34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3"/>
        <v>0</v>
      </c>
      <c r="W103" s="33" t="str">
        <f t="shared" si="34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3"/>
        <v>0</v>
      </c>
      <c r="W104" s="33" t="str">
        <f t="shared" si="34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3"/>
        <v>0</v>
      </c>
      <c r="W105" s="33" t="str">
        <f t="shared" si="34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3"/>
        <v>0</v>
      </c>
      <c r="W106" s="33" t="str">
        <f t="shared" si="34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393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393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2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404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2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5">SUM(X113:AA113)</f>
        <v>0</v>
      </c>
      <c r="W113" s="33" t="str">
        <f t="shared" ref="W113:W114" si="36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5"/>
        <v>0</v>
      </c>
      <c r="W114" s="33" t="str">
        <f t="shared" si="36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38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364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38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35" t="s">
        <v>92</v>
      </c>
      <c r="B121" s="536"/>
      <c r="C121" s="359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0">SUM(M87:M120)</f>
        <v>-0.20430107526881036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3"/>
        <v>0</v>
      </c>
      <c r="W123" s="33" t="str">
        <f t="shared" si="41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2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3"/>
        <v>0</v>
      </c>
      <c r="W124" s="33" t="str">
        <f t="shared" si="41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227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3"/>
        <v>0</v>
      </c>
      <c r="W125" s="33" t="str">
        <f t="shared" si="41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65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3"/>
        <v>0</v>
      </c>
      <c r="W126" s="33" t="str">
        <f t="shared" si="41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3"/>
        <v>0</v>
      </c>
      <c r="W127" s="33" t="str">
        <f t="shared" si="41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3"/>
        <v>0</v>
      </c>
      <c r="W128" s="33" t="str">
        <f t="shared" si="41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65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3"/>
        <v>0</v>
      </c>
      <c r="W129" s="33" t="str">
        <f t="shared" si="41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65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3"/>
        <v>0</v>
      </c>
      <c r="W130" s="33" t="str">
        <f t="shared" si="41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65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3"/>
        <v>0</v>
      </c>
      <c r="W131" s="33" t="str">
        <f t="shared" si="41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65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3"/>
        <v>0</v>
      </c>
      <c r="W132" s="33" t="str">
        <f t="shared" si="41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65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3"/>
        <v>0</v>
      </c>
      <c r="W133" s="33" t="str">
        <f t="shared" si="41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65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3"/>
        <v>0</v>
      </c>
      <c r="W134" s="33" t="str">
        <f t="shared" si="41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2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3"/>
        <v>0</v>
      </c>
      <c r="W135" s="33">
        <f t="shared" si="41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2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3"/>
        <v>0</v>
      </c>
      <c r="W136" s="33">
        <f t="shared" si="41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35" t="s">
        <v>99</v>
      </c>
      <c r="B137" s="536"/>
      <c r="C137" s="359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6"/>
        <v>0</v>
      </c>
      <c r="W139" s="33" t="str">
        <f t="shared" si="41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6"/>
        <v>0</v>
      </c>
      <c r="W140" s="33" t="str">
        <f t="shared" si="41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6"/>
        <v>0</v>
      </c>
      <c r="W141" s="33" t="str">
        <f t="shared" si="41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6"/>
        <v>0</v>
      </c>
      <c r="W142" s="33" t="str">
        <f t="shared" si="41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439</v>
      </c>
      <c r="C143" s="187" t="s">
        <v>441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>
        <f>SUM('1:2'!I143)</f>
        <v>0</v>
      </c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/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30040021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/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SUM('1:2'!G146)</f>
        <v>0</v>
      </c>
      <c r="H146" s="93">
        <f>SUM('1:2'!H146)</f>
        <v>0</v>
      </c>
      <c r="I146" s="93">
        <f>SUM('1:2'!I146)</f>
        <v>0</v>
      </c>
      <c r="J146" s="31" t="str">
        <f t="array" ref="J146">IF(ISERROR(G146/I146),"",G146/I146)</f>
        <v/>
      </c>
      <c r="K146" s="35">
        <f t="array" ref="K146">IF(ISERROR(G146/L146),"",G146/L146)</f>
        <v>0</v>
      </c>
      <c r="L146" s="87">
        <v>22</v>
      </c>
      <c r="M146" s="36">
        <f t="shared" ref="M146" si="47">IF(ISERROR(I146-K146),"",I146-K146)</f>
        <v>0</v>
      </c>
      <c r="N146" s="93">
        <f>SUM('1:2'!N146)</f>
        <v>0</v>
      </c>
      <c r="O146" s="93">
        <f>SUM('1:2'!O146)</f>
        <v>0</v>
      </c>
      <c r="P146" s="93">
        <f>SUM('1:2'!P146)</f>
        <v>0</v>
      </c>
      <c r="Q146" s="93">
        <f>SUM('1:2'!Q146)</f>
        <v>0</v>
      </c>
      <c r="R146" s="93">
        <f>SUM('1:2'!R146)</f>
        <v>0</v>
      </c>
      <c r="S146" s="93">
        <f>SUM('1:2'!S146)</f>
        <v>0</v>
      </c>
      <c r="T146" s="93">
        <f>SUM('1:2'!T146)</f>
        <v>0</v>
      </c>
      <c r="U146" s="93">
        <f>SUM('1:2'!U146)</f>
        <v>0</v>
      </c>
      <c r="V146" s="206">
        <f t="shared" ref="V146" si="48">SUM(X146:AA146)</f>
        <v>0</v>
      </c>
      <c r="W146" s="33" t="str">
        <f t="shared" ref="W146:W151" si="49">IF(ISERROR(V146/G146),"",V146/G146)</f>
        <v/>
      </c>
      <c r="X146" s="93">
        <f>SUM('1:2'!X146)</f>
        <v>0</v>
      </c>
      <c r="Y146" s="93">
        <f>SUM('1:2'!Y146)</f>
        <v>0</v>
      </c>
      <c r="Z146" s="93">
        <f>SUM('1:2'!Z146)</f>
        <v>0</v>
      </c>
      <c r="AA146" s="93">
        <f>SUM('1:2'!AA146)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535" t="s">
        <v>102</v>
      </c>
      <c r="B147" s="536"/>
      <c r="C147" s="359" t="s">
        <v>71</v>
      </c>
      <c r="D147" s="20"/>
      <c r="E147" s="20"/>
      <c r="F147" s="32"/>
      <c r="G147" s="99">
        <f>SUM(G138:G146)</f>
        <v>0</v>
      </c>
      <c r="H147" s="99">
        <f>SUM(H138:H146)</f>
        <v>0</v>
      </c>
      <c r="I147" s="99">
        <f>SUM(I138:I146)</f>
        <v>0</v>
      </c>
      <c r="J147" s="31" t="str">
        <f t="array" ref="J147">IF(ISERROR(G147/I147),"",G147/I147)</f>
        <v/>
      </c>
      <c r="K147" s="30">
        <f>SUM(K138:K146)</f>
        <v>0</v>
      </c>
      <c r="L147" s="98"/>
      <c r="M147" s="89">
        <f>SUM(M138:M146)</f>
        <v>0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 t="str">
        <f t="shared" si="49"/>
        <v/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299">
        <v>30700013</v>
      </c>
      <c r="B148" s="64" t="s">
        <v>103</v>
      </c>
      <c r="C148" s="358"/>
      <c r="D148" s="17">
        <v>3.65</v>
      </c>
      <c r="E148" s="17"/>
      <c r="F148" s="53"/>
      <c r="G148" s="93">
        <f>SUM('1:2'!G148)</f>
        <v>0</v>
      </c>
      <c r="H148" s="93">
        <f>SUM('1:2'!H148)</f>
        <v>0</v>
      </c>
      <c r="I148" s="93">
        <f>SUM('1:2'!I148)</f>
        <v>0</v>
      </c>
      <c r="J148" s="31" t="str">
        <f t="array" ref="J148">IF(ISERROR(G148/I148),"",G148/I148)</f>
        <v/>
      </c>
      <c r="K148" s="364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SUM('1:2'!N148)</f>
        <v>0</v>
      </c>
      <c r="O148" s="93">
        <f>SUM('1:2'!O148)</f>
        <v>0</v>
      </c>
      <c r="P148" s="93">
        <f>SUM('1:2'!P148)</f>
        <v>0</v>
      </c>
      <c r="Q148" s="93">
        <f>SUM('1:2'!Q148)</f>
        <v>0</v>
      </c>
      <c r="R148" s="93">
        <f>SUM('1:2'!R148)</f>
        <v>0</v>
      </c>
      <c r="S148" s="93">
        <f>SUM('1:2'!S148)</f>
        <v>0</v>
      </c>
      <c r="T148" s="93">
        <f>SUM('1:2'!T148)</f>
        <v>0</v>
      </c>
      <c r="U148" s="93">
        <f>SUM('1:2'!U148)</f>
        <v>0</v>
      </c>
      <c r="V148" s="206">
        <f t="shared" ref="V148:V151" si="51">SUM(X148:AA148)</f>
        <v>0</v>
      </c>
      <c r="W148" s="33" t="str">
        <f t="shared" si="49"/>
        <v/>
      </c>
      <c r="X148" s="93">
        <f>SUM('1:2'!X148)</f>
        <v>0</v>
      </c>
      <c r="Y148" s="93">
        <f>SUM('1:2'!Y148)</f>
        <v>0</v>
      </c>
      <c r="Z148" s="93">
        <f>SUM('1:2'!Z148)</f>
        <v>0</v>
      </c>
      <c r="AA148" s="93">
        <f>SUM('1:2'!AA148)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30700014</v>
      </c>
      <c r="B149" s="64" t="s">
        <v>0</v>
      </c>
      <c r="C149" s="358"/>
      <c r="D149" s="17">
        <v>6.58</v>
      </c>
      <c r="E149" s="17"/>
      <c r="F149" s="6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si="51"/>
        <v>0</v>
      </c>
      <c r="W149" s="33" t="str">
        <f t="shared" si="49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358"/>
      <c r="D150" s="17">
        <v>7.8</v>
      </c>
      <c r="E150" s="17"/>
      <c r="F150" s="6"/>
      <c r="G150" s="93">
        <f>SUM('1:2'!G150)</f>
        <v>96</v>
      </c>
      <c r="H150" s="93">
        <f>SUM('1:2'!H150)</f>
        <v>748.8</v>
      </c>
      <c r="I150" s="93">
        <f>SUM('1:2'!I150)</f>
        <v>5</v>
      </c>
      <c r="J150" s="31">
        <f t="array" ref="J150">IF(ISERROR(G150/I150),"",G150/I150)</f>
        <v>19.2</v>
      </c>
      <c r="K150" s="35">
        <f t="array" ref="K150">IF(ISERROR(G150/L150),"",G150/L150)</f>
        <v>20.869565217391305</v>
      </c>
      <c r="L150" s="87">
        <v>4.5999999999999996</v>
      </c>
      <c r="M150" s="36">
        <f t="shared" si="50"/>
        <v>-15.869565217391305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>
        <f t="shared" si="49"/>
        <v>0</v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299">
        <v>30700017</v>
      </c>
      <c r="B151" s="64" t="s">
        <v>2</v>
      </c>
      <c r="C151" s="358"/>
      <c r="D151" s="17">
        <v>4.4000000000000004</v>
      </c>
      <c r="E151" s="17"/>
      <c r="F151" s="6"/>
      <c r="G151" s="93">
        <f>SUM('1:2'!G151)</f>
        <v>0</v>
      </c>
      <c r="H151" s="93">
        <f>SUM('1:2'!H151)</f>
        <v>0</v>
      </c>
      <c r="I151" s="93">
        <f>SUM('1:2'!I151)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5.8</v>
      </c>
      <c r="M151" s="36">
        <f t="shared" si="50"/>
        <v>0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 t="str">
        <f t="shared" si="49"/>
        <v/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30700001</v>
      </c>
      <c r="B152" s="191" t="s">
        <v>359</v>
      </c>
      <c r="C152" s="188"/>
      <c r="D152" s="17"/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/>
      <c r="K152" s="35"/>
      <c r="L152" s="87">
        <v>6</v>
      </c>
      <c r="M152" s="36"/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/>
      <c r="W152" s="33"/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5"/>
      <c r="B153" s="281" t="s">
        <v>239</v>
      </c>
      <c r="C153" s="358" t="s">
        <v>53</v>
      </c>
      <c r="D153" s="17">
        <v>6.04</v>
      </c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>
        <v>30700019</v>
      </c>
      <c r="B154" s="66" t="s">
        <v>104</v>
      </c>
      <c r="C154" s="358" t="s">
        <v>60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si="53"/>
        <v>0</v>
      </c>
      <c r="W154" s="33" t="str">
        <f t="shared" si="54"/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30601015</v>
      </c>
      <c r="B155" s="281" t="s">
        <v>443</v>
      </c>
      <c r="C155" s="358" t="s">
        <v>53</v>
      </c>
      <c r="D155" s="17">
        <v>6</v>
      </c>
      <c r="E155" s="17"/>
      <c r="F155" s="6"/>
      <c r="G155" s="93">
        <f>SUM('1:2'!G155)</f>
        <v>0</v>
      </c>
      <c r="H155" s="93">
        <f>SUM('1:2'!H155)</f>
        <v>0</v>
      </c>
      <c r="I155" s="93">
        <f>SUM('1:2'!I155)</f>
        <v>0</v>
      </c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30101016</v>
      </c>
      <c r="B156" s="281" t="s">
        <v>443</v>
      </c>
      <c r="C156" s="358" t="s">
        <v>60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SUM('1:2'!G157)</f>
        <v>0</v>
      </c>
      <c r="H157" s="93">
        <f>SUM('1:2'!H157)</f>
        <v>0</v>
      </c>
      <c r="I157" s="93">
        <f>SUM('1:2'!I157)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SUM('1:2'!N157)</f>
        <v>0</v>
      </c>
      <c r="O157" s="93">
        <f>SUM('1:2'!O157)</f>
        <v>0</v>
      </c>
      <c r="P157" s="93">
        <f>SUM('1:2'!P157)</f>
        <v>0</v>
      </c>
      <c r="Q157" s="93">
        <f>SUM('1:2'!Q157)</f>
        <v>0</v>
      </c>
      <c r="R157" s="93">
        <f>SUM('1:2'!R157)</f>
        <v>0</v>
      </c>
      <c r="S157" s="93">
        <f>SUM('1:2'!S157)</f>
        <v>0</v>
      </c>
      <c r="T157" s="93">
        <f>SUM('1:2'!T157)</f>
        <v>0</v>
      </c>
      <c r="U157" s="93">
        <f>SUM('1:2'!U157)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SUM('1:2'!X157)</f>
        <v>0</v>
      </c>
      <c r="Y157" s="93">
        <f>SUM('1:2'!Y157)</f>
        <v>0</v>
      </c>
      <c r="Z157" s="93">
        <f>SUM('1:2'!Z157)</f>
        <v>0</v>
      </c>
      <c r="AA157" s="93">
        <f>SUM('1:2'!AA157)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si="56"/>
        <v>0</v>
      </c>
      <c r="W158" s="33" t="str">
        <f t="shared" si="57"/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30700015</v>
      </c>
      <c r="B159" s="360" t="s">
        <v>159</v>
      </c>
      <c r="C159" s="16"/>
      <c r="D159" s="17">
        <v>4.5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/>
      <c r="W159" s="33"/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30700012</v>
      </c>
      <c r="B160" s="360" t="s">
        <v>160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306">
        <v>30101063</v>
      </c>
      <c r="B161" s="254" t="s">
        <v>436</v>
      </c>
      <c r="C161" s="16"/>
      <c r="D161" s="17">
        <v>5.03</v>
      </c>
      <c r="E161" s="17"/>
      <c r="F161" s="6"/>
      <c r="G161" s="93">
        <f>SUM('1:2'!G161)</f>
        <v>0</v>
      </c>
      <c r="H161" s="93">
        <f>SUM('1:2'!H161)</f>
        <v>0</v>
      </c>
      <c r="I161" s="93">
        <f>SUM('1:2'!I161)</f>
        <v>0</v>
      </c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535" t="s">
        <v>106</v>
      </c>
      <c r="B162" s="536"/>
      <c r="C162" s="359" t="s">
        <v>71</v>
      </c>
      <c r="D162" s="20"/>
      <c r="E162" s="20"/>
      <c r="F162" s="32"/>
      <c r="G162" s="94">
        <f>SUM(G148:G161)</f>
        <v>96</v>
      </c>
      <c r="H162" s="30">
        <f>SUM(H148:H161)</f>
        <v>748.8</v>
      </c>
      <c r="I162" s="30">
        <f>SUM(I148:I161)</f>
        <v>5</v>
      </c>
      <c r="J162" s="31">
        <f t="array" ref="J162">IF(ISERROR(G162/I162),"",G162/I162)</f>
        <v>19.2</v>
      </c>
      <c r="K162" s="30">
        <f>SUM(K148:K158)</f>
        <v>20.869565217391305</v>
      </c>
      <c r="L162" s="98"/>
      <c r="M162" s="89">
        <f t="shared" ref="M162:V162" si="58">SUM(M148:M158)</f>
        <v>-15.869565217391305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546" t="s">
        <v>108</v>
      </c>
      <c r="B163" s="547"/>
      <c r="C163" s="547"/>
      <c r="D163" s="547"/>
      <c r="E163" s="547"/>
      <c r="F163" s="548"/>
      <c r="G163" s="193">
        <f>SUM(G28,G86,G121,G137,G147,G162)</f>
        <v>10993</v>
      </c>
      <c r="H163" s="193">
        <f>SUM(H28,H86,H121,H137,H147,H162)</f>
        <v>55764.04</v>
      </c>
      <c r="I163" s="193">
        <f>SUM(I28,I86,I121,I137,I147,I162)</f>
        <v>501.5</v>
      </c>
      <c r="J163" s="52">
        <f t="array" ref="J163">IF(ISERROR(G163/I163),"",G163/I163)</f>
        <v>21.920239282153538</v>
      </c>
      <c r="K163" s="193">
        <f>SUM(K28,K86,K121,K137,K147,K162)</f>
        <v>464.03097503280884</v>
      </c>
      <c r="L163" s="52">
        <f>IF(ISERROR(G163/K163),"",G163/K163)</f>
        <v>23.690228867206013</v>
      </c>
      <c r="M163" s="193">
        <f t="shared" ref="M163:AA163" si="60">SUM(M28,M86,M121,M137,M147,M162)</f>
        <v>27.54402496719117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customHeight="1">
      <c r="A164" s="467" t="s">
        <v>503</v>
      </c>
      <c r="B164" s="362" t="s">
        <v>110</v>
      </c>
      <c r="C164" s="549" t="s">
        <v>111</v>
      </c>
      <c r="D164" s="549"/>
      <c r="E164" s="528" t="s">
        <v>112</v>
      </c>
      <c r="F164" s="528"/>
      <c r="G164" s="539" t="s">
        <v>113</v>
      </c>
      <c r="H164" s="539"/>
      <c r="I164" s="528" t="s">
        <v>114</v>
      </c>
      <c r="J164" s="528"/>
      <c r="K164" s="528" t="s">
        <v>36</v>
      </c>
      <c r="L164" s="528"/>
      <c r="M164" s="528" t="s">
        <v>115</v>
      </c>
      <c r="N164" s="528"/>
      <c r="O164" s="528" t="s">
        <v>116</v>
      </c>
      <c r="P164" s="539" t="s">
        <v>117</v>
      </c>
      <c r="Q164" s="539"/>
      <c r="R164" s="539" t="s">
        <v>36</v>
      </c>
      <c r="S164" s="539"/>
      <c r="T164" s="539" t="s">
        <v>118</v>
      </c>
      <c r="U164" s="539"/>
      <c r="V164" s="539" t="s">
        <v>119</v>
      </c>
      <c r="W164" s="539"/>
      <c r="X164" s="539" t="s">
        <v>36</v>
      </c>
      <c r="Y164" s="539"/>
      <c r="Z164" s="539" t="s">
        <v>118</v>
      </c>
      <c r="AA164" s="539"/>
      <c r="AE164" s="14"/>
      <c r="AF164" s="14"/>
      <c r="AG164" s="3"/>
      <c r="AH164" s="368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customHeight="1">
      <c r="A165" s="468"/>
      <c r="B165" s="362" t="s">
        <v>120</v>
      </c>
      <c r="C165" s="550">
        <f>SUM('1:2'!C165)</f>
        <v>2</v>
      </c>
      <c r="D165" s="551"/>
      <c r="E165" s="552">
        <f>D165*11</f>
        <v>0</v>
      </c>
      <c r="F165" s="552"/>
      <c r="G165" s="550">
        <f>SUM('1:2'!G165)</f>
        <v>2</v>
      </c>
      <c r="H165" s="551"/>
      <c r="I165" s="528">
        <f>G165*11</f>
        <v>22</v>
      </c>
      <c r="J165" s="528"/>
      <c r="K165" s="528">
        <f>E165-I165</f>
        <v>-22</v>
      </c>
      <c r="L165" s="528"/>
      <c r="M165" s="553" t="str">
        <f>IF(ISERROR(K165/E165),"",K165/E165)</f>
        <v/>
      </c>
      <c r="N165" s="553"/>
      <c r="O165" s="528"/>
      <c r="P165" s="539" t="s">
        <v>70</v>
      </c>
      <c r="Q165" s="539"/>
      <c r="R165" s="554">
        <f>SUM(O28:U28)</f>
        <v>0</v>
      </c>
      <c r="S165" s="554"/>
      <c r="T165" s="555" t="str">
        <f t="array" ref="T165">IF(ISERROR(R165/R172),"",R165/R172)</f>
        <v/>
      </c>
      <c r="U165" s="555"/>
      <c r="V165" s="539" t="s">
        <v>41</v>
      </c>
      <c r="W165" s="539"/>
      <c r="X165" s="554">
        <f>SUM(P27,P85,P120,P136,P146,P160)</f>
        <v>0</v>
      </c>
      <c r="Y165" s="554"/>
      <c r="Z165" s="555" t="str">
        <f t="array" ref="Z165">IF(ISERROR(X165/X172),"",X165/X172)</f>
        <v/>
      </c>
      <c r="AA165" s="555"/>
      <c r="AE165" s="14"/>
      <c r="AF165" s="14"/>
      <c r="AG165" s="3"/>
      <c r="AH165" s="370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468"/>
      <c r="B166" s="362" t="s">
        <v>121</v>
      </c>
      <c r="C166" s="550">
        <f>SUM('1:2'!C166)</f>
        <v>2</v>
      </c>
      <c r="D166" s="551"/>
      <c r="E166" s="552">
        <f>D166*11</f>
        <v>0</v>
      </c>
      <c r="F166" s="552"/>
      <c r="G166" s="550">
        <f>SUM('1:2'!G166)</f>
        <v>2</v>
      </c>
      <c r="H166" s="551"/>
      <c r="I166" s="528">
        <f>G166*11</f>
        <v>22</v>
      </c>
      <c r="J166" s="528"/>
      <c r="K166" s="528">
        <f>E166-I166</f>
        <v>-22</v>
      </c>
      <c r="L166" s="528"/>
      <c r="M166" s="553" t="str">
        <f>IF(ISERROR(K166/E166),"",K166/E166)</f>
        <v/>
      </c>
      <c r="N166" s="553"/>
      <c r="O166" s="528"/>
      <c r="P166" s="539" t="s">
        <v>86</v>
      </c>
      <c r="Q166" s="539"/>
      <c r="R166" s="554">
        <f>SUM(O86:U86)</f>
        <v>0</v>
      </c>
      <c r="S166" s="554"/>
      <c r="T166" s="555" t="str">
        <f>IF(ISERROR(R166/R172),"",R166/R172)</f>
        <v/>
      </c>
      <c r="U166" s="555"/>
      <c r="V166" s="539" t="s">
        <v>42</v>
      </c>
      <c r="W166" s="539"/>
      <c r="X166" s="554">
        <f>SUM(P28,P86,P121,P137,P147,P162)</f>
        <v>0</v>
      </c>
      <c r="Y166" s="554"/>
      <c r="Z166" s="555" t="str">
        <f>IF(ISERROR(X166/X172),"",X166/X172)</f>
        <v/>
      </c>
      <c r="AA166" s="555"/>
      <c r="AE166" s="14"/>
      <c r="AF166" s="14"/>
      <c r="AG166" s="3"/>
      <c r="AH166" s="370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68"/>
      <c r="B167" s="362" t="s">
        <v>122</v>
      </c>
      <c r="C167" s="550">
        <f>SUM('1:2'!C167)</f>
        <v>2</v>
      </c>
      <c r="D167" s="551"/>
      <c r="E167" s="552">
        <f>D167*11</f>
        <v>0</v>
      </c>
      <c r="F167" s="552"/>
      <c r="G167" s="550">
        <f>SUM('1:2'!G167)</f>
        <v>2</v>
      </c>
      <c r="H167" s="551"/>
      <c r="I167" s="528">
        <f>G167*8</f>
        <v>16</v>
      </c>
      <c r="J167" s="528"/>
      <c r="K167" s="528">
        <f>E167-I167</f>
        <v>-16</v>
      </c>
      <c r="L167" s="528"/>
      <c r="M167" s="553" t="str">
        <f>IF(ISERROR(K167/E167),"",K167/E167)</f>
        <v/>
      </c>
      <c r="N167" s="553"/>
      <c r="O167" s="528"/>
      <c r="P167" s="539" t="s">
        <v>92</v>
      </c>
      <c r="Q167" s="539"/>
      <c r="R167" s="554">
        <f>SUM(O121:U121)</f>
        <v>0</v>
      </c>
      <c r="S167" s="554"/>
      <c r="T167" s="555" t="str">
        <f>IF(ISERROR(R167/R172),"",R167/R172)</f>
        <v/>
      </c>
      <c r="U167" s="555"/>
      <c r="V167" s="539" t="s">
        <v>43</v>
      </c>
      <c r="W167" s="539"/>
      <c r="X167" s="554">
        <f>SUM(P29,P87,P122,P138,P148,P163)</f>
        <v>0</v>
      </c>
      <c r="Y167" s="554"/>
      <c r="Z167" s="555" t="str">
        <f>IF(ISERROR(X167/X172),"",X167/X172)</f>
        <v/>
      </c>
      <c r="AA167" s="555"/>
      <c r="AE167" s="14"/>
      <c r="AF167" s="14"/>
      <c r="AG167" s="370"/>
      <c r="AH167" s="370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468"/>
      <c r="B168" s="362" t="s">
        <v>47</v>
      </c>
      <c r="C168" s="550">
        <f>SUM('1:2'!C168)</f>
        <v>2</v>
      </c>
      <c r="D168" s="551"/>
      <c r="E168" s="552">
        <f>D168*11</f>
        <v>0</v>
      </c>
      <c r="F168" s="552"/>
      <c r="G168" s="550">
        <f>SUM('1:2'!G168)</f>
        <v>2</v>
      </c>
      <c r="H168" s="551"/>
      <c r="I168" s="528">
        <f>G168*11</f>
        <v>22</v>
      </c>
      <c r="J168" s="528"/>
      <c r="K168" s="528">
        <f>E168-I168</f>
        <v>-22</v>
      </c>
      <c r="L168" s="528"/>
      <c r="M168" s="553" t="str">
        <f>IF(ISERROR(K168/E168),"",K168/E168)</f>
        <v/>
      </c>
      <c r="N168" s="553"/>
      <c r="O168" s="528"/>
      <c r="P168" s="539" t="s">
        <v>99</v>
      </c>
      <c r="Q168" s="539"/>
      <c r="R168" s="554">
        <f>SUM(O137:U137)</f>
        <v>0</v>
      </c>
      <c r="S168" s="554"/>
      <c r="T168" s="555" t="str">
        <f>IF(ISERROR(R168/R172),"",R168/R172)</f>
        <v/>
      </c>
      <c r="U168" s="555"/>
      <c r="V168" s="539" t="s">
        <v>44</v>
      </c>
      <c r="W168" s="539"/>
      <c r="X168" s="554">
        <f>SUM(P31,P88,P123,P139,P149,P164)</f>
        <v>0</v>
      </c>
      <c r="Y168" s="554"/>
      <c r="Z168" s="555" t="str">
        <f>IF(ISERROR(X168/X172),"",X168/X172)</f>
        <v/>
      </c>
      <c r="AA168" s="555"/>
      <c r="AE168" s="14"/>
      <c r="AF168" s="14"/>
      <c r="AG168" s="370"/>
      <c r="AH168" s="370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469"/>
      <c r="B169" s="362" t="s">
        <v>123</v>
      </c>
      <c r="C169" s="557">
        <f>SUM(C165:D168)</f>
        <v>8</v>
      </c>
      <c r="D169" s="528"/>
      <c r="E169" s="528">
        <f>SUM(F165:F168)</f>
        <v>0</v>
      </c>
      <c r="F169" s="528"/>
      <c r="G169" s="557">
        <f>SUM(G165:H168)</f>
        <v>8</v>
      </c>
      <c r="H169" s="528"/>
      <c r="I169" s="528">
        <f>SUM(I165:J168)</f>
        <v>82</v>
      </c>
      <c r="J169" s="528"/>
      <c r="K169" s="528">
        <f>SUM(K165:L168)</f>
        <v>-82</v>
      </c>
      <c r="L169" s="528"/>
      <c r="M169" s="553" t="str">
        <f>IF(ISERROR(K169/E169),"",K169/E169)</f>
        <v/>
      </c>
      <c r="N169" s="553"/>
      <c r="O169" s="528"/>
      <c r="P169" s="539" t="s">
        <v>102</v>
      </c>
      <c r="Q169" s="539"/>
      <c r="R169" s="554">
        <f>SUM(O147:U147)</f>
        <v>0</v>
      </c>
      <c r="S169" s="554"/>
      <c r="T169" s="555" t="str">
        <f>IF(ISERROR(R169/R172),"",R169/R172)</f>
        <v/>
      </c>
      <c r="U169" s="555"/>
      <c r="V169" s="539" t="s">
        <v>45</v>
      </c>
      <c r="W169" s="539"/>
      <c r="X169" s="554">
        <f>SUM(P32,P89,P124,P140,P150,P165)</f>
        <v>0</v>
      </c>
      <c r="Y169" s="554"/>
      <c r="Z169" s="555" t="str">
        <f>IF(ISERROR(X169/X172),"",X169/X172)</f>
        <v/>
      </c>
      <c r="AA169" s="555"/>
      <c r="AE169" s="14"/>
      <c r="AF169" s="14"/>
      <c r="AG169" s="370"/>
      <c r="AH169" s="370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67"/>
      <c r="AV169" s="367"/>
      <c r="AW169" s="367"/>
      <c r="AX169" s="367"/>
      <c r="AY169" s="367"/>
      <c r="AZ169" s="367"/>
      <c r="BA169" s="367"/>
    </row>
    <row r="170" spans="1:106" ht="17.25">
      <c r="A170" s="309" t="s">
        <v>504</v>
      </c>
      <c r="B170" s="362">
        <f>G163</f>
        <v>10993</v>
      </c>
      <c r="C170" s="554" t="s">
        <v>155</v>
      </c>
      <c r="D170" s="554"/>
      <c r="E170" s="539">
        <f>H163</f>
        <v>55764.04</v>
      </c>
      <c r="F170" s="539"/>
      <c r="G170" s="539" t="s">
        <v>34</v>
      </c>
      <c r="H170" s="539"/>
      <c r="I170" s="556">
        <f>L163</f>
        <v>23.690228867206013</v>
      </c>
      <c r="J170" s="556"/>
      <c r="K170" s="528" t="s">
        <v>32</v>
      </c>
      <c r="L170" s="528"/>
      <c r="M170" s="556">
        <f>J163</f>
        <v>21.920239282153538</v>
      </c>
      <c r="N170" s="556"/>
      <c r="O170" s="528"/>
      <c r="P170" s="539" t="s">
        <v>106</v>
      </c>
      <c r="Q170" s="539"/>
      <c r="R170" s="554">
        <f>SUM(O162:U162)</f>
        <v>0</v>
      </c>
      <c r="S170" s="554"/>
      <c r="T170" s="555" t="str">
        <f>IF(ISERROR(R170/R172),"",R170/R172)</f>
        <v/>
      </c>
      <c r="U170" s="555"/>
      <c r="V170" s="539" t="s">
        <v>46</v>
      </c>
      <c r="W170" s="539"/>
      <c r="X170" s="554">
        <f>SUM(P33,P90,P125,P141,P151,P166)</f>
        <v>0</v>
      </c>
      <c r="Y170" s="554"/>
      <c r="Z170" s="555" t="str">
        <f>IF(ISERROR(X170/X172),"",X170/X172)</f>
        <v/>
      </c>
      <c r="AA170" s="555"/>
      <c r="AE170" s="14"/>
      <c r="AF170" s="14"/>
      <c r="AG170" s="370"/>
      <c r="AH170" s="370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67"/>
      <c r="AV170" s="367"/>
      <c r="AW170" s="367"/>
      <c r="AX170" s="367"/>
      <c r="AY170" s="367"/>
      <c r="AZ170" s="367"/>
      <c r="BA170" s="367"/>
    </row>
    <row r="171" spans="1:106" ht="17.25">
      <c r="A171" s="310" t="s">
        <v>505</v>
      </c>
      <c r="B171" s="362">
        <f>I163+C169</f>
        <v>509.5</v>
      </c>
      <c r="C171" s="539" t="s">
        <v>114</v>
      </c>
      <c r="D171" s="539"/>
      <c r="E171" s="549">
        <f>K163+I169</f>
        <v>546.03097503280878</v>
      </c>
      <c r="F171" s="549"/>
      <c r="G171" s="539" t="s">
        <v>150</v>
      </c>
      <c r="H171" s="539"/>
      <c r="I171" s="556">
        <f>B171-E171</f>
        <v>-36.530975032808783</v>
      </c>
      <c r="J171" s="556"/>
      <c r="K171" s="528" t="s">
        <v>151</v>
      </c>
      <c r="L171" s="528"/>
      <c r="M171" s="553">
        <f>IF(ISERROR(I171/B171),"",I171/B171)</f>
        <v>-7.1699656590399966E-2</v>
      </c>
      <c r="N171" s="553"/>
      <c r="O171" s="528"/>
      <c r="P171" s="539" t="s">
        <v>107</v>
      </c>
      <c r="Q171" s="539"/>
      <c r="R171" s="554"/>
      <c r="S171" s="554"/>
      <c r="T171" s="555" t="str">
        <f>IF(ISERROR(R171/R172),"",R171/R172)</f>
        <v/>
      </c>
      <c r="U171" s="555"/>
      <c r="V171" s="539" t="s">
        <v>47</v>
      </c>
      <c r="W171" s="539"/>
      <c r="X171" s="554"/>
      <c r="Y171" s="554"/>
      <c r="Z171" s="555" t="str">
        <f>IF(ISERROR(X171/X172),"",X171/X172)</f>
        <v/>
      </c>
      <c r="AA171" s="555"/>
      <c r="AE171" s="14"/>
      <c r="AF171" s="14"/>
      <c r="AG171" s="370"/>
      <c r="AH171" s="370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67"/>
      <c r="AV171" s="367"/>
      <c r="AW171" s="367"/>
      <c r="AX171" s="367"/>
      <c r="AY171" s="367"/>
      <c r="AZ171" s="367"/>
      <c r="BA171" s="367"/>
    </row>
    <row r="172" spans="1:106" ht="15.75" customHeight="1">
      <c r="A172" s="310" t="s">
        <v>507</v>
      </c>
      <c r="B172" s="362">
        <f>N163</f>
        <v>0</v>
      </c>
      <c r="C172" s="539" t="s">
        <v>149</v>
      </c>
      <c r="D172" s="539"/>
      <c r="E172" s="555">
        <f>IF(ISERROR(B172/B171),"",B172/B171)</f>
        <v>0</v>
      </c>
      <c r="F172" s="555"/>
      <c r="G172" s="539" t="s">
        <v>158</v>
      </c>
      <c r="H172" s="539"/>
      <c r="I172" s="528">
        <f>V163</f>
        <v>0</v>
      </c>
      <c r="J172" s="528"/>
      <c r="K172" s="528" t="s">
        <v>156</v>
      </c>
      <c r="L172" s="528"/>
      <c r="M172" s="553">
        <f t="array" ref="M172">IF(ISERROR(I172/B170),"",I172/B170)</f>
        <v>0</v>
      </c>
      <c r="N172" s="553"/>
      <c r="O172" s="528"/>
      <c r="P172" s="539" t="s">
        <v>123</v>
      </c>
      <c r="Q172" s="539"/>
      <c r="R172" s="554">
        <f>SUM(R165:S171)</f>
        <v>0</v>
      </c>
      <c r="S172" s="554"/>
      <c r="T172" s="555">
        <f>SUM(T165:U171)</f>
        <v>0</v>
      </c>
      <c r="U172" s="555"/>
      <c r="V172" s="539" t="s">
        <v>123</v>
      </c>
      <c r="W172" s="539"/>
      <c r="X172" s="554">
        <f>SUM(X165:Y171)</f>
        <v>0</v>
      </c>
      <c r="Y172" s="554"/>
      <c r="Z172" s="555">
        <f>SUM(Z165:AA171)</f>
        <v>0</v>
      </c>
      <c r="AA172" s="555"/>
      <c r="AE172" s="14"/>
      <c r="AF172" s="14"/>
      <c r="AG172" s="370"/>
      <c r="AH172" s="370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67"/>
      <c r="AV172" s="367"/>
      <c r="AW172" s="367"/>
      <c r="AX172" s="367"/>
      <c r="AY172" s="367"/>
      <c r="AZ172" s="367"/>
      <c r="BA172" s="367"/>
    </row>
    <row r="173" spans="1:106">
      <c r="A173" s="558" t="s">
        <v>128</v>
      </c>
      <c r="B173" s="558"/>
      <c r="C173" s="558"/>
      <c r="D173" s="558"/>
      <c r="E173" s="558"/>
      <c r="F173" s="558"/>
      <c r="G173" s="558"/>
      <c r="H173" s="558"/>
      <c r="I173" s="558"/>
      <c r="J173" s="559"/>
      <c r="K173" s="558"/>
      <c r="L173" s="558"/>
      <c r="M173" s="558"/>
      <c r="N173" s="558"/>
      <c r="O173" s="558"/>
      <c r="P173" s="558"/>
      <c r="Q173" s="558"/>
      <c r="R173" s="558"/>
      <c r="S173" s="558"/>
      <c r="T173" s="558"/>
      <c r="U173" s="558"/>
      <c r="V173" s="558"/>
      <c r="W173" s="558"/>
      <c r="X173" s="558"/>
      <c r="Y173" s="558"/>
      <c r="Z173" s="558"/>
      <c r="AA173" s="558"/>
      <c r="AB173" s="558"/>
      <c r="AC173" s="558"/>
      <c r="AD173" s="558"/>
      <c r="AE173" s="558"/>
      <c r="AF173" s="558"/>
      <c r="AG173" s="558"/>
      <c r="AH173" s="558"/>
      <c r="AI173" s="558"/>
      <c r="AJ173" s="558"/>
      <c r="AK173" s="558"/>
      <c r="AL173" s="558"/>
      <c r="AM173" s="558"/>
      <c r="AN173" s="558"/>
      <c r="AO173" s="558"/>
      <c r="AP173" s="558"/>
      <c r="AQ173" s="558"/>
      <c r="AR173" s="558"/>
      <c r="AS173" s="558"/>
      <c r="AT173" s="558"/>
      <c r="AU173" s="558"/>
      <c r="AV173" s="558"/>
      <c r="AW173" s="558"/>
      <c r="AX173" s="558"/>
      <c r="AY173" s="558"/>
      <c r="AZ173" s="558"/>
      <c r="BA173" s="558"/>
    </row>
    <row r="174" spans="1:106">
      <c r="A174" s="478" t="s">
        <v>502</v>
      </c>
      <c r="B174" s="519" t="s">
        <v>25</v>
      </c>
      <c r="C174" s="519" t="s">
        <v>26</v>
      </c>
      <c r="D174" s="519" t="s">
        <v>27</v>
      </c>
      <c r="E174" s="522" t="s">
        <v>28</v>
      </c>
      <c r="F174" s="525" t="s">
        <v>29</v>
      </c>
      <c r="G174" s="528" t="s">
        <v>30</v>
      </c>
      <c r="H174" s="528"/>
      <c r="I174" s="519" t="s">
        <v>31</v>
      </c>
      <c r="J174" s="529" t="s">
        <v>32</v>
      </c>
      <c r="K174" s="540" t="s">
        <v>33</v>
      </c>
      <c r="L174" s="519" t="s">
        <v>34</v>
      </c>
      <c r="M174" s="543" t="s">
        <v>35</v>
      </c>
      <c r="N174" s="537" t="s">
        <v>36</v>
      </c>
      <c r="O174" s="528" t="s">
        <v>37</v>
      </c>
      <c r="P174" s="528"/>
      <c r="Q174" s="528"/>
      <c r="R174" s="528"/>
      <c r="S174" s="528"/>
      <c r="T174" s="528"/>
      <c r="U174" s="528"/>
      <c r="V174" s="545" t="s">
        <v>38</v>
      </c>
      <c r="W174" s="537" t="s">
        <v>39</v>
      </c>
      <c r="X174" s="528" t="s">
        <v>40</v>
      </c>
      <c r="Y174" s="528"/>
      <c r="Z174" s="528"/>
      <c r="AA174" s="528"/>
      <c r="AB174" s="21"/>
      <c r="AC174" s="21"/>
      <c r="AD174" s="21"/>
      <c r="AE174" s="21"/>
      <c r="AF174" s="21"/>
      <c r="AG174" s="21"/>
      <c r="AH174" s="21"/>
      <c r="AI174" s="562"/>
      <c r="AJ174" s="560"/>
      <c r="AK174" s="560"/>
      <c r="AL174" s="560"/>
      <c r="AM174" s="560"/>
      <c r="AN174" s="560"/>
      <c r="AO174" s="560"/>
      <c r="AP174" s="560"/>
      <c r="AQ174" s="560"/>
      <c r="AR174" s="560"/>
      <c r="AS174" s="560"/>
      <c r="AT174" s="560"/>
      <c r="AU174" s="560"/>
      <c r="AV174" s="560"/>
      <c r="AW174" s="560"/>
      <c r="AX174" s="560"/>
      <c r="AY174" s="560"/>
      <c r="AZ174" s="560"/>
      <c r="BA174" s="560"/>
    </row>
    <row r="175" spans="1:106" ht="15.75" customHeight="1">
      <c r="A175" s="479"/>
      <c r="B175" s="520"/>
      <c r="C175" s="520"/>
      <c r="D175" s="520"/>
      <c r="E175" s="523"/>
      <c r="F175" s="526"/>
      <c r="G175" s="528"/>
      <c r="H175" s="528"/>
      <c r="I175" s="520"/>
      <c r="J175" s="530"/>
      <c r="K175" s="541"/>
      <c r="L175" s="520"/>
      <c r="M175" s="544"/>
      <c r="N175" s="537"/>
      <c r="O175" s="528" t="s">
        <v>41</v>
      </c>
      <c r="P175" s="528" t="s">
        <v>42</v>
      </c>
      <c r="Q175" s="528" t="s">
        <v>43</v>
      </c>
      <c r="R175" s="538" t="s">
        <v>44</v>
      </c>
      <c r="S175" s="539" t="s">
        <v>45</v>
      </c>
      <c r="T175" s="528" t="s">
        <v>46</v>
      </c>
      <c r="U175" s="528" t="s">
        <v>47</v>
      </c>
      <c r="V175" s="545"/>
      <c r="W175" s="537"/>
      <c r="X175" s="528" t="s">
        <v>13</v>
      </c>
      <c r="Y175" s="528" t="s">
        <v>48</v>
      </c>
      <c r="Z175" s="528" t="s">
        <v>49</v>
      </c>
      <c r="AA175" s="528" t="s">
        <v>47</v>
      </c>
      <c r="AB175" s="21"/>
      <c r="AC175" s="21"/>
      <c r="AD175" s="21"/>
      <c r="AE175" s="21"/>
      <c r="AF175" s="21"/>
      <c r="AG175" s="21"/>
      <c r="AH175" s="21"/>
      <c r="AI175" s="562"/>
      <c r="AJ175" s="560"/>
      <c r="AK175" s="560"/>
      <c r="AL175" s="560"/>
      <c r="AM175" s="560"/>
      <c r="AN175" s="560"/>
      <c r="AO175" s="560"/>
      <c r="AP175" s="560"/>
      <c r="AQ175" s="560"/>
      <c r="AR175" s="560"/>
      <c r="AS175" s="561"/>
      <c r="AT175" s="561"/>
      <c r="AU175" s="561"/>
      <c r="AV175" s="561"/>
      <c r="AW175" s="561"/>
      <c r="AX175" s="561"/>
      <c r="AY175" s="561"/>
      <c r="AZ175" s="561"/>
      <c r="BA175" s="561"/>
    </row>
    <row r="176" spans="1:106" ht="15.75" customHeight="1">
      <c r="A176" s="480"/>
      <c r="B176" s="521"/>
      <c r="C176" s="521"/>
      <c r="D176" s="521"/>
      <c r="E176" s="524"/>
      <c r="F176" s="527"/>
      <c r="G176" s="358" t="s">
        <v>50</v>
      </c>
      <c r="H176" s="358" t="s">
        <v>51</v>
      </c>
      <c r="I176" s="521"/>
      <c r="J176" s="531"/>
      <c r="K176" s="542"/>
      <c r="L176" s="521"/>
      <c r="M176" s="544"/>
      <c r="N176" s="537"/>
      <c r="O176" s="528"/>
      <c r="P176" s="528"/>
      <c r="Q176" s="528"/>
      <c r="R176" s="538"/>
      <c r="S176" s="539"/>
      <c r="T176" s="528"/>
      <c r="U176" s="528"/>
      <c r="V176" s="545"/>
      <c r="W176" s="537"/>
      <c r="X176" s="528"/>
      <c r="Y176" s="528"/>
      <c r="Z176" s="528"/>
      <c r="AA176" s="528"/>
      <c r="AB176" s="21"/>
      <c r="AC176" s="21"/>
      <c r="AD176" s="21"/>
      <c r="AE176" s="21"/>
      <c r="AF176" s="21"/>
      <c r="AG176" s="21"/>
      <c r="AH176" s="21"/>
      <c r="AI176" s="562"/>
      <c r="AJ176" s="560"/>
      <c r="AK176" s="560"/>
      <c r="AL176" s="367"/>
      <c r="AM176" s="367"/>
      <c r="AN176" s="367"/>
      <c r="AO176" s="367"/>
      <c r="AP176" s="367"/>
      <c r="AQ176" s="367"/>
      <c r="AR176" s="367"/>
      <c r="AS176" s="21"/>
      <c r="AT176" s="21"/>
      <c r="AU176" s="21"/>
      <c r="AV176" s="368"/>
      <c r="AW176" s="367"/>
      <c r="AX176" s="367"/>
      <c r="AY176" s="367"/>
      <c r="AZ176" s="367"/>
      <c r="BA176" s="367"/>
    </row>
    <row r="177" spans="1:53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SUM('1:2'!G177)</f>
        <v>0</v>
      </c>
      <c r="H177" s="95">
        <f t="shared" ref="H177:H182" si="61">D177*G177</f>
        <v>0</v>
      </c>
      <c r="I177" s="93">
        <f>SUM('1:2'!I177)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SUM('1:2'!N177)</f>
        <v>0</v>
      </c>
      <c r="O177" s="93">
        <f>SUM('1:2'!O177)</f>
        <v>0</v>
      </c>
      <c r="P177" s="93">
        <f>SUM('1:2'!P177)</f>
        <v>0</v>
      </c>
      <c r="Q177" s="93">
        <f>SUM('1:2'!Q177)</f>
        <v>0</v>
      </c>
      <c r="R177" s="93">
        <f>SUM('1:2'!R177)</f>
        <v>0</v>
      </c>
      <c r="S177" s="93">
        <f>SUM('1:2'!S177)</f>
        <v>0</v>
      </c>
      <c r="T177" s="93">
        <f>SUM('1:2'!T177)</f>
        <v>0</v>
      </c>
      <c r="U177" s="93">
        <f>SUM('1:2'!U177)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SUM('1:2'!X177)</f>
        <v>0</v>
      </c>
      <c r="Y177" s="93">
        <f>SUM('1:2'!Y177)</f>
        <v>0</v>
      </c>
      <c r="Z177" s="93">
        <f>SUM('1:2'!Z177)</f>
        <v>0</v>
      </c>
      <c r="AA177" s="93">
        <f>SUM('1:2'!AA177)</f>
        <v>0</v>
      </c>
      <c r="AB177" s="73"/>
      <c r="AC177" s="54"/>
      <c r="AD177" s="370"/>
      <c r="AE177" s="54"/>
      <c r="AF177" s="54"/>
      <c r="AG177" s="54"/>
      <c r="AH177" s="54"/>
      <c r="AI177" s="57"/>
      <c r="AJ177" s="57"/>
      <c r="AK177" s="57"/>
      <c r="AL177" s="369"/>
      <c r="AM177" s="54"/>
      <c r="AN177" s="369"/>
      <c r="AO177" s="369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>
      <c r="A178" s="300"/>
      <c r="B178" s="62" t="s">
        <v>54</v>
      </c>
      <c r="C178" s="16" t="s">
        <v>53</v>
      </c>
      <c r="D178" s="17">
        <v>5.03</v>
      </c>
      <c r="E178" s="17"/>
      <c r="F178" s="6"/>
      <c r="G178" s="93">
        <f>SUM('1:2'!G178)</f>
        <v>0</v>
      </c>
      <c r="H178" s="95">
        <f t="shared" si="61"/>
        <v>0</v>
      </c>
      <c r="I178" s="93">
        <f>SUM('1:2'!I178)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si="63"/>
        <v>0</v>
      </c>
      <c r="W178" s="33" t="str">
        <f t="shared" si="64"/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73"/>
      <c r="AC178" s="54"/>
      <c r="AD178" s="370"/>
      <c r="AE178" s="54"/>
      <c r="AF178" s="54"/>
      <c r="AG178" s="54"/>
      <c r="AH178" s="54"/>
      <c r="AI178" s="57"/>
      <c r="AJ178" s="57"/>
      <c r="AK178" s="57"/>
      <c r="AL178" s="54"/>
      <c r="AM178" s="54"/>
      <c r="AN178" s="369"/>
      <c r="AO178" s="54"/>
      <c r="AP178" s="369"/>
      <c r="AQ178" s="54"/>
      <c r="AR178" s="54"/>
      <c r="AS178" s="369"/>
      <c r="AT178" s="369"/>
      <c r="AU178" s="369"/>
      <c r="AV178" s="369"/>
      <c r="AW178" s="55"/>
      <c r="AX178" s="54"/>
      <c r="AY178" s="54"/>
      <c r="AZ178" s="54"/>
      <c r="BA178" s="54"/>
    </row>
    <row r="179" spans="1:53">
      <c r="A179" s="301"/>
      <c r="B179" s="62" t="s">
        <v>54</v>
      </c>
      <c r="C179" s="16" t="s">
        <v>55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73"/>
      <c r="AC179" s="54"/>
      <c r="AD179" s="370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369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SUM('1:2'!G180)</f>
        <v>211</v>
      </c>
      <c r="H180" s="95">
        <f t="shared" si="61"/>
        <v>1061.3300000000002</v>
      </c>
      <c r="I180" s="93">
        <f>SUM('1:2'!I180)</f>
        <v>22.05</v>
      </c>
      <c r="J180" s="31">
        <f t="array" ref="J180">IF(ISERROR(G180/I180),"",G180/I180)</f>
        <v>9.5691609977324266</v>
      </c>
      <c r="K180" s="35">
        <f t="array" ref="K180">IF(ISERROR(G180/L180),"",G180/L180)</f>
        <v>11.105263157894736</v>
      </c>
      <c r="L180" s="87">
        <v>19</v>
      </c>
      <c r="M180" s="36">
        <f t="shared" si="62"/>
        <v>10.944736842105264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>
        <f t="shared" si="64"/>
        <v>0</v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73"/>
      <c r="AC180" s="54"/>
      <c r="AD180" s="370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SUM('1:2'!G181)</f>
        <v>785</v>
      </c>
      <c r="H181" s="95">
        <f t="shared" si="61"/>
        <v>3948.55</v>
      </c>
      <c r="I181" s="93">
        <f>SUM('1:2'!I181)</f>
        <v>52</v>
      </c>
      <c r="J181" s="31">
        <f t="array" ref="J181">IF(ISERROR(G181/I181),"",G181/I181)</f>
        <v>15.096153846153847</v>
      </c>
      <c r="K181" s="35">
        <f t="array" ref="K181">IF(ISERROR(G181/L181),"",G181/L181)</f>
        <v>39.25</v>
      </c>
      <c r="L181" s="87">
        <v>20</v>
      </c>
      <c r="M181" s="36">
        <f t="shared" si="62"/>
        <v>12.75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73"/>
      <c r="AC181" s="54"/>
      <c r="AD181" s="370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SUM('1:2'!G182)</f>
        <v>0</v>
      </c>
      <c r="H182" s="95">
        <f t="shared" si="61"/>
        <v>0</v>
      </c>
      <c r="I182" s="93">
        <f>SUM('1:2'!I182)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19</v>
      </c>
      <c r="M182" s="36">
        <f t="shared" si="62"/>
        <v>0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 t="str">
        <f t="shared" si="64"/>
        <v/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73"/>
      <c r="AC182" s="54"/>
      <c r="AD182" s="370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SUM('1:2'!G183)</f>
        <v>0</v>
      </c>
      <c r="H183" s="95">
        <f>D183*G183</f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73"/>
      <c r="AC183" s="54"/>
      <c r="AD183" s="370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SUM('1:2'!G184)</f>
        <v>0</v>
      </c>
      <c r="H184" s="95">
        <f t="shared" ref="H184:H197" si="65"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73"/>
      <c r="AC184" s="54"/>
      <c r="AD184" s="370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0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SUM('1:2'!G185)</f>
        <v>0</v>
      </c>
      <c r="H185" s="95">
        <f t="shared" si="65"/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73"/>
      <c r="AC185" s="54"/>
      <c r="AD185" s="370"/>
      <c r="AE185" s="54"/>
      <c r="AF185" s="54"/>
      <c r="AG185" s="54"/>
      <c r="AH185" s="54"/>
      <c r="AI185" s="57"/>
      <c r="AJ185" s="57"/>
      <c r="AK185" s="57"/>
      <c r="AL185" s="369"/>
      <c r="AM185" s="54"/>
      <c r="AN185" s="54"/>
      <c r="AO185" s="54"/>
      <c r="AP185" s="369"/>
      <c r="AQ185" s="369"/>
      <c r="AR185" s="369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SUM('1:2'!G186)</f>
        <v>563</v>
      </c>
      <c r="H186" s="95">
        <f t="shared" si="65"/>
        <v>2837.52</v>
      </c>
      <c r="I186" s="93">
        <f>SUM('1:2'!I186)</f>
        <v>37.5</v>
      </c>
      <c r="J186" s="31">
        <f t="array" ref="J186">IF(ISERROR(G186/I186),"",G186/I186)</f>
        <v>15.013333333333334</v>
      </c>
      <c r="K186" s="35">
        <f t="array" ref="K186">IF(ISERROR(G186/L186),"",G186/L186)</f>
        <v>33.117647058823529</v>
      </c>
      <c r="L186" s="87">
        <v>17</v>
      </c>
      <c r="M186" s="36">
        <f t="shared" si="62"/>
        <v>4.382352941176471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>
        <f t="shared" si="64"/>
        <v>0</v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73"/>
      <c r="AC186" s="54"/>
      <c r="AD186" s="370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30100063</v>
      </c>
      <c r="B187" s="202" t="s">
        <v>171</v>
      </c>
      <c r="C187" s="16" t="s">
        <v>172</v>
      </c>
      <c r="D187" s="108"/>
      <c r="E187" s="17"/>
      <c r="F187" s="6"/>
      <c r="G187" s="93">
        <f>SUM('1:2'!G187)</f>
        <v>0</v>
      </c>
      <c r="H187" s="95">
        <f t="shared" si="65"/>
        <v>0</v>
      </c>
      <c r="I187" s="93">
        <f>SUM('1:2'!I187)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 t="str">
        <f t="shared" si="64"/>
        <v/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73"/>
      <c r="AC187" s="54"/>
      <c r="AD187" s="370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30100061</v>
      </c>
      <c r="B188" s="202" t="s">
        <v>171</v>
      </c>
      <c r="C188" s="16" t="s">
        <v>173</v>
      </c>
      <c r="D188" s="108"/>
      <c r="E188" s="17"/>
      <c r="F188" s="6"/>
      <c r="G188" s="93">
        <f>SUM('1:2'!G188)</f>
        <v>0</v>
      </c>
      <c r="H188" s="95">
        <f t="shared" si="65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73"/>
      <c r="AC188" s="54"/>
      <c r="AD188" s="370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0">
        <v>30200001</v>
      </c>
      <c r="B189" s="202" t="s">
        <v>67</v>
      </c>
      <c r="C189" s="16" t="s">
        <v>63</v>
      </c>
      <c r="D189" s="108">
        <v>5.0599999999999996</v>
      </c>
      <c r="E189" s="17"/>
      <c r="F189" s="6"/>
      <c r="G189" s="93">
        <f>SUM('1:2'!G189)</f>
        <v>793</v>
      </c>
      <c r="H189" s="95">
        <f t="shared" si="65"/>
        <v>4012.5799999999995</v>
      </c>
      <c r="I189" s="93">
        <f>SUM('1:2'!I189)</f>
        <v>61.5</v>
      </c>
      <c r="J189" s="31">
        <f t="array" ref="J189">IF(ISERROR(G189/I189),"",G189/I189)</f>
        <v>12.894308943089431</v>
      </c>
      <c r="K189" s="35">
        <f t="array" ref="K189">IF(ISERROR(G189/L189),"",G189/L189)</f>
        <v>41.736842105263158</v>
      </c>
      <c r="L189" s="87">
        <v>19</v>
      </c>
      <c r="M189" s="36">
        <f>IF(ISERROR(I189-K189),"",I189-K189)</f>
        <v>19.763157894736842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>SUM(X189:AA189)</f>
        <v>0</v>
      </c>
      <c r="W189" s="33">
        <f>IF(ISERROR(V189/G189),"",V189/G189)</f>
        <v>0</v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73"/>
      <c r="AC189" s="54"/>
      <c r="AD189" s="370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SUM('1:2'!G190)</f>
        <v>1183</v>
      </c>
      <c r="H190" s="95">
        <f t="shared" si="65"/>
        <v>6021.47</v>
      </c>
      <c r="I190" s="93">
        <f>SUM('1:2'!I190)</f>
        <v>57.5</v>
      </c>
      <c r="J190" s="31">
        <f t="array" ref="J190">IF(ISERROR(G190/I190),"",G190/I190)</f>
        <v>20.57391304347826</v>
      </c>
      <c r="K190" s="35">
        <f t="array" ref="K190">IF(ISERROR(G190/L190),"",G190/L190)</f>
        <v>51.434782608695649</v>
      </c>
      <c r="L190" s="87">
        <v>23</v>
      </c>
      <c r="M190" s="36">
        <f t="shared" ref="M190:M193" si="66">IF(ISERROR(I190-K190),"",I190-K190)</f>
        <v>6.0652173913043512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 t="shared" ref="V190:V193" si="67">SUM(X190:AA190)</f>
        <v>0</v>
      </c>
      <c r="W190" s="33">
        <f t="shared" ref="W190:W193" si="68"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73"/>
      <c r="AC190" s="54"/>
      <c r="AD190" s="370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SUM('1:2'!G191)</f>
        <v>1100</v>
      </c>
      <c r="H191" s="95">
        <f t="shared" si="65"/>
        <v>5599</v>
      </c>
      <c r="I191" s="93">
        <f>SUM('1:2'!I191)</f>
        <v>62.5</v>
      </c>
      <c r="J191" s="31">
        <f t="array" ref="J191">IF(ISERROR(G191/I191),"",G191/I191)</f>
        <v>17.600000000000001</v>
      </c>
      <c r="K191" s="35">
        <f t="array" ref="K191">IF(ISERROR(G191/L191),"",G191/L191)</f>
        <v>47.826086956521742</v>
      </c>
      <c r="L191" s="87">
        <v>23</v>
      </c>
      <c r="M191" s="36">
        <f t="shared" si="66"/>
        <v>14.673913043478258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si="67"/>
        <v>0</v>
      </c>
      <c r="W191" s="33">
        <f t="shared" si="68"/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73"/>
      <c r="AC191" s="54"/>
      <c r="AD191" s="370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30100003</v>
      </c>
      <c r="B192" s="141" t="s">
        <v>198</v>
      </c>
      <c r="C192" s="356" t="s">
        <v>190</v>
      </c>
      <c r="D192" s="108">
        <v>4.8</v>
      </c>
      <c r="E192" s="17"/>
      <c r="F192" s="6"/>
      <c r="G192" s="93">
        <f>SUM('1:2'!G192)</f>
        <v>0</v>
      </c>
      <c r="H192" s="95">
        <f t="shared" si="65"/>
        <v>0</v>
      </c>
      <c r="I192" s="93">
        <f>SUM('1:2'!I192)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6"/>
        <v>0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7"/>
        <v>0</v>
      </c>
      <c r="W192" s="33" t="str">
        <f t="shared" si="68"/>
        <v/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73"/>
      <c r="AC192" s="54"/>
      <c r="AD192" s="370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30100004</v>
      </c>
      <c r="B193" s="141" t="s">
        <v>198</v>
      </c>
      <c r="C193" s="356" t="s">
        <v>187</v>
      </c>
      <c r="D193" s="108">
        <v>4.8</v>
      </c>
      <c r="E193" s="17"/>
      <c r="F193" s="13"/>
      <c r="G193" s="93">
        <f>SUM('1:2'!G193)</f>
        <v>0</v>
      </c>
      <c r="H193" s="95">
        <f t="shared" si="65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7"/>
        <v>0</v>
      </c>
      <c r="W193" s="33" t="str">
        <f t="shared" si="68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73"/>
      <c r="AC193" s="54"/>
      <c r="AD193" s="370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30100006</v>
      </c>
      <c r="B194" s="141" t="s">
        <v>198</v>
      </c>
      <c r="C194" s="356" t="s">
        <v>179</v>
      </c>
      <c r="D194" s="108">
        <v>4.8</v>
      </c>
      <c r="E194" s="17"/>
      <c r="F194" s="13"/>
      <c r="G194" s="93">
        <f>SUM('1:2'!G194)</f>
        <v>0</v>
      </c>
      <c r="H194" s="95">
        <f t="shared" si="65"/>
        <v>0</v>
      </c>
      <c r="I194" s="93">
        <f>SUM('1:2'!I194)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/>
      <c r="W194" s="33"/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73"/>
      <c r="AC194" s="54"/>
      <c r="AD194" s="370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30100005</v>
      </c>
      <c r="B195" s="141" t="s">
        <v>198</v>
      </c>
      <c r="C195" s="356" t="s">
        <v>199</v>
      </c>
      <c r="D195" s="108">
        <v>4.8</v>
      </c>
      <c r="E195" s="17"/>
      <c r="F195" s="13"/>
      <c r="G195" s="93">
        <f>SUM('1:2'!G195)</f>
        <v>0</v>
      </c>
      <c r="H195" s="95">
        <f t="shared" si="65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73"/>
      <c r="AC195" s="54"/>
      <c r="AD195" s="370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SUM('1:2'!G196)</f>
        <v>37</v>
      </c>
      <c r="H196" s="95">
        <f t="shared" si="65"/>
        <v>184.63</v>
      </c>
      <c r="I196" s="93">
        <f>SUM('1:2'!I196)</f>
        <v>0.5</v>
      </c>
      <c r="J196" s="31"/>
      <c r="K196" s="35">
        <f t="array" ref="K196">IF(ISERROR(G196/L196),"",G196/L196)</f>
        <v>1.574468085106383</v>
      </c>
      <c r="L196" s="87">
        <v>23.5</v>
      </c>
      <c r="M196" s="36">
        <f>IF(ISERROR(I196-K196),"",I196-K196)</f>
        <v>-1.074468085106383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73"/>
      <c r="AC196" s="54"/>
      <c r="AD196" s="370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SUM('1:2'!G197)</f>
        <v>0</v>
      </c>
      <c r="H197" s="95">
        <f t="shared" si="65"/>
        <v>0</v>
      </c>
      <c r="I197" s="93">
        <f>SUM('1:2'!I197)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>IF(ISERROR(I197-K197),"",I197-K197)</f>
        <v>0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73"/>
      <c r="AC197" s="54"/>
      <c r="AD197" s="370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532" t="s">
        <v>70</v>
      </c>
      <c r="B198" s="533"/>
      <c r="C198" s="31" t="s">
        <v>71</v>
      </c>
      <c r="D198" s="30"/>
      <c r="E198" s="30"/>
      <c r="F198" s="30"/>
      <c r="G198" s="94">
        <f>SUM(G177:G197)</f>
        <v>4672</v>
      </c>
      <c r="H198" s="30">
        <f>SUM(H177:H197)</f>
        <v>23665.08</v>
      </c>
      <c r="I198" s="30">
        <f>SUM(I177:I197)</f>
        <v>293.55</v>
      </c>
      <c r="J198" s="31">
        <f t="array" ref="J198">IF(ISERROR(G198/I198),"",G198/I198)</f>
        <v>15.915516947709078</v>
      </c>
      <c r="K198" s="30">
        <f>SUM(K177:K197)</f>
        <v>226.04508997230522</v>
      </c>
      <c r="L198" s="98"/>
      <c r="M198" s="89">
        <f t="shared" ref="M198:AA198" si="69">SUM(M177:M197)</f>
        <v>67.504910027694791</v>
      </c>
      <c r="N198" s="30">
        <f t="shared" si="69"/>
        <v>0</v>
      </c>
      <c r="O198" s="34">
        <f t="shared" si="69"/>
        <v>0</v>
      </c>
      <c r="P198" s="34">
        <f t="shared" si="69"/>
        <v>0</v>
      </c>
      <c r="Q198" s="34">
        <f t="shared" si="69"/>
        <v>0</v>
      </c>
      <c r="R198" s="34">
        <f t="shared" si="69"/>
        <v>0</v>
      </c>
      <c r="S198" s="34">
        <f t="shared" si="69"/>
        <v>0</v>
      </c>
      <c r="T198" s="34">
        <f t="shared" si="69"/>
        <v>0</v>
      </c>
      <c r="U198" s="34">
        <f t="shared" si="69"/>
        <v>0</v>
      </c>
      <c r="V198" s="206">
        <f t="shared" si="69"/>
        <v>0</v>
      </c>
      <c r="W198" s="33">
        <f t="shared" si="69"/>
        <v>0</v>
      </c>
      <c r="X198" s="92">
        <f t="shared" si="69"/>
        <v>0</v>
      </c>
      <c r="Y198" s="92">
        <f t="shared" si="69"/>
        <v>0</v>
      </c>
      <c r="Z198" s="92">
        <f t="shared" si="69"/>
        <v>0</v>
      </c>
      <c r="AA198" s="92">
        <f t="shared" si="69"/>
        <v>0</v>
      </c>
      <c r="AB198" s="70"/>
      <c r="AC198" s="70"/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>
      <c r="A199" s="300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SUM('1:2'!G199)</f>
        <v>0</v>
      </c>
      <c r="H199" s="364">
        <f t="shared" ref="H199:H255" si="70">D199*G199</f>
        <v>0</v>
      </c>
      <c r="I199" s="93">
        <f>SUM('1:2'!I199)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1">IF(ISERROR(I199-K199),"",I199-K199)</f>
        <v>0</v>
      </c>
      <c r="N199" s="93">
        <f>SUM('1:2'!N199)</f>
        <v>0</v>
      </c>
      <c r="O199" s="93">
        <f>SUM('1:2'!O199)</f>
        <v>0</v>
      </c>
      <c r="P199" s="93">
        <f>SUM('1:2'!P199)</f>
        <v>0</v>
      </c>
      <c r="Q199" s="93">
        <f>SUM('1:2'!Q199)</f>
        <v>0</v>
      </c>
      <c r="R199" s="93">
        <f>SUM('1:2'!R199)</f>
        <v>0</v>
      </c>
      <c r="S199" s="93">
        <f>SUM('1:2'!S199)</f>
        <v>0</v>
      </c>
      <c r="T199" s="93">
        <f>SUM('1:2'!T199)</f>
        <v>0</v>
      </c>
      <c r="U199" s="93">
        <f>SUM('1:2'!U199)</f>
        <v>0</v>
      </c>
      <c r="V199" s="206">
        <f t="shared" ref="V199" si="72">SUM(X199:AA199)</f>
        <v>0</v>
      </c>
      <c r="W199" s="33" t="str">
        <f t="shared" ref="W199" si="73">IF(ISERROR(V199/G199),"",V199/G199)</f>
        <v/>
      </c>
      <c r="X199" s="93">
        <f>SUM('1:2'!X199)</f>
        <v>0</v>
      </c>
      <c r="Y199" s="93">
        <f>SUM('1:2'!Y199)</f>
        <v>0</v>
      </c>
      <c r="Z199" s="93">
        <f>SUM('1:2'!Z199)</f>
        <v>0</v>
      </c>
      <c r="AA199" s="93">
        <f>SUM('1:2'!AA199)</f>
        <v>0</v>
      </c>
      <c r="AB199" s="25"/>
      <c r="AC199" s="54"/>
      <c r="AD199" s="370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0">
        <v>30100011</v>
      </c>
      <c r="B200" s="190" t="s">
        <v>425</v>
      </c>
      <c r="C200" s="187" t="s">
        <v>427</v>
      </c>
      <c r="D200" s="17">
        <v>5.03</v>
      </c>
      <c r="E200" s="17"/>
      <c r="F200" s="6"/>
      <c r="G200" s="93">
        <f>SUM('1:2'!G200)</f>
        <v>0</v>
      </c>
      <c r="H200" s="364">
        <f t="shared" si="70"/>
        <v>0</v>
      </c>
      <c r="I200" s="93">
        <f>SUM('1:2'!I200)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25"/>
      <c r="AC200" s="54"/>
      <c r="AD200" s="370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00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SUM('1:2'!G201)</f>
        <v>0</v>
      </c>
      <c r="H201" s="364">
        <f t="shared" si="70"/>
        <v>0</v>
      </c>
      <c r="I201" s="93">
        <f>SUM('1:2'!I201)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4">IF(ISERROR(I201-K201),"",I201-K201)</f>
        <v>0</v>
      </c>
      <c r="N201" s="93">
        <f>SUM('1:2'!N201)</f>
        <v>0</v>
      </c>
      <c r="O201" s="93">
        <f>SUM('1:2'!O201)</f>
        <v>0</v>
      </c>
      <c r="P201" s="93">
        <f>SUM('1:2'!P201)</f>
        <v>0</v>
      </c>
      <c r="Q201" s="93">
        <f>SUM('1:2'!Q201)</f>
        <v>0</v>
      </c>
      <c r="R201" s="93">
        <f>SUM('1:2'!R201)</f>
        <v>0</v>
      </c>
      <c r="S201" s="93">
        <f>SUM('1:2'!S201)</f>
        <v>0</v>
      </c>
      <c r="T201" s="93">
        <f>SUM('1:2'!T201)</f>
        <v>0</v>
      </c>
      <c r="U201" s="93">
        <f>SUM('1:2'!U201)</f>
        <v>0</v>
      </c>
      <c r="V201" s="206">
        <f t="shared" ref="V201:V203" si="75">SUM(X201:AA201)</f>
        <v>0</v>
      </c>
      <c r="W201" s="33" t="str">
        <f t="shared" ref="W201:W203" si="76">IF(ISERROR(V201/G201),"",V201/G201)</f>
        <v/>
      </c>
      <c r="X201" s="93">
        <f>SUM('1:2'!X201)</f>
        <v>0</v>
      </c>
      <c r="Y201" s="93">
        <f>SUM('1:2'!Y201)</f>
        <v>0</v>
      </c>
      <c r="Z201" s="93">
        <f>SUM('1:2'!Z201)</f>
        <v>0</v>
      </c>
      <c r="AA201" s="93">
        <f>SUM('1:2'!AA201)</f>
        <v>0</v>
      </c>
      <c r="AB201" s="25"/>
      <c r="AC201" s="54"/>
      <c r="AD201" s="370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0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SUM('1:2'!G202)</f>
        <v>0</v>
      </c>
      <c r="H202" s="364">
        <f t="shared" si="70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si="75"/>
        <v>0</v>
      </c>
      <c r="W202" s="33" t="str">
        <f t="shared" si="76"/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25"/>
      <c r="AC202" s="54"/>
      <c r="AD202" s="370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SUM('1:2'!G203)</f>
        <v>0</v>
      </c>
      <c r="H203" s="364">
        <f t="shared" si="70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7"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5"/>
        <v>0</v>
      </c>
      <c r="W203" s="33" t="str">
        <f t="shared" si="76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25"/>
      <c r="AC203" s="54"/>
      <c r="AD203" s="370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30100016</v>
      </c>
      <c r="B204" s="355" t="s">
        <v>414</v>
      </c>
      <c r="C204" s="187" t="s">
        <v>415</v>
      </c>
      <c r="D204" s="17">
        <v>5.03</v>
      </c>
      <c r="E204" s="17"/>
      <c r="F204" s="6"/>
      <c r="G204" s="93">
        <f>SUM('1:2'!G204)</f>
        <v>0</v>
      </c>
      <c r="H204" s="364">
        <f t="shared" si="70"/>
        <v>0</v>
      </c>
      <c r="I204" s="93">
        <f>SUM('1:2'!I204)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70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30100017</v>
      </c>
      <c r="B205" s="355" t="s">
        <v>414</v>
      </c>
      <c r="C205" s="187" t="s">
        <v>416</v>
      </c>
      <c r="D205" s="17">
        <v>5.03</v>
      </c>
      <c r="E205" s="17"/>
      <c r="F205" s="6"/>
      <c r="G205" s="93">
        <f>SUM('1:2'!G205)</f>
        <v>0</v>
      </c>
      <c r="H205" s="364">
        <f t="shared" si="70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70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30100015</v>
      </c>
      <c r="B206" s="355" t="s">
        <v>414</v>
      </c>
      <c r="C206" s="187" t="s">
        <v>61</v>
      </c>
      <c r="D206" s="17">
        <v>5.03</v>
      </c>
      <c r="E206" s="17"/>
      <c r="F206" s="6"/>
      <c r="G206" s="93">
        <f>SUM('1:2'!G206)</f>
        <v>0</v>
      </c>
      <c r="H206" s="364">
        <f t="shared" si="70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70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SUM('1:2'!G207)</f>
        <v>477</v>
      </c>
      <c r="H207" s="364">
        <f t="shared" si="70"/>
        <v>2423.16</v>
      </c>
      <c r="I207" s="93">
        <f>SUM('1:2'!I207)</f>
        <v>22.5</v>
      </c>
      <c r="J207" s="31">
        <f t="array" ref="J207">IF(ISERROR(G207/I207),"",G207/I207)</f>
        <v>21.2</v>
      </c>
      <c r="K207" s="35">
        <f t="array" ref="K207">IF(ISERROR(G207/L207),"",G207/L207)</f>
        <v>22.714285714285715</v>
      </c>
      <c r="L207" s="87">
        <v>21</v>
      </c>
      <c r="M207" s="36">
        <f t="shared" ref="M207:M236" si="78">IF(ISERROR(I207-K207),"",I207-K207)</f>
        <v>-0.2142857142857153</v>
      </c>
      <c r="N207" s="93">
        <f>SUM('1:2'!N207)</f>
        <v>0</v>
      </c>
      <c r="O207" s="93">
        <f>SUM('1:2'!O207)</f>
        <v>0</v>
      </c>
      <c r="P207" s="93">
        <f>SUM('1:2'!P207)</f>
        <v>0</v>
      </c>
      <c r="Q207" s="93">
        <f>SUM('1:2'!Q207)</f>
        <v>0</v>
      </c>
      <c r="R207" s="93">
        <f>SUM('1:2'!R207)</f>
        <v>0</v>
      </c>
      <c r="S207" s="93">
        <f>SUM('1:2'!S207)</f>
        <v>0</v>
      </c>
      <c r="T207" s="93">
        <f>SUM('1:2'!T207)</f>
        <v>0</v>
      </c>
      <c r="U207" s="93">
        <f>SUM('1:2'!U207)</f>
        <v>0</v>
      </c>
      <c r="V207" s="206">
        <f t="shared" ref="V207:V218" si="79">SUM(X207:AA207)</f>
        <v>0</v>
      </c>
      <c r="W207" s="33">
        <f t="shared" ref="W207:W218" si="80">IF(ISERROR(V207/G207),"",V207/G207)</f>
        <v>0</v>
      </c>
      <c r="X207" s="93">
        <f>SUM('1:2'!X207)</f>
        <v>0</v>
      </c>
      <c r="Y207" s="93">
        <f>SUM('1:2'!Y207)</f>
        <v>0</v>
      </c>
      <c r="Z207" s="93">
        <f>SUM('1:2'!Z207)</f>
        <v>0</v>
      </c>
      <c r="AA207" s="93">
        <f>SUM('1:2'!AA207)</f>
        <v>0</v>
      </c>
      <c r="AB207" s="25"/>
      <c r="AC207" s="54"/>
      <c r="AD207" s="370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SUM('1:2'!G208)</f>
        <v>792</v>
      </c>
      <c r="H208" s="364">
        <f t="shared" si="70"/>
        <v>4023.36</v>
      </c>
      <c r="I208" s="93">
        <f>SUM('1:2'!I208)</f>
        <v>56</v>
      </c>
      <c r="J208" s="31">
        <f t="array" ref="J208">IF(ISERROR(G208/I208),"",G208/I208)</f>
        <v>14.142857142857142</v>
      </c>
      <c r="K208" s="35">
        <f t="array" ref="K208">IF(ISERROR(G208/L208),"",G208/L208)</f>
        <v>37.714285714285715</v>
      </c>
      <c r="L208" s="87">
        <v>21</v>
      </c>
      <c r="M208" s="36">
        <f t="shared" si="78"/>
        <v>18.285714285714285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si="79"/>
        <v>0</v>
      </c>
      <c r="W208" s="33">
        <f t="shared" si="80"/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25"/>
      <c r="AC208" s="54"/>
      <c r="AD208" s="370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SUM('1:2'!G209)</f>
        <v>0</v>
      </c>
      <c r="H209" s="364">
        <f t="shared" si="70"/>
        <v>0</v>
      </c>
      <c r="I209" s="93">
        <f>SUM('1:2'!I209)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79"/>
        <v>0</v>
      </c>
      <c r="W209" s="33" t="str">
        <f t="shared" si="80"/>
        <v/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25"/>
      <c r="AC209" s="54"/>
      <c r="AD209" s="370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SUM('1:2'!G210)</f>
        <v>0</v>
      </c>
      <c r="H210" s="364">
        <f t="shared" si="70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79"/>
        <v>0</v>
      </c>
      <c r="W210" s="33" t="str">
        <f t="shared" si="80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25"/>
      <c r="AC210" s="54"/>
      <c r="AD210" s="370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SUM('1:2'!G211)</f>
        <v>0</v>
      </c>
      <c r="H211" s="364">
        <f t="shared" si="70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79"/>
        <v>0</v>
      </c>
      <c r="W211" s="33" t="str">
        <f t="shared" si="80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25"/>
      <c r="AC211" s="54"/>
      <c r="AD211" s="370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SUM('1:2'!G212)</f>
        <v>133</v>
      </c>
      <c r="H212" s="364">
        <f t="shared" si="70"/>
        <v>675.64</v>
      </c>
      <c r="I212" s="93">
        <f>SUM('1:2'!I212)</f>
        <v>44</v>
      </c>
      <c r="J212" s="31">
        <f t="array" ref="J212">IF(ISERROR(G212/I212),"",G212/I212)</f>
        <v>3.0227272727272729</v>
      </c>
      <c r="K212" s="35">
        <f t="array" ref="K212">IF(ISERROR(G212/L212),"",G212/L212)</f>
        <v>6.333333333333333</v>
      </c>
      <c r="L212" s="87">
        <v>21</v>
      </c>
      <c r="M212" s="36">
        <f t="shared" si="78"/>
        <v>37.666666666666664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79"/>
        <v>0</v>
      </c>
      <c r="W212" s="33">
        <f t="shared" si="80"/>
        <v>0</v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73"/>
      <c r="AC212" s="54"/>
      <c r="AD212" s="370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SUM('1:2'!G213)</f>
        <v>0</v>
      </c>
      <c r="H213" s="364">
        <f t="shared" si="70"/>
        <v>0</v>
      </c>
      <c r="I213" s="93">
        <f>SUM('1:2'!I213)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78"/>
        <v>0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79"/>
        <v>0</v>
      </c>
      <c r="W213" s="33" t="str">
        <f t="shared" si="80"/>
        <v/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25"/>
      <c r="AC213" s="54"/>
      <c r="AD213" s="370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SUM('1:2'!G214)</f>
        <v>0</v>
      </c>
      <c r="H214" s="364">
        <f t="shared" si="70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78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79"/>
        <v>0</v>
      </c>
      <c r="W214" s="33" t="str">
        <f t="shared" si="80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73"/>
      <c r="AC214" s="54"/>
      <c r="AD214" s="370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SUM('1:2'!G215)</f>
        <v>1582</v>
      </c>
      <c r="H215" s="364">
        <f t="shared" si="70"/>
        <v>7957.46</v>
      </c>
      <c r="I215" s="93">
        <f>SUM('1:2'!I215)</f>
        <v>19</v>
      </c>
      <c r="J215" s="31">
        <f t="array" ref="J215">IF(ISERROR(G215/I215),"",G215/I215)</f>
        <v>83.263157894736835</v>
      </c>
      <c r="K215" s="35">
        <f t="array" ref="K215">IF(ISERROR(G215/L215),"",G215/L215)</f>
        <v>28.25</v>
      </c>
      <c r="L215" s="87">
        <v>56</v>
      </c>
      <c r="M215" s="36">
        <f t="shared" si="78"/>
        <v>-9.25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79"/>
        <v>0</v>
      </c>
      <c r="W215" s="33">
        <f t="shared" si="80"/>
        <v>0</v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25"/>
      <c r="AC215" s="54"/>
      <c r="AD215" s="370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SUM('1:2'!G216)</f>
        <v>369</v>
      </c>
      <c r="H216" s="364">
        <f t="shared" si="70"/>
        <v>1856.0700000000002</v>
      </c>
      <c r="I216" s="93">
        <f>SUM('1:2'!I216)</f>
        <v>9</v>
      </c>
      <c r="J216" s="31">
        <f t="array" ref="J216">IF(ISERROR(G216/I216),"",G216/I216)</f>
        <v>41</v>
      </c>
      <c r="K216" s="35">
        <f t="array" ref="K216">IF(ISERROR(G216/L216),"",G216/L216)</f>
        <v>6.5892857142857144</v>
      </c>
      <c r="L216" s="87">
        <v>56</v>
      </c>
      <c r="M216" s="36">
        <f t="shared" si="78"/>
        <v>2.4107142857142856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79"/>
        <v>0</v>
      </c>
      <c r="W216" s="33">
        <f t="shared" si="80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25"/>
      <c r="AC216" s="54"/>
      <c r="AD216" s="370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SUM('1:2'!G217)</f>
        <v>864</v>
      </c>
      <c r="H217" s="364">
        <f t="shared" si="70"/>
        <v>4345.92</v>
      </c>
      <c r="I217" s="93">
        <f>SUM('1:2'!I217)</f>
        <v>18</v>
      </c>
      <c r="J217" s="31">
        <f t="array" ref="J217">IF(ISERROR(G217/I217),"",G217/I217)</f>
        <v>48</v>
      </c>
      <c r="K217" s="35">
        <f t="array" ref="K217">IF(ISERROR(G217/L217),"",G217/L217)</f>
        <v>15.428571428571429</v>
      </c>
      <c r="L217" s="87">
        <v>56</v>
      </c>
      <c r="M217" s="36">
        <f t="shared" si="78"/>
        <v>2.5714285714285712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79"/>
        <v>0</v>
      </c>
      <c r="W217" s="33">
        <f t="shared" si="80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25"/>
      <c r="AC217" s="54"/>
      <c r="AD217" s="370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SUM('1:2'!G218)</f>
        <v>0</v>
      </c>
      <c r="H218" s="364">
        <f t="shared" si="70"/>
        <v>0</v>
      </c>
      <c r="I218" s="93">
        <f>SUM('1:2'!I218)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78"/>
        <v>0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79"/>
        <v>0</v>
      </c>
      <c r="W218" s="33" t="str">
        <f t="shared" si="80"/>
        <v/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25"/>
      <c r="AC218" s="54"/>
      <c r="AD218" s="370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SUM('1:2'!G219)</f>
        <v>0</v>
      </c>
      <c r="H219" s="364">
        <f t="shared" si="70"/>
        <v>0</v>
      </c>
      <c r="I219" s="93">
        <f>SUM('1:2'!I219)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/>
      <c r="W219" s="33"/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25"/>
      <c r="AC219" s="54"/>
      <c r="AD219" s="370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SUM('1:2'!G220)</f>
        <v>0</v>
      </c>
      <c r="H220" s="364">
        <f t="shared" si="70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25"/>
      <c r="AC220" s="54"/>
      <c r="AD220" s="370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30100021</v>
      </c>
      <c r="B221" s="190" t="s">
        <v>382</v>
      </c>
      <c r="C221" s="16" t="s">
        <v>389</v>
      </c>
      <c r="D221" s="17">
        <v>5.03</v>
      </c>
      <c r="E221" s="17"/>
      <c r="F221" s="6"/>
      <c r="G221" s="93">
        <f>SUM('1:2'!G221)</f>
        <v>0</v>
      </c>
      <c r="H221" s="364">
        <f t="shared" si="70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25"/>
      <c r="AC221" s="54"/>
      <c r="AD221" s="370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30100018</v>
      </c>
      <c r="B222" s="190" t="s">
        <v>382</v>
      </c>
      <c r="C222" s="16" t="s">
        <v>391</v>
      </c>
      <c r="D222" s="17">
        <v>5.03</v>
      </c>
      <c r="E222" s="17"/>
      <c r="F222" s="6"/>
      <c r="G222" s="93">
        <f>SUM('1:2'!G222)</f>
        <v>0</v>
      </c>
      <c r="H222" s="364">
        <f t="shared" si="70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78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25"/>
      <c r="AC222" s="54"/>
      <c r="AD222" s="370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3">
        <v>30700007</v>
      </c>
      <c r="B223" s="190" t="s">
        <v>418</v>
      </c>
      <c r="C223" s="187" t="s">
        <v>364</v>
      </c>
      <c r="D223" s="17">
        <v>5.03</v>
      </c>
      <c r="E223" s="17"/>
      <c r="F223" s="6"/>
      <c r="G223" s="93">
        <f>SUM('1:2'!G223)</f>
        <v>0</v>
      </c>
      <c r="H223" s="364">
        <f t="shared" si="70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25"/>
      <c r="AC223" s="54"/>
      <c r="AD223" s="370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30700006</v>
      </c>
      <c r="B224" s="190" t="s">
        <v>418</v>
      </c>
      <c r="C224" s="187" t="s">
        <v>365</v>
      </c>
      <c r="D224" s="17">
        <v>5.03</v>
      </c>
      <c r="E224" s="17"/>
      <c r="F224" s="6"/>
      <c r="G224" s="93">
        <f>SUM('1:2'!G224)</f>
        <v>0</v>
      </c>
      <c r="H224" s="364">
        <f t="shared" si="70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25"/>
      <c r="AC224" s="54"/>
      <c r="AD224" s="370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30700008</v>
      </c>
      <c r="B225" s="190" t="s">
        <v>418</v>
      </c>
      <c r="C225" s="187" t="s">
        <v>366</v>
      </c>
      <c r="D225" s="17">
        <v>5.03</v>
      </c>
      <c r="E225" s="17"/>
      <c r="F225" s="6"/>
      <c r="G225" s="93">
        <f>SUM('1:2'!G225)</f>
        <v>0</v>
      </c>
      <c r="H225" s="364">
        <f t="shared" si="70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25"/>
      <c r="AC225" s="54"/>
      <c r="AD225" s="370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30700009</v>
      </c>
      <c r="B226" s="190" t="s">
        <v>418</v>
      </c>
      <c r="C226" s="187" t="s">
        <v>367</v>
      </c>
      <c r="D226" s="17">
        <v>5.03</v>
      </c>
      <c r="E226" s="17"/>
      <c r="F226" s="6"/>
      <c r="G226" s="93">
        <f>SUM('1:2'!G226)</f>
        <v>0</v>
      </c>
      <c r="H226" s="364">
        <f t="shared" si="70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25"/>
      <c r="AC226" s="54"/>
      <c r="AD226" s="370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0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SUM('1:2'!G227)</f>
        <v>0</v>
      </c>
      <c r="H227" s="364">
        <f t="shared" si="70"/>
        <v>0</v>
      </c>
      <c r="I227" s="93">
        <f>SUM('1:2'!I227)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78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>
        <f t="shared" ref="V227:V236" si="81">SUM(X227:AA227)</f>
        <v>0</v>
      </c>
      <c r="W227" s="33" t="str">
        <f t="shared" ref="W227:W236" si="82">IF(ISERROR(V227/G227),"",V227/G227)</f>
        <v/>
      </c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73"/>
      <c r="AC227" s="54"/>
      <c r="AD227" s="370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SUM('1:2'!G228)</f>
        <v>0</v>
      </c>
      <c r="H228" s="364">
        <f t="shared" si="70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si="81"/>
        <v>0</v>
      </c>
      <c r="W228" s="33" t="str">
        <f t="shared" si="82"/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73"/>
      <c r="AC228" s="54"/>
      <c r="AD228" s="370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SUM('1:2'!G229)</f>
        <v>0</v>
      </c>
      <c r="H229" s="364">
        <f t="shared" si="70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1"/>
        <v>0</v>
      </c>
      <c r="W229" s="33" t="str">
        <f t="shared" si="82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73"/>
      <c r="AC229" s="54"/>
      <c r="AD229" s="370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SUM('1:2'!G230)</f>
        <v>0</v>
      </c>
      <c r="H230" s="364">
        <f t="shared" si="70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1"/>
        <v>0</v>
      </c>
      <c r="W230" s="33" t="str">
        <f t="shared" si="82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73"/>
      <c r="AC230" s="54"/>
      <c r="AD230" s="370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SUM('1:2'!G231)</f>
        <v>0</v>
      </c>
      <c r="H231" s="364">
        <f t="shared" si="70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1"/>
        <v>0</v>
      </c>
      <c r="W231" s="33" t="str">
        <f t="shared" si="82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73"/>
      <c r="AC231" s="54"/>
      <c r="AD231" s="370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SUM('1:2'!G232)</f>
        <v>0</v>
      </c>
      <c r="H232" s="364">
        <f t="shared" si="70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1"/>
        <v>0</v>
      </c>
      <c r="W232" s="33" t="str">
        <f t="shared" si="82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73"/>
      <c r="AC232" s="54"/>
      <c r="AD232" s="370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SUM('1:2'!G233)</f>
        <v>0</v>
      </c>
      <c r="H233" s="364">
        <f t="shared" si="70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1"/>
        <v>0</v>
      </c>
      <c r="W233" s="33" t="str">
        <f t="shared" si="82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73"/>
      <c r="AC233" s="54"/>
      <c r="AD233" s="370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SUM('1:2'!G234)</f>
        <v>0</v>
      </c>
      <c r="H234" s="364">
        <f t="shared" si="70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1"/>
        <v>0</v>
      </c>
      <c r="W234" s="33" t="str">
        <f t="shared" si="82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73"/>
      <c r="AC234" s="54"/>
      <c r="AD234" s="370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SUM('1:2'!G235)</f>
        <v>0</v>
      </c>
      <c r="H235" s="364">
        <f t="shared" si="70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1"/>
        <v>0</v>
      </c>
      <c r="W235" s="33" t="str">
        <f t="shared" si="82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73"/>
      <c r="AC235" s="54"/>
      <c r="AD235" s="370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SUM('1:2'!G236)</f>
        <v>0</v>
      </c>
      <c r="H236" s="364">
        <f t="shared" si="70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1"/>
        <v>0</v>
      </c>
      <c r="W236" s="33" t="str">
        <f t="shared" si="82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73"/>
      <c r="AC236" s="54"/>
      <c r="AD236" s="370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30100043</v>
      </c>
      <c r="B237" s="192" t="s">
        <v>429</v>
      </c>
      <c r="C237" s="187" t="s">
        <v>427</v>
      </c>
      <c r="D237" s="17">
        <v>5.03</v>
      </c>
      <c r="E237" s="17"/>
      <c r="F237" s="6"/>
      <c r="G237" s="93">
        <f>SUM('1:2'!G237)</f>
        <v>0</v>
      </c>
      <c r="H237" s="364">
        <f t="shared" si="70"/>
        <v>0</v>
      </c>
      <c r="I237" s="93">
        <f>SUM('1:2'!I237)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73"/>
      <c r="AC237" s="54"/>
      <c r="AD237" s="370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30100064</v>
      </c>
      <c r="B238" s="192" t="s">
        <v>400</v>
      </c>
      <c r="C238" s="187" t="s">
        <v>398</v>
      </c>
      <c r="D238" s="17">
        <v>5</v>
      </c>
      <c r="E238" s="17"/>
      <c r="F238" s="6"/>
      <c r="G238" s="93">
        <f>SUM('1:2'!G238)</f>
        <v>0</v>
      </c>
      <c r="H238" s="364">
        <f t="shared" si="70"/>
        <v>0</v>
      </c>
      <c r="I238" s="93">
        <f>SUM('1:2'!I238)</f>
        <v>0</v>
      </c>
      <c r="J238" s="31"/>
      <c r="K238" s="35">
        <f t="array" ref="K238">IF(ISERROR(G238/L238),"",G238/L238)</f>
        <v>0</v>
      </c>
      <c r="L238" s="87">
        <v>50</v>
      </c>
      <c r="M238" s="36">
        <f t="shared" ref="M238:M249" si="83">IF(ISERROR(I238-K238),"",I238-K238)</f>
        <v>0</v>
      </c>
      <c r="N238" s="93">
        <f>SUM('1:2'!N238)</f>
        <v>0</v>
      </c>
      <c r="O238" s="93">
        <f>SUM('1:2'!O238)</f>
        <v>0</v>
      </c>
      <c r="P238" s="93">
        <f>SUM('1:2'!P238)</f>
        <v>0</v>
      </c>
      <c r="Q238" s="93">
        <f>SUM('1:2'!Q238)</f>
        <v>0</v>
      </c>
      <c r="R238" s="93">
        <f>SUM('1:2'!R238)</f>
        <v>0</v>
      </c>
      <c r="S238" s="93">
        <f>SUM('1:2'!S238)</f>
        <v>0</v>
      </c>
      <c r="T238" s="93">
        <f>SUM('1:2'!T238)</f>
        <v>0</v>
      </c>
      <c r="U238" s="93">
        <f>SUM('1:2'!U238)</f>
        <v>0</v>
      </c>
      <c r="V238" s="206"/>
      <c r="W238" s="33"/>
      <c r="X238" s="93">
        <f>SUM('1:2'!X238)</f>
        <v>0</v>
      </c>
      <c r="Y238" s="93">
        <f>SUM('1:2'!Y238)</f>
        <v>0</v>
      </c>
      <c r="Z238" s="93">
        <f>SUM('1:2'!Z238)</f>
        <v>0</v>
      </c>
      <c r="AA238" s="93">
        <f>SUM('1:2'!AA238)</f>
        <v>0</v>
      </c>
      <c r="AB238" s="73"/>
      <c r="AC238" s="54"/>
      <c r="AD238" s="370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SUM('1:2'!G239)</f>
        <v>340</v>
      </c>
      <c r="H239" s="364">
        <f t="shared" si="70"/>
        <v>1710.2</v>
      </c>
      <c r="I239" s="93">
        <f>SUM('1:2'!I239)</f>
        <v>22.5</v>
      </c>
      <c r="J239" s="31">
        <f t="array" ref="J239">IF(ISERROR(G239/I239),"",G239/I239)</f>
        <v>15.111111111111111</v>
      </c>
      <c r="K239" s="35">
        <f t="array" ref="K239">IF(ISERROR(G239/L239),"",G239/L239)</f>
        <v>15.813953488372093</v>
      </c>
      <c r="L239" s="87">
        <v>21.5</v>
      </c>
      <c r="M239" s="36">
        <f t="shared" si="83"/>
        <v>6.6860465116279073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>
        <f t="shared" ref="V239:V240" si="84">SUM(X239:AA239)</f>
        <v>0</v>
      </c>
      <c r="W239" s="33">
        <f t="shared" ref="W239:W240" si="85">IF(ISERROR(V239/G239),"",V239/G239)</f>
        <v>0</v>
      </c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73"/>
      <c r="AC239" s="54"/>
      <c r="AD239" s="370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SUM('1:2'!G240)</f>
        <v>0</v>
      </c>
      <c r="H240" s="364">
        <f t="shared" si="70"/>
        <v>0</v>
      </c>
      <c r="I240" s="93">
        <f>SUM('1:2'!I240)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3"/>
        <v>0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si="84"/>
        <v>0</v>
      </c>
      <c r="W240" s="33" t="str">
        <f t="shared" si="85"/>
        <v/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73"/>
      <c r="AC240" s="54"/>
      <c r="AD240" s="370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/>
      <c r="B241" s="192" t="s">
        <v>360</v>
      </c>
      <c r="C241" s="187" t="s">
        <v>361</v>
      </c>
      <c r="D241" s="17"/>
      <c r="E241" s="17"/>
      <c r="F241" s="6"/>
      <c r="G241" s="93">
        <f>SUM('1:2'!G241)</f>
        <v>0</v>
      </c>
      <c r="H241" s="364">
        <f t="shared" si="70"/>
        <v>0</v>
      </c>
      <c r="I241" s="93">
        <f>SUM('1:2'!I241)</f>
        <v>0</v>
      </c>
      <c r="J241" s="31"/>
      <c r="K241" s="35"/>
      <c r="L241" s="87"/>
      <c r="M241" s="36">
        <f t="shared" si="83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/>
      <c r="W241" s="33"/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73"/>
      <c r="AC241" s="54"/>
      <c r="AD241" s="370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SUM('1:2'!G242)</f>
        <v>0</v>
      </c>
      <c r="H242" s="364">
        <f t="shared" si="70"/>
        <v>0</v>
      </c>
      <c r="I242" s="93">
        <f>SUM('1:2'!I242)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>
        <f t="shared" ref="V242:V245" si="86">SUM(X242:AA242)</f>
        <v>0</v>
      </c>
      <c r="W242" s="33" t="str">
        <f t="shared" ref="W242:W245" si="87">IF(ISERROR(V242/G242),"",V242/G242)</f>
        <v/>
      </c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73"/>
      <c r="AC242" s="54"/>
      <c r="AD242" s="370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SUM('1:2'!G243)</f>
        <v>0</v>
      </c>
      <c r="H243" s="364">
        <f t="shared" si="70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si="86"/>
        <v>0</v>
      </c>
      <c r="W243" s="33" t="str">
        <f t="shared" si="87"/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73"/>
      <c r="AC243" s="54"/>
      <c r="AD243" s="370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SUM('1:2'!G244)</f>
        <v>0</v>
      </c>
      <c r="H244" s="364">
        <f t="shared" si="70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6"/>
        <v>0</v>
      </c>
      <c r="W244" s="33" t="str">
        <f t="shared" si="87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73"/>
      <c r="AC244" s="54"/>
      <c r="AD244" s="370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00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SUM('1:2'!G245)</f>
        <v>0</v>
      </c>
      <c r="H245" s="364">
        <f t="shared" si="70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6"/>
        <v>0</v>
      </c>
      <c r="W245" s="33" t="str">
        <f t="shared" si="87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73"/>
      <c r="AC245" s="54"/>
      <c r="AD245" s="370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2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SUM('1:2'!G246)</f>
        <v>0</v>
      </c>
      <c r="H246" s="364">
        <f t="shared" si="70"/>
        <v>0</v>
      </c>
      <c r="I246" s="93">
        <f>SUM('1:2'!I246)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/>
      <c r="W246" s="33"/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73"/>
      <c r="AC246" s="54"/>
      <c r="AD246" s="370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SUM('1:2'!G247)</f>
        <v>0</v>
      </c>
      <c r="H247" s="364">
        <f t="shared" si="70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73"/>
      <c r="AC247" s="54"/>
      <c r="AD247" s="370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SUM('1:2'!G248)</f>
        <v>0</v>
      </c>
      <c r="H248" s="364">
        <f t="shared" si="70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73"/>
      <c r="AC248" s="54"/>
      <c r="AD248" s="370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SUM('1:2'!G249)</f>
        <v>0</v>
      </c>
      <c r="H249" s="364">
        <f t="shared" si="70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73"/>
      <c r="AC249" s="54"/>
      <c r="AD249" s="370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SUM('1:2'!G250)</f>
        <v>0</v>
      </c>
      <c r="H250" s="364">
        <f t="shared" si="70"/>
        <v>0</v>
      </c>
      <c r="I250" s="93">
        <f>SUM('1:2'!I250)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70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SUM('1:2'!G251)</f>
        <v>0</v>
      </c>
      <c r="H251" s="364">
        <f t="shared" si="70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70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30300003</v>
      </c>
      <c r="B252" s="197" t="s">
        <v>407</v>
      </c>
      <c r="C252" s="187" t="s">
        <v>410</v>
      </c>
      <c r="D252" s="17"/>
      <c r="E252" s="17"/>
      <c r="F252" s="6"/>
      <c r="G252" s="93">
        <f>SUM('1:2'!G252)</f>
        <v>0</v>
      </c>
      <c r="H252" s="364">
        <f t="shared" si="70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70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30300005</v>
      </c>
      <c r="B253" s="189" t="s">
        <v>363</v>
      </c>
      <c r="C253" s="16" t="s">
        <v>337</v>
      </c>
      <c r="D253" s="17"/>
      <c r="E253" s="17"/>
      <c r="F253" s="6"/>
      <c r="G253" s="93">
        <f>SUM('1:2'!G253)</f>
        <v>0</v>
      </c>
      <c r="H253" s="364">
        <f t="shared" si="70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>
        <f>SUM('1:2'!O253)</f>
        <v>0</v>
      </c>
      <c r="P253" s="93">
        <f>SUM('1:2'!P253)</f>
        <v>0</v>
      </c>
      <c r="Q253" s="93">
        <f>SUM('1:2'!Q253)</f>
        <v>0</v>
      </c>
      <c r="R253" s="93">
        <f>SUM('1:2'!R253)</f>
        <v>0</v>
      </c>
      <c r="S253" s="93">
        <f>SUM('1:2'!S253)</f>
        <v>0</v>
      </c>
      <c r="T253" s="93">
        <f>SUM('1:2'!T253)</f>
        <v>0</v>
      </c>
      <c r="U253" s="93">
        <f>SUM('1:2'!U253)</f>
        <v>0</v>
      </c>
      <c r="V253" s="206"/>
      <c r="W253" s="33"/>
      <c r="X253" s="93">
        <f>SUM('1:2'!X253)</f>
        <v>0</v>
      </c>
      <c r="Y253" s="93">
        <f>SUM('1:2'!Y253)</f>
        <v>0</v>
      </c>
      <c r="Z253" s="93">
        <f>SUM('1:2'!Z253)</f>
        <v>0</v>
      </c>
      <c r="AA253" s="93">
        <f>SUM('1:2'!AA253)</f>
        <v>0</v>
      </c>
      <c r="AB253" s="73"/>
      <c r="AC253" s="54"/>
      <c r="AD253" s="370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30300004</v>
      </c>
      <c r="B254" s="189" t="s">
        <v>363</v>
      </c>
      <c r="C254" s="16" t="s">
        <v>339</v>
      </c>
      <c r="D254" s="17"/>
      <c r="E254" s="17"/>
      <c r="F254" s="6"/>
      <c r="G254" s="93">
        <f>SUM('1:2'!G254)</f>
        <v>0</v>
      </c>
      <c r="H254" s="364">
        <f t="shared" si="70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73"/>
      <c r="AC254" s="54"/>
      <c r="AD254" s="370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30300006</v>
      </c>
      <c r="B255" s="189" t="s">
        <v>363</v>
      </c>
      <c r="C255" s="16" t="s">
        <v>341</v>
      </c>
      <c r="D255" s="17"/>
      <c r="E255" s="17"/>
      <c r="F255" s="6"/>
      <c r="G255" s="93">
        <f>SUM('1:2'!G255)</f>
        <v>0</v>
      </c>
      <c r="H255" s="364">
        <f t="shared" si="70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73"/>
      <c r="AC255" s="54"/>
      <c r="AD255" s="370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534" t="s">
        <v>86</v>
      </c>
      <c r="B256" s="534"/>
      <c r="C256" s="359" t="s">
        <v>71</v>
      </c>
      <c r="D256" s="20"/>
      <c r="E256" s="20"/>
      <c r="F256" s="32"/>
      <c r="G256" s="94">
        <f>SUM(G199:G255)</f>
        <v>4557</v>
      </c>
      <c r="H256" s="30">
        <f>SUM(H199:H255)</f>
        <v>22991.81</v>
      </c>
      <c r="I256" s="30">
        <f>SUM(I199:I255)</f>
        <v>191</v>
      </c>
      <c r="J256" s="31">
        <f t="array" ref="J256">IF(ISERROR(G256/I256),"",G256/I256)</f>
        <v>23.858638743455497</v>
      </c>
      <c r="K256" s="30">
        <f>SUM(K199:K255)</f>
        <v>132.843715393134</v>
      </c>
      <c r="L256" s="98"/>
      <c r="M256" s="89">
        <f t="shared" ref="M256:V256" si="88">SUM(M199:M255)</f>
        <v>58.156284606865995</v>
      </c>
      <c r="N256" s="30">
        <f t="shared" si="88"/>
        <v>0</v>
      </c>
      <c r="O256" s="91">
        <f t="shared" si="88"/>
        <v>0</v>
      </c>
      <c r="P256" s="91">
        <f t="shared" si="88"/>
        <v>0</v>
      </c>
      <c r="Q256" s="91">
        <f t="shared" si="88"/>
        <v>0</v>
      </c>
      <c r="R256" s="91">
        <f t="shared" si="88"/>
        <v>0</v>
      </c>
      <c r="S256" s="92">
        <f t="shared" si="88"/>
        <v>0</v>
      </c>
      <c r="T256" s="91">
        <f t="shared" si="88"/>
        <v>0</v>
      </c>
      <c r="U256" s="91">
        <f t="shared" si="88"/>
        <v>0</v>
      </c>
      <c r="V256" s="206">
        <f t="shared" si="88"/>
        <v>0</v>
      </c>
      <c r="W256" s="33">
        <f t="shared" ref="W256:W263" si="89">IF(ISERROR(V256/G256),"",V256/G256)</f>
        <v>0</v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75"/>
      <c r="AC256" s="70"/>
      <c r="AD256" s="370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299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SUM('1:2'!G257)</f>
        <v>0</v>
      </c>
      <c r="H257" s="364">
        <f>D257*G257</f>
        <v>0</v>
      </c>
      <c r="I257" s="93">
        <f>SUM('1:2'!I257)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0">IF(ISERROR(I257-K257),"",I257-K257)</f>
        <v>0</v>
      </c>
      <c r="N257" s="31">
        <f t="shared" ref="N257:N264" si="91">SUM(O257:U257)</f>
        <v>0</v>
      </c>
      <c r="O257" s="93">
        <f>SUM('1:2'!O257)</f>
        <v>0</v>
      </c>
      <c r="P257" s="93">
        <f>SUM('1:2'!P257)</f>
        <v>0</v>
      </c>
      <c r="Q257" s="93">
        <f>SUM('1:2'!Q257)</f>
        <v>0</v>
      </c>
      <c r="R257" s="93">
        <f>SUM('1:2'!R257)</f>
        <v>0</v>
      </c>
      <c r="S257" s="93">
        <f>SUM('1:2'!S257)</f>
        <v>0</v>
      </c>
      <c r="T257" s="93">
        <f>SUM('1:2'!T257)</f>
        <v>0</v>
      </c>
      <c r="U257" s="93">
        <f>SUM('1:2'!U257)</f>
        <v>0</v>
      </c>
      <c r="V257" s="206">
        <f t="shared" ref="V257:V263" si="92">SUM(X257:AA257)</f>
        <v>0</v>
      </c>
      <c r="W257" s="33" t="str">
        <f t="shared" si="89"/>
        <v/>
      </c>
      <c r="X257" s="93">
        <f>SUM('1:2'!X257)</f>
        <v>0</v>
      </c>
      <c r="Y257" s="93">
        <f>SUM('1:2'!Y257)</f>
        <v>0</v>
      </c>
      <c r="Z257" s="93">
        <f>SUM('1:2'!Z257)</f>
        <v>0</v>
      </c>
      <c r="AA257" s="93">
        <f>SUM('1:2'!AA257)</f>
        <v>0</v>
      </c>
      <c r="AB257" s="73"/>
      <c r="AC257" s="54"/>
      <c r="AD257" s="370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SUM('1:2'!G258)</f>
        <v>0</v>
      </c>
      <c r="H258" s="364">
        <f t="shared" ref="H258:H290" si="93"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0"/>
        <v>0</v>
      </c>
      <c r="N258" s="31">
        <f t="shared" si="91"/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si="92"/>
        <v>0</v>
      </c>
      <c r="W258" s="33" t="str">
        <f t="shared" si="89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73"/>
      <c r="AC258" s="54"/>
      <c r="AD258" s="370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SUM('1:2'!G259)</f>
        <v>0</v>
      </c>
      <c r="H259" s="364">
        <f t="shared" si="93"/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2"/>
        <v>0</v>
      </c>
      <c r="W259" s="33" t="str">
        <f t="shared" si="89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73"/>
      <c r="AC259" s="54"/>
      <c r="AD259" s="370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SUM('1:2'!G260)</f>
        <v>0</v>
      </c>
      <c r="H260" s="364">
        <f t="shared" si="93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0"/>
        <v>0</v>
      </c>
      <c r="N260" s="31">
        <f t="shared" si="91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2"/>
        <v>0</v>
      </c>
      <c r="W260" s="33" t="str">
        <f t="shared" si="89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73"/>
      <c r="AC260" s="54"/>
      <c r="AD260" s="370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SUM('1:2'!G261)</f>
        <v>0</v>
      </c>
      <c r="H261" s="364">
        <f t="shared" si="93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0"/>
        <v>0</v>
      </c>
      <c r="N261" s="31">
        <f t="shared" si="91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2"/>
        <v>0</v>
      </c>
      <c r="W261" s="33" t="str">
        <f t="shared" si="89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73"/>
      <c r="AC261" s="54"/>
      <c r="AD261" s="370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SUM('1:2'!G262)</f>
        <v>146</v>
      </c>
      <c r="H262" s="364">
        <f t="shared" si="93"/>
        <v>734.38</v>
      </c>
      <c r="I262" s="93">
        <f>SUM('1:2'!I262)</f>
        <v>28</v>
      </c>
      <c r="J262" s="31">
        <f t="array" ref="J262">IF(ISERROR(G262/I262),"",G262/I262)</f>
        <v>5.2142857142857144</v>
      </c>
      <c r="K262" s="35">
        <f t="array" ref="K262">IF(ISERROR(G262/L262),"",G262/L262)</f>
        <v>15.698924731182794</v>
      </c>
      <c r="L262" s="87">
        <v>9.3000000000000007</v>
      </c>
      <c r="M262" s="36">
        <f t="shared" si="90"/>
        <v>12.301075268817206</v>
      </c>
      <c r="N262" s="31">
        <f t="shared" si="91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2"/>
        <v>0</v>
      </c>
      <c r="W262" s="33">
        <f t="shared" si="89"/>
        <v>0</v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73"/>
      <c r="AC262" s="54"/>
      <c r="AD262" s="370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SUM('1:2'!G263)</f>
        <v>0</v>
      </c>
      <c r="H263" s="364">
        <f t="shared" si="93"/>
        <v>0</v>
      </c>
      <c r="I263" s="93">
        <f>SUM('1:2'!I263)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0"/>
        <v>0</v>
      </c>
      <c r="N263" s="31">
        <f t="shared" si="91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2"/>
        <v>0</v>
      </c>
      <c r="W263" s="33" t="str">
        <f t="shared" si="89"/>
        <v/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73"/>
      <c r="AC263" s="54"/>
      <c r="AD263" s="370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SUM('1:2'!G264)</f>
        <v>96</v>
      </c>
      <c r="H264" s="364">
        <f t="shared" si="93"/>
        <v>482.88</v>
      </c>
      <c r="I264" s="93">
        <f>SUM('1:2'!I264)</f>
        <v>11</v>
      </c>
      <c r="J264" s="31"/>
      <c r="K264" s="35">
        <f t="array" ref="K264">IF(ISERROR(G264/L264),"",G264/L264)</f>
        <v>10.32258064516129</v>
      </c>
      <c r="L264" s="87">
        <v>9.3000000000000007</v>
      </c>
      <c r="M264" s="36">
        <f t="shared" si="90"/>
        <v>0.67741935483870996</v>
      </c>
      <c r="N264" s="31">
        <f t="shared" si="91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7"/>
      <c r="W264" s="33"/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4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SUM('1:2'!G265)</f>
        <v>0</v>
      </c>
      <c r="H265" s="364">
        <f t="shared" si="93"/>
        <v>0</v>
      </c>
      <c r="I265" s="93">
        <f>SUM('1:2'!I265)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>
        <f>SUM(X265:AA265)</f>
        <v>0</v>
      </c>
      <c r="W265" s="33" t="str">
        <f>IF(ISERROR(V265/G265),"",V265/G265)</f>
        <v/>
      </c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SUM('1:2'!G266)</f>
        <v>0</v>
      </c>
      <c r="H266" s="364">
        <f t="shared" si="93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SUM('1:2'!G267)</f>
        <v>0</v>
      </c>
      <c r="H267" s="364">
        <f t="shared" si="93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SUM('1:2'!G268)</f>
        <v>0</v>
      </c>
      <c r="H268" s="364">
        <f t="shared" si="93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SUM('1:2'!G269)</f>
        <v>0</v>
      </c>
      <c r="H269" s="364">
        <f t="shared" si="93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4">IF(ISERROR(I269-K269),"",I269-K269)</f>
        <v>0</v>
      </c>
      <c r="N269" s="31">
        <f t="shared" ref="N269:N284" si="95"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6">
        <f t="shared" ref="V269:V276" si="96">SUM(X269:AA269)</f>
        <v>0</v>
      </c>
      <c r="W269" s="33" t="str">
        <f t="shared" ref="W269:W276" si="97"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B269" s="73"/>
      <c r="AC269" s="54"/>
      <c r="AD269" s="370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4"/>
      <c r="B270" s="65" t="s">
        <v>88</v>
      </c>
      <c r="C270" s="16" t="s">
        <v>72</v>
      </c>
      <c r="D270" s="17">
        <v>5.03</v>
      </c>
      <c r="E270" s="17"/>
      <c r="F270" s="6"/>
      <c r="G270" s="93">
        <f>SUM('1:2'!G270)</f>
        <v>0</v>
      </c>
      <c r="H270" s="364">
        <f t="shared" si="93"/>
        <v>0</v>
      </c>
      <c r="I270" s="93">
        <f>SUM('1:2'!I270)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si="96"/>
        <v>0</v>
      </c>
      <c r="W270" s="33" t="str">
        <f t="shared" si="97"/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73"/>
      <c r="AC270" s="54"/>
      <c r="AD270" s="370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60</v>
      </c>
      <c r="D271" s="17">
        <v>5.03</v>
      </c>
      <c r="E271" s="17"/>
      <c r="F271" s="6"/>
      <c r="G271" s="93">
        <f>SUM('1:2'!G271)</f>
        <v>0</v>
      </c>
      <c r="H271" s="364">
        <f t="shared" si="93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6"/>
        <v>0</v>
      </c>
      <c r="W271" s="33" t="str">
        <f t="shared" si="97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73"/>
      <c r="AC271" s="54"/>
      <c r="AD271" s="370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SUM('1:2'!G272)</f>
        <v>0</v>
      </c>
      <c r="H272" s="364">
        <f t="shared" si="93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6"/>
        <v>0</v>
      </c>
      <c r="W272" s="33" t="str">
        <f t="shared" si="97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73"/>
      <c r="AC272" s="54"/>
      <c r="AD272" s="370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SUM('1:2'!G273)</f>
        <v>0</v>
      </c>
      <c r="H273" s="364">
        <f t="shared" si="93"/>
        <v>0</v>
      </c>
      <c r="I273" s="93">
        <f>SUM('1:2'!I273)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6"/>
        <v>0</v>
      </c>
      <c r="W273" s="33" t="str">
        <f t="shared" si="97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73"/>
      <c r="AC273" s="54"/>
      <c r="AD273" s="370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SUM('1:2'!G274)</f>
        <v>0</v>
      </c>
      <c r="H274" s="364">
        <f t="shared" si="93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6"/>
        <v>0</v>
      </c>
      <c r="W274" s="33" t="str">
        <f t="shared" si="97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73"/>
      <c r="AC274" s="54"/>
      <c r="AD274" s="370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SUM('1:2'!G275)</f>
        <v>0</v>
      </c>
      <c r="H275" s="364">
        <f t="shared" si="93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6"/>
        <v>0</v>
      </c>
      <c r="W275" s="33" t="str">
        <f t="shared" si="97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73"/>
      <c r="AC275" s="54"/>
      <c r="AD275" s="370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SUM('1:2'!G276)</f>
        <v>0</v>
      </c>
      <c r="H276" s="364">
        <f t="shared" si="93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6"/>
        <v>0</v>
      </c>
      <c r="W276" s="33" t="str">
        <f t="shared" si="97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73"/>
      <c r="AC276" s="54"/>
      <c r="AD276" s="370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99">
        <v>30400026</v>
      </c>
      <c r="B277" s="190" t="s">
        <v>393</v>
      </c>
      <c r="C277" s="187" t="s">
        <v>395</v>
      </c>
      <c r="D277" s="17">
        <v>5</v>
      </c>
      <c r="E277" s="17"/>
      <c r="F277" s="6"/>
      <c r="G277" s="93">
        <f>SUM('1:2'!G277)</f>
        <v>0</v>
      </c>
      <c r="H277" s="364">
        <f t="shared" si="93"/>
        <v>0</v>
      </c>
      <c r="I277" s="93">
        <f>SUM('1:2'!I277)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4"/>
        <v>0</v>
      </c>
      <c r="N277" s="31">
        <f t="shared" si="95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/>
      <c r="W277" s="33"/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73"/>
      <c r="AC277" s="54"/>
      <c r="AD277" s="370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30400028</v>
      </c>
      <c r="B278" s="190" t="s">
        <v>393</v>
      </c>
      <c r="C278" s="187" t="s">
        <v>402</v>
      </c>
      <c r="D278" s="17">
        <v>5</v>
      </c>
      <c r="E278" s="17"/>
      <c r="F278" s="6"/>
      <c r="G278" s="93">
        <f>SUM('1:2'!G278)</f>
        <v>0</v>
      </c>
      <c r="H278" s="364">
        <f t="shared" si="93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4"/>
        <v>0</v>
      </c>
      <c r="N278" s="31">
        <f t="shared" si="95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73"/>
      <c r="AC278" s="54"/>
      <c r="AD278" s="370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30400027</v>
      </c>
      <c r="B279" s="190" t="s">
        <v>404</v>
      </c>
      <c r="C279" s="187" t="s">
        <v>405</v>
      </c>
      <c r="D279" s="17">
        <v>5</v>
      </c>
      <c r="E279" s="17"/>
      <c r="F279" s="6"/>
      <c r="G279" s="93">
        <f>SUM('1:2'!G279)</f>
        <v>0</v>
      </c>
      <c r="H279" s="364">
        <f t="shared" si="93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73"/>
      <c r="AC279" s="54"/>
      <c r="AD279" s="370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/>
      <c r="B280" s="61" t="s">
        <v>342</v>
      </c>
      <c r="C280" s="187" t="s">
        <v>372</v>
      </c>
      <c r="D280" s="17">
        <v>5</v>
      </c>
      <c r="E280" s="17"/>
      <c r="F280" s="6"/>
      <c r="G280" s="93">
        <f>SUM('1:2'!G280)</f>
        <v>0</v>
      </c>
      <c r="H280" s="364">
        <f t="shared" si="93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73"/>
      <c r="AC280" s="54"/>
      <c r="AD280" s="370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>
        <v>30600009</v>
      </c>
      <c r="B281" s="61" t="s">
        <v>343</v>
      </c>
      <c r="C281" s="16" t="s">
        <v>345</v>
      </c>
      <c r="D281" s="17">
        <v>5</v>
      </c>
      <c r="E281" s="17"/>
      <c r="F281" s="6"/>
      <c r="G281" s="93">
        <f>SUM('1:2'!G281)</f>
        <v>0</v>
      </c>
      <c r="H281" s="364">
        <f t="shared" si="93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73"/>
      <c r="AC281" s="54"/>
      <c r="AD281" s="370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30600010</v>
      </c>
      <c r="B282" s="61" t="s">
        <v>343</v>
      </c>
      <c r="C282" s="16" t="s">
        <v>347</v>
      </c>
      <c r="D282" s="17">
        <v>5</v>
      </c>
      <c r="E282" s="17"/>
      <c r="F282" s="6"/>
      <c r="G282" s="93">
        <f>SUM('1:2'!G282)</f>
        <v>0</v>
      </c>
      <c r="H282" s="364">
        <f t="shared" si="93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73"/>
      <c r="AC282" s="54"/>
      <c r="AD282" s="370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SUM('1:2'!G283)</f>
        <v>0</v>
      </c>
      <c r="H283" s="364">
        <f t="shared" si="93"/>
        <v>0</v>
      </c>
      <c r="I283" s="93">
        <f>SUM('1:2'!I283)</f>
        <v>0</v>
      </c>
      <c r="J283" s="31" t="str">
        <f t="array" ref="J283">IF(ISERROR(G283/I283),"",G283/I283)</f>
        <v/>
      </c>
      <c r="K283" s="35">
        <f t="array" ref="K283">IF(ISERROR(G283/L283),"",G283/L283)</f>
        <v>0</v>
      </c>
      <c r="L283" s="87">
        <v>15.5</v>
      </c>
      <c r="M283" s="36">
        <f t="shared" si="94"/>
        <v>0</v>
      </c>
      <c r="N283" s="31">
        <f t="shared" si="95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>
        <f t="shared" ref="V283:V284" si="98">SUM(X283:AA283)</f>
        <v>0</v>
      </c>
      <c r="W283" s="33" t="str">
        <f t="shared" ref="W283:W284" si="99">IF(ISERROR(V283/G283),"",V283/G283)</f>
        <v/>
      </c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73"/>
      <c r="AC283" s="54"/>
      <c r="AD283" s="370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SUM('1:2'!G284)</f>
        <v>0</v>
      </c>
      <c r="H284" s="364">
        <f t="shared" si="93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4"/>
        <v>0</v>
      </c>
      <c r="N284" s="31">
        <f t="shared" si="95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si="98"/>
        <v>0</v>
      </c>
      <c r="W284" s="33" t="str">
        <f t="shared" si="99"/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73"/>
      <c r="AC284" s="54"/>
      <c r="AD284" s="370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30400004</v>
      </c>
      <c r="B285" s="215" t="s">
        <v>419</v>
      </c>
      <c r="C285" s="187" t="s">
        <v>73</v>
      </c>
      <c r="D285" s="17"/>
      <c r="E285" s="17"/>
      <c r="F285" s="6"/>
      <c r="G285" s="93">
        <f>SUM('1:2'!G285)</f>
        <v>132</v>
      </c>
      <c r="H285" s="364">
        <f t="shared" si="93"/>
        <v>0</v>
      </c>
      <c r="I285" s="93">
        <f>SUM('1:2'!I285)</f>
        <v>48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70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30400003</v>
      </c>
      <c r="B286" s="215" t="s">
        <v>419</v>
      </c>
      <c r="C286" s="187" t="s">
        <v>60</v>
      </c>
      <c r="D286" s="17"/>
      <c r="E286" s="17"/>
      <c r="F286" s="6"/>
      <c r="G286" s="93">
        <f>SUM('1:2'!G286)</f>
        <v>0</v>
      </c>
      <c r="H286" s="364">
        <f t="shared" si="93"/>
        <v>0</v>
      </c>
      <c r="I286" s="93">
        <f>SUM('1:2'!I286)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70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SUM('1:2'!G287)</f>
        <v>260</v>
      </c>
      <c r="H287" s="364">
        <f t="shared" si="93"/>
        <v>0</v>
      </c>
      <c r="I287" s="93">
        <f>SUM('1:2'!I287)</f>
        <v>48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70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SUM('1:2'!G288)</f>
        <v>0</v>
      </c>
      <c r="H288" s="364">
        <f t="shared" si="93"/>
        <v>0</v>
      </c>
      <c r="I288" s="93">
        <f>SUM('1:2'!I288)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0">IF(ISERROR(I288-K288),"",I288-K288)</f>
        <v>0</v>
      </c>
      <c r="N288" s="31">
        <f t="shared" ref="N288:N290" si="101">SUM(O288:U288)</f>
        <v>0</v>
      </c>
      <c r="O288" s="93">
        <f>SUM('1:2'!O288)</f>
        <v>0</v>
      </c>
      <c r="P288" s="93">
        <f>SUM('1:2'!P288)</f>
        <v>0</v>
      </c>
      <c r="Q288" s="93">
        <f>SUM('1:2'!Q288)</f>
        <v>0</v>
      </c>
      <c r="R288" s="93">
        <f>SUM('1:2'!R288)</f>
        <v>0</v>
      </c>
      <c r="S288" s="93">
        <f>SUM('1:2'!S288)</f>
        <v>0</v>
      </c>
      <c r="T288" s="93">
        <f>SUM('1:2'!T288)</f>
        <v>0</v>
      </c>
      <c r="U288" s="93">
        <f>SUM('1:2'!U288)</f>
        <v>0</v>
      </c>
      <c r="V288" s="206">
        <f t="shared" ref="V288:V290" si="102">SUM(X288:AA288)</f>
        <v>0</v>
      </c>
      <c r="W288" s="33" t="str">
        <f t="shared" ref="W288:W312" si="103">IF(ISERROR(V288/G288),"",V288/G288)</f>
        <v/>
      </c>
      <c r="X288" s="93">
        <f>SUM('1:2'!X288)</f>
        <v>0</v>
      </c>
      <c r="Y288" s="93">
        <f>SUM('1:2'!Y288)</f>
        <v>0</v>
      </c>
      <c r="Z288" s="93">
        <f>SUM('1:2'!Z288)</f>
        <v>0</v>
      </c>
      <c r="AA288" s="93">
        <f>SUM('1:2'!AA288)</f>
        <v>0</v>
      </c>
      <c r="AB288" s="73"/>
      <c r="AC288" s="54"/>
      <c r="AD288" s="370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SUM('1:2'!G289)</f>
        <v>0</v>
      </c>
      <c r="H289" s="364">
        <f t="shared" si="93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0"/>
        <v>0</v>
      </c>
      <c r="N289" s="31">
        <f t="shared" si="101"/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si="102"/>
        <v>0</v>
      </c>
      <c r="W289" s="33" t="str">
        <f t="shared" si="103"/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73"/>
      <c r="AC289" s="54"/>
      <c r="AD289" s="370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SUM('1:2'!G290)</f>
        <v>0</v>
      </c>
      <c r="H290" s="364">
        <f t="shared" si="93"/>
        <v>0</v>
      </c>
      <c r="I290" s="93">
        <f>SUM('1:2'!I290)</f>
        <v>0</v>
      </c>
      <c r="J290" s="31" t="str">
        <f t="array" ref="J290">IF(ISERROR(G290/I290),"",G290/I290)</f>
        <v/>
      </c>
      <c r="K290" s="364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2"/>
        <v>0</v>
      </c>
      <c r="W290" s="33" t="str">
        <f t="shared" si="103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73"/>
      <c r="AC290" s="54"/>
      <c r="AD290" s="370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535" t="s">
        <v>92</v>
      </c>
      <c r="B291" s="536"/>
      <c r="C291" s="359" t="s">
        <v>71</v>
      </c>
      <c r="D291" s="20"/>
      <c r="E291" s="20"/>
      <c r="F291" s="32"/>
      <c r="G291" s="30">
        <f>SUM(G257:G290)</f>
        <v>634</v>
      </c>
      <c r="H291" s="30">
        <f>SUM(H257:H290)</f>
        <v>1217.26</v>
      </c>
      <c r="I291" s="30">
        <f>SUM(I257:I290)</f>
        <v>135</v>
      </c>
      <c r="J291" s="31">
        <f t="array" ref="J291">IF(ISERROR(G291/I291),"",G291/I291)</f>
        <v>4.6962962962962962</v>
      </c>
      <c r="K291" s="30">
        <f>SUM(K257:K290)</f>
        <v>26.021505376344084</v>
      </c>
      <c r="L291" s="98"/>
      <c r="M291" s="89">
        <f t="shared" ref="M291:V291" si="104">SUM(M257:M290)</f>
        <v>12.978494623655916</v>
      </c>
      <c r="N291" s="30">
        <f t="shared" si="104"/>
        <v>0</v>
      </c>
      <c r="O291" s="91">
        <f t="shared" si="104"/>
        <v>0</v>
      </c>
      <c r="P291" s="91">
        <f t="shared" si="104"/>
        <v>0</v>
      </c>
      <c r="Q291" s="91">
        <f t="shared" si="104"/>
        <v>0</v>
      </c>
      <c r="R291" s="91">
        <f t="shared" si="104"/>
        <v>0</v>
      </c>
      <c r="S291" s="92">
        <f t="shared" si="104"/>
        <v>0</v>
      </c>
      <c r="T291" s="91">
        <f t="shared" si="104"/>
        <v>0</v>
      </c>
      <c r="U291" s="91">
        <f t="shared" si="104"/>
        <v>0</v>
      </c>
      <c r="V291" s="206">
        <f t="shared" si="104"/>
        <v>0</v>
      </c>
      <c r="W291" s="33">
        <f t="shared" si="103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75"/>
      <c r="AC291" s="70"/>
      <c r="AD291" s="370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299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SUM('1:2'!G292)</f>
        <v>0</v>
      </c>
      <c r="H292" s="364">
        <f>D292*G292</f>
        <v>0</v>
      </c>
      <c r="I292" s="93">
        <f>SUM('1:2'!I292)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5">IF(ISERROR(I292-K292),"",I292-K292)</f>
        <v>0</v>
      </c>
      <c r="N292" s="31">
        <f t="shared" ref="N292:N306" si="106">SUM(O292:U292)</f>
        <v>0</v>
      </c>
      <c r="O292" s="93">
        <f>SUM('1:2'!O292)</f>
        <v>0</v>
      </c>
      <c r="P292" s="93">
        <f>SUM('1:2'!P292)</f>
        <v>0</v>
      </c>
      <c r="Q292" s="93">
        <f>SUM('1:2'!Q292)</f>
        <v>0</v>
      </c>
      <c r="R292" s="93">
        <f>SUM('1:2'!R292)</f>
        <v>0</v>
      </c>
      <c r="S292" s="93">
        <f>SUM('1:2'!S292)</f>
        <v>0</v>
      </c>
      <c r="T292" s="93">
        <f>SUM('1:2'!T292)</f>
        <v>0</v>
      </c>
      <c r="U292" s="93">
        <f>SUM('1:2'!U292)</f>
        <v>0</v>
      </c>
      <c r="V292" s="206">
        <f t="shared" ref="V292:V306" si="107">SUM(X292:AA292)</f>
        <v>0</v>
      </c>
      <c r="W292" s="33" t="str">
        <f t="shared" si="103"/>
        <v/>
      </c>
      <c r="X292" s="93">
        <f>SUM('1:2'!X292)</f>
        <v>0</v>
      </c>
      <c r="Y292" s="93">
        <f>SUM('1:2'!Y292)</f>
        <v>0</v>
      </c>
      <c r="Z292" s="93">
        <f>SUM('1:2'!Z292)</f>
        <v>0</v>
      </c>
      <c r="AA292" s="93">
        <f>SUM('1:2'!AA292)</f>
        <v>0</v>
      </c>
      <c r="AB292" s="73"/>
      <c r="AC292" s="54"/>
      <c r="AD292" s="370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SUM('1:2'!G293)</f>
        <v>0</v>
      </c>
      <c r="H293" s="364">
        <f t="shared" ref="H293:H306" si="108"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5"/>
        <v>0</v>
      </c>
      <c r="N293" s="31">
        <f t="shared" si="106"/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si="107"/>
        <v>0</v>
      </c>
      <c r="W293" s="33" t="str">
        <f t="shared" si="103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73"/>
      <c r="AC293" s="54"/>
      <c r="AD293" s="370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SUM('1:2'!G294)</f>
        <v>88</v>
      </c>
      <c r="H294" s="364">
        <f t="shared" si="108"/>
        <v>443.52</v>
      </c>
      <c r="I294" s="93">
        <f>SUM('1:2'!I294)</f>
        <v>12</v>
      </c>
      <c r="J294" s="31">
        <f t="array" ref="J294">IF(ISERROR(G294/I294),"",G294/I294)</f>
        <v>7.333333333333333</v>
      </c>
      <c r="K294" s="35">
        <f t="array" ref="K294">IF(ISERROR(G294/L294),"",G294/L294)</f>
        <v>4.4000000000000004</v>
      </c>
      <c r="L294" s="87">
        <v>20</v>
      </c>
      <c r="M294" s="36">
        <f t="shared" si="105"/>
        <v>7.6</v>
      </c>
      <c r="N294" s="31">
        <f t="shared" si="106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07"/>
        <v>0</v>
      </c>
      <c r="W294" s="33">
        <f t="shared" si="103"/>
        <v>0</v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73"/>
      <c r="AC294" s="54"/>
      <c r="AD294" s="370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/>
      <c r="B295" s="63" t="s">
        <v>95</v>
      </c>
      <c r="C295" s="16" t="s">
        <v>82</v>
      </c>
      <c r="D295" s="17">
        <v>5.03</v>
      </c>
      <c r="E295" s="17"/>
      <c r="F295" s="6"/>
      <c r="G295" s="93">
        <f>SUM('1:2'!G295)</f>
        <v>0</v>
      </c>
      <c r="H295" s="364">
        <f t="shared" si="108"/>
        <v>0</v>
      </c>
      <c r="I295" s="93">
        <f>SUM('1:2'!I295)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07"/>
        <v>0</v>
      </c>
      <c r="W295" s="33" t="str">
        <f t="shared" si="103"/>
        <v/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73"/>
      <c r="AC295" s="54"/>
      <c r="AD295" s="370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>
        <v>30100054</v>
      </c>
      <c r="B296" s="63" t="s">
        <v>95</v>
      </c>
      <c r="C296" s="365" t="s">
        <v>72</v>
      </c>
      <c r="D296" s="17">
        <v>5.03</v>
      </c>
      <c r="E296" s="17"/>
      <c r="F296" s="6"/>
      <c r="G296" s="93">
        <f>SUM('1:2'!G296)</f>
        <v>0</v>
      </c>
      <c r="H296" s="364">
        <f t="shared" si="108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07"/>
        <v>0</v>
      </c>
      <c r="W296" s="33" t="str">
        <f t="shared" si="103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73"/>
      <c r="AC296" s="54"/>
      <c r="AD296" s="370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SUM('1:2'!G297)</f>
        <v>0</v>
      </c>
      <c r="H297" s="364">
        <f t="shared" si="108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07"/>
        <v>0</v>
      </c>
      <c r="W297" s="33" t="str">
        <f t="shared" si="103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73"/>
      <c r="AC297" s="54"/>
      <c r="AD297" s="370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/>
      <c r="B298" s="63" t="s">
        <v>95</v>
      </c>
      <c r="C298" s="16" t="s">
        <v>60</v>
      </c>
      <c r="D298" s="17">
        <v>5.03</v>
      </c>
      <c r="E298" s="17"/>
      <c r="F298" s="6"/>
      <c r="G298" s="93">
        <f>SUM('1:2'!G298)</f>
        <v>0</v>
      </c>
      <c r="H298" s="364">
        <f t="shared" si="108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07"/>
        <v>0</v>
      </c>
      <c r="W298" s="33" t="str">
        <f t="shared" si="103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73"/>
      <c r="AC298" s="54"/>
      <c r="AD298" s="370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365" t="s">
        <v>96</v>
      </c>
      <c r="D299" s="17">
        <v>5.03</v>
      </c>
      <c r="E299" s="17"/>
      <c r="F299" s="6"/>
      <c r="G299" s="93">
        <f>SUM('1:2'!G299)</f>
        <v>0</v>
      </c>
      <c r="H299" s="364">
        <f t="shared" si="108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07"/>
        <v>0</v>
      </c>
      <c r="W299" s="33" t="str">
        <f t="shared" si="103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73"/>
      <c r="AC299" s="54"/>
      <c r="AD299" s="370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>
        <v>30101067</v>
      </c>
      <c r="B300" s="63" t="s">
        <v>97</v>
      </c>
      <c r="C300" s="365" t="s">
        <v>82</v>
      </c>
      <c r="D300" s="17">
        <v>5.03</v>
      </c>
      <c r="E300" s="17"/>
      <c r="F300" s="6"/>
      <c r="G300" s="93">
        <f>SUM('1:2'!G300)</f>
        <v>0</v>
      </c>
      <c r="H300" s="364">
        <f t="shared" si="108"/>
        <v>0</v>
      </c>
      <c r="I300" s="93">
        <f>SUM('1:2'!I300)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07"/>
        <v>0</v>
      </c>
      <c r="W300" s="33" t="str">
        <f t="shared" si="103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73"/>
      <c r="AC300" s="54"/>
      <c r="AD300" s="370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30101068</v>
      </c>
      <c r="B301" s="63" t="s">
        <v>97</v>
      </c>
      <c r="C301" s="365" t="s">
        <v>72</v>
      </c>
      <c r="D301" s="17">
        <v>5.03</v>
      </c>
      <c r="E301" s="17"/>
      <c r="F301" s="6"/>
      <c r="G301" s="93">
        <f>SUM('1:2'!G301)</f>
        <v>0</v>
      </c>
      <c r="H301" s="364">
        <f t="shared" si="108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07"/>
        <v>0</v>
      </c>
      <c r="W301" s="33" t="str">
        <f t="shared" si="103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73"/>
      <c r="AC301" s="54"/>
      <c r="AD301" s="370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30101069</v>
      </c>
      <c r="B302" s="63" t="s">
        <v>97</v>
      </c>
      <c r="C302" s="365" t="s">
        <v>60</v>
      </c>
      <c r="D302" s="17">
        <v>5.03</v>
      </c>
      <c r="E302" s="17"/>
      <c r="F302" s="6"/>
      <c r="G302" s="93">
        <f>SUM('1:2'!G302)</f>
        <v>0</v>
      </c>
      <c r="H302" s="364">
        <f t="shared" si="108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07"/>
        <v>0</v>
      </c>
      <c r="W302" s="33" t="str">
        <f t="shared" si="103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73"/>
      <c r="AC302" s="54"/>
      <c r="AD302" s="370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30101070</v>
      </c>
      <c r="B303" s="63" t="s">
        <v>97</v>
      </c>
      <c r="C303" s="365" t="s">
        <v>96</v>
      </c>
      <c r="D303" s="17">
        <v>5.03</v>
      </c>
      <c r="E303" s="17"/>
      <c r="F303" s="6"/>
      <c r="G303" s="93">
        <f>SUM('1:2'!G303)</f>
        <v>0</v>
      </c>
      <c r="H303" s="364">
        <f t="shared" si="108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07"/>
        <v>0</v>
      </c>
      <c r="W303" s="33" t="str">
        <f t="shared" si="103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73"/>
      <c r="AC303" s="54"/>
      <c r="AD303" s="370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30101071</v>
      </c>
      <c r="B304" s="63" t="s">
        <v>97</v>
      </c>
      <c r="C304" s="365" t="s">
        <v>73</v>
      </c>
      <c r="D304" s="17">
        <v>5.03</v>
      </c>
      <c r="E304" s="17"/>
      <c r="F304" s="6"/>
      <c r="G304" s="93">
        <f>SUM('1:2'!G304)</f>
        <v>0</v>
      </c>
      <c r="H304" s="364">
        <f t="shared" si="108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07"/>
        <v>0</v>
      </c>
      <c r="W304" s="33" t="str">
        <f t="shared" si="103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73"/>
      <c r="AC304" s="54"/>
      <c r="AD304" s="370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300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SUM('1:2'!G305)</f>
        <v>947</v>
      </c>
      <c r="H305" s="364">
        <f t="shared" si="108"/>
        <v>4791.82</v>
      </c>
      <c r="I305" s="93">
        <f>SUM('1:2'!I305)</f>
        <v>59.5</v>
      </c>
      <c r="J305" s="31">
        <f t="array" ref="J305">IF(ISERROR(G305/I305),"",G305/I305)</f>
        <v>15.915966386554622</v>
      </c>
      <c r="K305" s="35">
        <f t="array" ref="K305">IF(ISERROR(G305/L305),"",G305/L305)</f>
        <v>37.880000000000003</v>
      </c>
      <c r="L305" s="87">
        <v>25</v>
      </c>
      <c r="M305" s="36">
        <f t="shared" si="105"/>
        <v>21.619999999999997</v>
      </c>
      <c r="N305" s="31">
        <f t="shared" si="106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07"/>
        <v>0</v>
      </c>
      <c r="W305" s="33">
        <f t="shared" si="103"/>
        <v>0</v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73"/>
      <c r="AC305" s="54"/>
      <c r="AD305" s="370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SUM('1:2'!G306)</f>
        <v>721</v>
      </c>
      <c r="H306" s="364">
        <f t="shared" si="108"/>
        <v>3648.2599999999998</v>
      </c>
      <c r="I306" s="93">
        <f>SUM('1:2'!I306)</f>
        <v>34</v>
      </c>
      <c r="J306" s="31">
        <f t="array" ref="J306">IF(ISERROR(G306/I306),"",G306/I306)</f>
        <v>21.205882352941178</v>
      </c>
      <c r="K306" s="35">
        <f t="array" ref="K306">IF(ISERROR(G306/L306),"",G306/L306)</f>
        <v>28.84</v>
      </c>
      <c r="L306" s="87">
        <v>25</v>
      </c>
      <c r="M306" s="36">
        <f t="shared" si="105"/>
        <v>5.16</v>
      </c>
      <c r="N306" s="31">
        <f t="shared" si="106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07"/>
        <v>0</v>
      </c>
      <c r="W306" s="33">
        <f t="shared" si="103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73"/>
      <c r="AC306" s="54"/>
      <c r="AD306" s="370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535" t="s">
        <v>99</v>
      </c>
      <c r="B307" s="536"/>
      <c r="C307" s="359" t="s">
        <v>71</v>
      </c>
      <c r="D307" s="20"/>
      <c r="E307" s="20"/>
      <c r="F307" s="32"/>
      <c r="G307" s="99">
        <f>SUM(G292:G306)</f>
        <v>1756</v>
      </c>
      <c r="H307" s="30">
        <f>SUM(H292:H306)</f>
        <v>8883.6</v>
      </c>
      <c r="I307" s="30">
        <f>SUM(I292:I306)</f>
        <v>105.5</v>
      </c>
      <c r="J307" s="31">
        <f t="array" ref="J307">IF(ISERROR(G307/I307),"",G307/I307)</f>
        <v>16.644549763033176</v>
      </c>
      <c r="K307" s="30">
        <f>SUM(K292:K306)</f>
        <v>71.12</v>
      </c>
      <c r="L307" s="30"/>
      <c r="M307" s="89">
        <f t="shared" ref="M307:V307" si="109">SUM(M292:M306)</f>
        <v>34.379999999999995</v>
      </c>
      <c r="N307" s="30">
        <f t="shared" si="109"/>
        <v>0</v>
      </c>
      <c r="O307" s="30">
        <f t="shared" si="109"/>
        <v>0</v>
      </c>
      <c r="P307" s="30">
        <f t="shared" si="109"/>
        <v>0</v>
      </c>
      <c r="Q307" s="30">
        <f t="shared" si="109"/>
        <v>0</v>
      </c>
      <c r="R307" s="30">
        <f t="shared" si="109"/>
        <v>0</v>
      </c>
      <c r="S307" s="30">
        <f t="shared" si="109"/>
        <v>0</v>
      </c>
      <c r="T307" s="30">
        <f t="shared" si="109"/>
        <v>0</v>
      </c>
      <c r="U307" s="30">
        <f t="shared" si="109"/>
        <v>0</v>
      </c>
      <c r="V307" s="208">
        <f t="shared" si="109"/>
        <v>0</v>
      </c>
      <c r="W307" s="33">
        <f t="shared" si="103"/>
        <v>0</v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75"/>
      <c r="AC307" s="70"/>
      <c r="AD307" s="370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SUM('1:2'!G308)</f>
        <v>0</v>
      </c>
      <c r="H308" s="364">
        <f t="shared" ref="H308:H316" si="110">D308*G308</f>
        <v>0</v>
      </c>
      <c r="I308" s="93">
        <f>SUM('1:2'!I308)</f>
        <v>0</v>
      </c>
      <c r="J308" s="31" t="str">
        <f t="array" ref="J308">IF(ISERROR(G308/I308),"",G308/I308)</f>
        <v/>
      </c>
      <c r="K308" s="35">
        <f t="array" ref="K308">IF(ISERROR(G308/L308),"",G308/L308)</f>
        <v>0</v>
      </c>
      <c r="L308" s="87">
        <v>22</v>
      </c>
      <c r="M308" s="36">
        <f t="shared" ref="M308:M312" si="111">IF(ISERROR(I308-K308),"",I308-K308)</f>
        <v>0</v>
      </c>
      <c r="N308" s="31">
        <f t="shared" ref="N308:N312" si="112">SUM(O308:U308)</f>
        <v>0</v>
      </c>
      <c r="O308" s="93">
        <f>SUM('1:2'!O308)</f>
        <v>0</v>
      </c>
      <c r="P308" s="93">
        <f>SUM('1:2'!P308)</f>
        <v>0</v>
      </c>
      <c r="Q308" s="93">
        <f>SUM('1:2'!Q308)</f>
        <v>0</v>
      </c>
      <c r="R308" s="93">
        <f>SUM('1:2'!R308)</f>
        <v>0</v>
      </c>
      <c r="S308" s="93">
        <f>SUM('1:2'!S308)</f>
        <v>0</v>
      </c>
      <c r="T308" s="93">
        <f>SUM('1:2'!T308)</f>
        <v>0</v>
      </c>
      <c r="U308" s="93">
        <f>SUM('1:2'!U308)</f>
        <v>0</v>
      </c>
      <c r="V308" s="206">
        <f t="shared" ref="V308:V312" si="113">SUM(X308:AA308)</f>
        <v>0</v>
      </c>
      <c r="W308" s="33" t="str">
        <f t="shared" si="103"/>
        <v/>
      </c>
      <c r="X308" s="93">
        <f>SUM('1:2'!X308)</f>
        <v>0</v>
      </c>
      <c r="Y308" s="93">
        <f>SUM('1:2'!Y308)</f>
        <v>0</v>
      </c>
      <c r="Z308" s="93">
        <f>SUM('1:2'!Z308)</f>
        <v>0</v>
      </c>
      <c r="AA308" s="93">
        <f>SUM('1:2'!AA308)</f>
        <v>0</v>
      </c>
      <c r="AB308" s="73"/>
      <c r="AC308" s="54"/>
      <c r="AD308" s="370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SUM('1:2'!G309)</f>
        <v>0</v>
      </c>
      <c r="H309" s="364">
        <f t="shared" si="110"/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si="113"/>
        <v>0</v>
      </c>
      <c r="W309" s="33" t="str">
        <f t="shared" si="103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73"/>
      <c r="AC309" s="54"/>
      <c r="AD309" s="370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SUM('1:2'!G310)</f>
        <v>0</v>
      </c>
      <c r="H310" s="364">
        <f t="shared" si="110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3"/>
        <v>0</v>
      </c>
      <c r="W310" s="33" t="str">
        <f t="shared" si="103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73"/>
      <c r="AC310" s="54"/>
      <c r="AD310" s="370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/>
      <c r="B311" s="62" t="s">
        <v>100</v>
      </c>
      <c r="C311" s="16" t="s">
        <v>66</v>
      </c>
      <c r="D311" s="17">
        <v>5.04</v>
      </c>
      <c r="E311" s="17"/>
      <c r="F311" s="6"/>
      <c r="G311" s="93">
        <f>SUM('1:2'!G311)</f>
        <v>0</v>
      </c>
      <c r="H311" s="364">
        <f t="shared" si="110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3"/>
        <v>0</v>
      </c>
      <c r="W311" s="33" t="str">
        <f t="shared" si="103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73"/>
      <c r="AC311" s="54"/>
      <c r="AD311" s="370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SUM('1:2'!G312)</f>
        <v>0</v>
      </c>
      <c r="H312" s="364">
        <f t="shared" si="110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3"/>
        <v>0</v>
      </c>
      <c r="W312" s="33" t="str">
        <f t="shared" si="103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73"/>
      <c r="AC312" s="54"/>
      <c r="AD312" s="370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>
        <v>30400019</v>
      </c>
      <c r="B313" s="192" t="s">
        <v>439</v>
      </c>
      <c r="C313" s="187" t="s">
        <v>441</v>
      </c>
      <c r="D313" s="17">
        <v>5.03</v>
      </c>
      <c r="E313" s="17"/>
      <c r="F313" s="6"/>
      <c r="G313" s="93">
        <f>SUM('1:2'!G313)</f>
        <v>18</v>
      </c>
      <c r="H313" s="374">
        <f t="shared" si="110"/>
        <v>90.54</v>
      </c>
      <c r="I313" s="93">
        <f>SUM('1:2'!I313)</f>
        <v>2</v>
      </c>
      <c r="J313" s="31"/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73"/>
      <c r="AC313" s="54"/>
      <c r="AD313" s="370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30400020</v>
      </c>
      <c r="B314" s="192" t="s">
        <v>439</v>
      </c>
      <c r="C314" s="187" t="s">
        <v>516</v>
      </c>
      <c r="D314" s="17">
        <v>5.03</v>
      </c>
      <c r="E314" s="17"/>
      <c r="F314" s="6"/>
      <c r="G314" s="93"/>
      <c r="H314" s="374">
        <f t="shared" si="110"/>
        <v>0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7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30400021</v>
      </c>
      <c r="B315" s="192" t="s">
        <v>439</v>
      </c>
      <c r="C315" s="187" t="s">
        <v>517</v>
      </c>
      <c r="D315" s="17">
        <v>5.03</v>
      </c>
      <c r="E315" s="17"/>
      <c r="F315" s="6"/>
      <c r="G315" s="93"/>
      <c r="H315" s="378">
        <f t="shared" si="110"/>
        <v>0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SUM('1:2'!G316)</f>
        <v>0</v>
      </c>
      <c r="H316" s="364">
        <f t="shared" si="110"/>
        <v>0</v>
      </c>
      <c r="I316" s="93">
        <f>SUM('1:2'!I316)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87">
        <v>22</v>
      </c>
      <c r="M316" s="36">
        <f t="shared" ref="M316" si="114">IF(ISERROR(I316-K316),"",I316-K316)</f>
        <v>0</v>
      </c>
      <c r="N316" s="31">
        <f t="shared" ref="N316" si="115">SUM(O316:U316)</f>
        <v>0</v>
      </c>
      <c r="O316" s="93">
        <f>SUM('1:2'!O316)</f>
        <v>0</v>
      </c>
      <c r="P316" s="93">
        <f>SUM('1:2'!P316)</f>
        <v>0</v>
      </c>
      <c r="Q316" s="93">
        <f>SUM('1:2'!Q316)</f>
        <v>0</v>
      </c>
      <c r="R316" s="93">
        <f>SUM('1:2'!R316)</f>
        <v>0</v>
      </c>
      <c r="S316" s="93">
        <f>SUM('1:2'!S316)</f>
        <v>0</v>
      </c>
      <c r="T316" s="93">
        <f>SUM('1:2'!T316)</f>
        <v>0</v>
      </c>
      <c r="U316" s="93">
        <f>SUM('1:2'!U316)</f>
        <v>0</v>
      </c>
      <c r="V316" s="206">
        <f t="shared" ref="V316" si="116">SUM(X316:AA316)</f>
        <v>0</v>
      </c>
      <c r="W316" s="33" t="str">
        <f t="shared" ref="W316:W321" si="117">IF(ISERROR(V316/G316),"",V316/G316)</f>
        <v/>
      </c>
      <c r="X316" s="93">
        <f>SUM('1:2'!X316)</f>
        <v>0</v>
      </c>
      <c r="Y316" s="93">
        <f>SUM('1:2'!Y316)</f>
        <v>0</v>
      </c>
      <c r="Z316" s="93">
        <f>SUM('1:2'!Z316)</f>
        <v>0</v>
      </c>
      <c r="AA316" s="93">
        <f>SUM('1:2'!AA316)</f>
        <v>0</v>
      </c>
      <c r="AB316" s="73"/>
      <c r="AC316" s="54"/>
      <c r="AD316" s="370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535" t="s">
        <v>102</v>
      </c>
      <c r="B317" s="536"/>
      <c r="C317" s="359" t="s">
        <v>71</v>
      </c>
      <c r="D317" s="20"/>
      <c r="E317" s="20"/>
      <c r="F317" s="32"/>
      <c r="G317" s="103">
        <f>SUM(G308:G316)</f>
        <v>18</v>
      </c>
      <c r="H317" s="30">
        <f>SUM(H308:H316)</f>
        <v>90.54</v>
      </c>
      <c r="I317" s="30">
        <f>SUM(I308:I316)</f>
        <v>2</v>
      </c>
      <c r="J317" s="31">
        <f t="array" ref="J317">IF(ISERROR(G317/I317),"",G317/I317)</f>
        <v>9</v>
      </c>
      <c r="K317" s="30">
        <f>SUM(K308:K316)</f>
        <v>0</v>
      </c>
      <c r="L317" s="98"/>
      <c r="M317" s="89">
        <f>SUM(M308:M316)</f>
        <v>0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17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75"/>
      <c r="AC317" s="70"/>
      <c r="AD317" s="370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99">
        <v>30700013</v>
      </c>
      <c r="B318" s="64" t="s">
        <v>103</v>
      </c>
      <c r="C318" s="358"/>
      <c r="D318" s="17">
        <v>3.65</v>
      </c>
      <c r="E318" s="17"/>
      <c r="F318" s="53"/>
      <c r="G318" s="93">
        <f>SUM('1:2'!G318)</f>
        <v>0</v>
      </c>
      <c r="H318" s="364">
        <f>D318*G318</f>
        <v>0</v>
      </c>
      <c r="I318" s="93">
        <f>SUM('1:2'!I318)</f>
        <v>0</v>
      </c>
      <c r="J318" s="31" t="str">
        <f t="array" ref="J318">IF(ISERROR(G318/I318),"",G318/I318)</f>
        <v/>
      </c>
      <c r="K318" s="364">
        <f t="array" ref="K318">IF(ISERROR(G318/L318),"",G318/L318)</f>
        <v>0</v>
      </c>
      <c r="L318" s="87">
        <v>5</v>
      </c>
      <c r="M318" s="36">
        <f t="shared" ref="M318:M321" si="118">IF(ISERROR(I318-K318),"",I318-K318)</f>
        <v>0</v>
      </c>
      <c r="N318" s="31">
        <f t="shared" ref="N318:N321" si="119">SUM(O318:U318)</f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ref="V318:V321" si="120">SUM(X318:AA318)</f>
        <v>0</v>
      </c>
      <c r="W318" s="33" t="str">
        <f t="shared" si="117"/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73"/>
      <c r="AC318" s="54"/>
      <c r="AD318" s="370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299">
        <v>30700014</v>
      </c>
      <c r="B319" s="64" t="s">
        <v>0</v>
      </c>
      <c r="C319" s="358"/>
      <c r="D319" s="17">
        <v>6.58</v>
      </c>
      <c r="E319" s="17"/>
      <c r="F319" s="6"/>
      <c r="G319" s="93">
        <f>SUM('1:2'!G319)</f>
        <v>0</v>
      </c>
      <c r="H319" s="364">
        <f t="shared" ref="H319:H331" si="121">D319*G319</f>
        <v>0</v>
      </c>
      <c r="I319" s="93">
        <f>SUM('1:2'!I319)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8"/>
        <v>0</v>
      </c>
      <c r="N319" s="31">
        <f t="shared" si="119"/>
        <v>0</v>
      </c>
      <c r="O319" s="93">
        <f>SUM('1:2'!O319)</f>
        <v>0</v>
      </c>
      <c r="P319" s="93">
        <f>SUM('1:2'!P319)</f>
        <v>0</v>
      </c>
      <c r="Q319" s="93">
        <f>SUM('1:2'!Q319)</f>
        <v>0</v>
      </c>
      <c r="R319" s="93">
        <f>SUM('1:2'!R319)</f>
        <v>0</v>
      </c>
      <c r="S319" s="93">
        <f>SUM('1:2'!S319)</f>
        <v>0</v>
      </c>
      <c r="T319" s="93">
        <f>SUM('1:2'!T319)</f>
        <v>0</v>
      </c>
      <c r="U319" s="93">
        <f>SUM('1:2'!U319)</f>
        <v>0</v>
      </c>
      <c r="V319" s="206">
        <f t="shared" si="120"/>
        <v>0</v>
      </c>
      <c r="W319" s="33" t="str">
        <f t="shared" si="117"/>
        <v/>
      </c>
      <c r="X319" s="93">
        <f>SUM('1:2'!X319)</f>
        <v>0</v>
      </c>
      <c r="Y319" s="93">
        <f>SUM('1:2'!Y319)</f>
        <v>0</v>
      </c>
      <c r="Z319" s="93">
        <f>SUM('1:2'!Z319)</f>
        <v>0</v>
      </c>
      <c r="AA319" s="93">
        <f>SUM('1:2'!AA319)</f>
        <v>0</v>
      </c>
      <c r="AB319" s="73"/>
      <c r="AC319" s="54"/>
      <c r="AD319" s="370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30700016</v>
      </c>
      <c r="B320" s="64" t="s">
        <v>1</v>
      </c>
      <c r="C320" s="358"/>
      <c r="D320" s="17">
        <v>7.8</v>
      </c>
      <c r="E320" s="17"/>
      <c r="F320" s="6"/>
      <c r="G320" s="93">
        <f>SUM('1:2'!G320)</f>
        <v>0</v>
      </c>
      <c r="H320" s="364">
        <f t="shared" si="121"/>
        <v>0</v>
      </c>
      <c r="I320" s="93">
        <f>SUM('1:2'!I320)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4.5999999999999996</v>
      </c>
      <c r="M320" s="36">
        <f t="shared" si="118"/>
        <v>0</v>
      </c>
      <c r="N320" s="31">
        <f t="shared" si="119"/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si="120"/>
        <v>0</v>
      </c>
      <c r="W320" s="33" t="str">
        <f t="shared" si="117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73"/>
      <c r="AC320" s="54"/>
      <c r="AD320" s="370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30700017</v>
      </c>
      <c r="B321" s="64" t="s">
        <v>2</v>
      </c>
      <c r="C321" s="358"/>
      <c r="D321" s="17">
        <v>4.4000000000000004</v>
      </c>
      <c r="E321" s="17"/>
      <c r="F321" s="6"/>
      <c r="G321" s="93">
        <f>SUM('1:2'!G321)</f>
        <v>0</v>
      </c>
      <c r="H321" s="364">
        <f t="shared" si="121"/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5.8</v>
      </c>
      <c r="M321" s="36">
        <f t="shared" si="118"/>
        <v>0</v>
      </c>
      <c r="N321" s="31">
        <f t="shared" si="119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0"/>
        <v>0</v>
      </c>
      <c r="W321" s="33" t="str">
        <f t="shared" si="117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73"/>
      <c r="AC321" s="54"/>
      <c r="AD321" s="370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30700001</v>
      </c>
      <c r="B322" s="191" t="s">
        <v>359</v>
      </c>
      <c r="C322" s="358"/>
      <c r="D322" s="17"/>
      <c r="E322" s="17"/>
      <c r="F322" s="6"/>
      <c r="G322" s="93">
        <f>SUM('1:2'!G322)</f>
        <v>0</v>
      </c>
      <c r="H322" s="364">
        <f t="shared" si="121"/>
        <v>0</v>
      </c>
      <c r="I322" s="93">
        <f>SUM('1:2'!I322)</f>
        <v>0</v>
      </c>
      <c r="J322" s="31"/>
      <c r="K322" s="35"/>
      <c r="L322" s="87">
        <v>6</v>
      </c>
      <c r="M322" s="36"/>
      <c r="N322" s="31"/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/>
      <c r="W322" s="33"/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73"/>
      <c r="AC322" s="54"/>
      <c r="AD322" s="370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5"/>
      <c r="B323" s="66" t="s">
        <v>104</v>
      </c>
      <c r="C323" s="358" t="s">
        <v>53</v>
      </c>
      <c r="D323" s="17">
        <v>6.04</v>
      </c>
      <c r="E323" s="17"/>
      <c r="F323" s="6"/>
      <c r="G323" s="93">
        <f>SUM('1:2'!G323)</f>
        <v>0</v>
      </c>
      <c r="H323" s="364">
        <f t="shared" si="121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2">IF(ISERROR(I323-K323),"",I323-K323)</f>
        <v>0</v>
      </c>
      <c r="N323" s="31">
        <f t="shared" ref="N323:N324" si="123">SUM(O323:U323)</f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ref="V323:V324" si="124">SUM(X323:AA323)</f>
        <v>0</v>
      </c>
      <c r="W323" s="33" t="str">
        <f t="shared" ref="W323:W324" si="125">IF(ISERROR(V323/G323),"",V323/G323)</f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73"/>
      <c r="AC323" s="54"/>
      <c r="AD323" s="370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5">
        <v>30700019</v>
      </c>
      <c r="B324" s="66" t="s">
        <v>104</v>
      </c>
      <c r="C324" s="358" t="s">
        <v>60</v>
      </c>
      <c r="D324" s="17">
        <v>6.04</v>
      </c>
      <c r="E324" s="17"/>
      <c r="F324" s="6"/>
      <c r="G324" s="93">
        <f>SUM('1:2'!G324)</f>
        <v>0</v>
      </c>
      <c r="H324" s="364">
        <f t="shared" si="121"/>
        <v>0</v>
      </c>
      <c r="I324" s="93">
        <f>SUM('1:2'!I324)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2"/>
        <v>0</v>
      </c>
      <c r="N324" s="31">
        <f t="shared" si="123"/>
        <v>0</v>
      </c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>
        <f t="shared" si="124"/>
        <v>0</v>
      </c>
      <c r="W324" s="33" t="str">
        <f t="shared" si="125"/>
        <v/>
      </c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73"/>
      <c r="AC324" s="54"/>
      <c r="AD324" s="370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>
        <v>30601015</v>
      </c>
      <c r="B325" s="281" t="s">
        <v>443</v>
      </c>
      <c r="C325" s="358" t="s">
        <v>53</v>
      </c>
      <c r="D325" s="17">
        <v>6</v>
      </c>
      <c r="E325" s="17"/>
      <c r="F325" s="6"/>
      <c r="G325" s="93">
        <f>SUM('1:2'!G325)</f>
        <v>0</v>
      </c>
      <c r="H325" s="364">
        <f t="shared" si="121"/>
        <v>0</v>
      </c>
      <c r="I325" s="93">
        <f>SUM('1:2'!I325)</f>
        <v>0</v>
      </c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73"/>
      <c r="AC325" s="54"/>
      <c r="AD325" s="370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30101016</v>
      </c>
      <c r="B326" s="281" t="s">
        <v>443</v>
      </c>
      <c r="C326" s="358" t="s">
        <v>60</v>
      </c>
      <c r="D326" s="17">
        <v>6</v>
      </c>
      <c r="E326" s="17"/>
      <c r="F326" s="6"/>
      <c r="G326" s="93">
        <f>SUM('1:2'!G326)</f>
        <v>0</v>
      </c>
      <c r="H326" s="364">
        <f t="shared" si="121"/>
        <v>0</v>
      </c>
      <c r="I326" s="93">
        <f>SUM('1:2'!I326)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/>
      <c r="W326" s="33"/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73"/>
      <c r="AC326" s="54"/>
      <c r="AD326" s="370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364">
        <f t="shared" si="121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70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SUM('1:2'!G328)</f>
        <v>0</v>
      </c>
      <c r="H328" s="364">
        <f t="shared" si="121"/>
        <v>0</v>
      </c>
      <c r="I328" s="93">
        <f>SUM('1:2'!I328)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6">IF(ISERROR(I328-K328),"",I328-K328)</f>
        <v>0</v>
      </c>
      <c r="N328" s="31">
        <f t="shared" ref="N328" si="127">SUM(O328:U328)</f>
        <v>0</v>
      </c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>
        <f t="shared" ref="V328" si="128">SUM(X328:AA328)</f>
        <v>0</v>
      </c>
      <c r="W328" s="33" t="str">
        <f t="shared" ref="W328" si="129">IF(ISERROR(V328/G328),"",V328/G328)</f>
        <v/>
      </c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73"/>
      <c r="AC328" s="54"/>
      <c r="AD328" s="370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30700015</v>
      </c>
      <c r="B329" s="360" t="s">
        <v>159</v>
      </c>
      <c r="C329" s="16"/>
      <c r="D329" s="17">
        <v>4.5</v>
      </c>
      <c r="E329" s="17"/>
      <c r="F329" s="6"/>
      <c r="G329" s="93">
        <f>SUM('1:2'!G329)</f>
        <v>0</v>
      </c>
      <c r="H329" s="364">
        <f t="shared" si="121"/>
        <v>0</v>
      </c>
      <c r="I329" s="93">
        <f>SUM('1:2'!I329)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SUM('1:2'!O329)</f>
        <v>0</v>
      </c>
      <c r="P329" s="93">
        <f>SUM('1:2'!P329)</f>
        <v>0</v>
      </c>
      <c r="Q329" s="93">
        <f>SUM('1:2'!Q329)</f>
        <v>0</v>
      </c>
      <c r="R329" s="93">
        <f>SUM('1:2'!R329)</f>
        <v>0</v>
      </c>
      <c r="S329" s="93">
        <f>SUM('1:2'!S329)</f>
        <v>0</v>
      </c>
      <c r="T329" s="93">
        <f>SUM('1:2'!T329)</f>
        <v>0</v>
      </c>
      <c r="U329" s="93">
        <f>SUM('1:2'!U329)</f>
        <v>0</v>
      </c>
      <c r="V329" s="206"/>
      <c r="W329" s="33"/>
      <c r="X329" s="93">
        <f>SUM('1:2'!X329)</f>
        <v>0</v>
      </c>
      <c r="Y329" s="93">
        <f>SUM('1:2'!Y329)</f>
        <v>0</v>
      </c>
      <c r="Z329" s="93">
        <f>SUM('1:2'!Z329)</f>
        <v>0</v>
      </c>
      <c r="AA329" s="93">
        <f>SUM('1:2'!AA329)</f>
        <v>0</v>
      </c>
      <c r="AB329" s="73"/>
      <c r="AC329" s="54"/>
      <c r="AD329" s="370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30700012</v>
      </c>
      <c r="B330" s="360" t="s">
        <v>160</v>
      </c>
      <c r="C330" s="16"/>
      <c r="D330" s="17">
        <v>4.5</v>
      </c>
      <c r="E330" s="17"/>
      <c r="F330" s="6"/>
      <c r="G330" s="93">
        <f>SUM('1:2'!G330)</f>
        <v>0</v>
      </c>
      <c r="H330" s="364">
        <f t="shared" si="121"/>
        <v>0</v>
      </c>
      <c r="I330" s="93">
        <f>SUM('1:2'!I330)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/>
      <c r="W330" s="33"/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73"/>
      <c r="AC330" s="54"/>
      <c r="AD330" s="370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/>
      <c r="B331" s="199" t="s">
        <v>438</v>
      </c>
      <c r="C331" s="16"/>
      <c r="D331" s="17">
        <v>4.5</v>
      </c>
      <c r="E331" s="17"/>
      <c r="F331" s="6"/>
      <c r="G331" s="93">
        <f>SUM('1:2'!G331)</f>
        <v>0</v>
      </c>
      <c r="H331" s="364">
        <f t="shared" si="121"/>
        <v>0</v>
      </c>
      <c r="I331" s="93">
        <f>SUM('1:2'!I331)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73"/>
      <c r="AC331" s="54"/>
      <c r="AD331" s="370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535" t="s">
        <v>106</v>
      </c>
      <c r="B332" s="536"/>
      <c r="C332" s="359" t="s">
        <v>71</v>
      </c>
      <c r="D332" s="20"/>
      <c r="E332" s="20"/>
      <c r="F332" s="32"/>
      <c r="G332" s="94">
        <f>SUM(G318:G331)</f>
        <v>0</v>
      </c>
      <c r="H332" s="30">
        <f>SUM(H318:H331)</f>
        <v>0</v>
      </c>
      <c r="I332" s="30">
        <f>SUM(I318:I331)</f>
        <v>0</v>
      </c>
      <c r="J332" s="31" t="str">
        <f t="array" ref="J332">IF(ISERROR(G332/I332),"",G332/I332)</f>
        <v/>
      </c>
      <c r="K332" s="30">
        <f>SUM(K318:K328)</f>
        <v>0</v>
      </c>
      <c r="L332" s="98"/>
      <c r="M332" s="89">
        <f t="shared" ref="M332:V332" si="130">SUM(M318:M328)</f>
        <v>0</v>
      </c>
      <c r="N332" s="20">
        <f t="shared" si="130"/>
        <v>0</v>
      </c>
      <c r="O332" s="91">
        <f t="shared" si="130"/>
        <v>0</v>
      </c>
      <c r="P332" s="91">
        <f t="shared" si="130"/>
        <v>0</v>
      </c>
      <c r="Q332" s="91">
        <f t="shared" si="130"/>
        <v>0</v>
      </c>
      <c r="R332" s="91">
        <f t="shared" si="130"/>
        <v>0</v>
      </c>
      <c r="S332" s="92">
        <f t="shared" si="130"/>
        <v>0</v>
      </c>
      <c r="T332" s="91">
        <f t="shared" si="130"/>
        <v>0</v>
      </c>
      <c r="U332" s="91">
        <f t="shared" si="130"/>
        <v>0</v>
      </c>
      <c r="V332" s="206">
        <f t="shared" si="130"/>
        <v>0</v>
      </c>
      <c r="W332" s="33" t="str">
        <f t="shared" ref="W332" si="131">IF(ISERROR(V332/G332),"",V332/G332)</f>
        <v/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70"/>
      <c r="AC332" s="70"/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>
      <c r="A333" s="546" t="s">
        <v>108</v>
      </c>
      <c r="B333" s="547"/>
      <c r="C333" s="547"/>
      <c r="D333" s="547"/>
      <c r="E333" s="547"/>
      <c r="F333" s="548"/>
      <c r="G333" s="193">
        <f>SUM(G198,G256,G291,G307,G317,G332)</f>
        <v>11637</v>
      </c>
      <c r="H333" s="193">
        <f>SUM(H198,H256,H291,H307,H317,H332)</f>
        <v>56848.29</v>
      </c>
      <c r="I333" s="193">
        <f>SUM(I198,I256,I291,I307,I317,I332)</f>
        <v>727.05</v>
      </c>
      <c r="J333" s="52">
        <f t="array" ref="J333">IF(ISERROR(G333/I333),"",G333/I333)</f>
        <v>16.005776769135547</v>
      </c>
      <c r="K333" s="193">
        <f>SUM(K198,K256,K291,K307,K317,K332)</f>
        <v>456.0303107417833</v>
      </c>
      <c r="L333" s="52">
        <f>IF(ISERROR(G333/K333),"",G333/K333)</f>
        <v>25.518040634341045</v>
      </c>
      <c r="M333" s="193">
        <f t="shared" ref="M333:AA333" si="132">SUM(M198,M256,M291,M307,M317,M332)</f>
        <v>173.01968925821669</v>
      </c>
      <c r="N333" s="193">
        <f t="shared" si="132"/>
        <v>0</v>
      </c>
      <c r="O333" s="193">
        <f t="shared" si="132"/>
        <v>0</v>
      </c>
      <c r="P333" s="193">
        <f t="shared" si="132"/>
        <v>0</v>
      </c>
      <c r="Q333" s="193">
        <f t="shared" si="132"/>
        <v>0</v>
      </c>
      <c r="R333" s="193">
        <f t="shared" si="132"/>
        <v>0</v>
      </c>
      <c r="S333" s="193">
        <f t="shared" si="132"/>
        <v>0</v>
      </c>
      <c r="T333" s="193">
        <f t="shared" si="132"/>
        <v>0</v>
      </c>
      <c r="U333" s="193">
        <f t="shared" si="132"/>
        <v>0</v>
      </c>
      <c r="V333" s="193">
        <f t="shared" si="132"/>
        <v>0</v>
      </c>
      <c r="W333" s="193">
        <f t="shared" si="132"/>
        <v>0</v>
      </c>
      <c r="X333" s="193">
        <f t="shared" si="132"/>
        <v>0</v>
      </c>
      <c r="Y333" s="193">
        <f t="shared" si="132"/>
        <v>0</v>
      </c>
      <c r="Z333" s="193">
        <f t="shared" si="132"/>
        <v>0</v>
      </c>
      <c r="AA333" s="193">
        <f t="shared" si="132"/>
        <v>0</v>
      </c>
      <c r="AB333" s="76"/>
      <c r="AC333" s="71"/>
      <c r="AD333" s="370"/>
      <c r="AE333" s="77"/>
      <c r="AF333" s="77"/>
      <c r="AG333" s="77"/>
      <c r="AH333" s="77"/>
      <c r="AI333" s="57"/>
      <c r="AJ333" s="57"/>
      <c r="AK333" s="57"/>
      <c r="AL333" s="563"/>
      <c r="AM333" s="563"/>
      <c r="AN333" s="563"/>
      <c r="AO333" s="563"/>
      <c r="AP333" s="563"/>
      <c r="AQ333" s="563"/>
      <c r="AR333" s="563"/>
      <c r="AS333" s="563"/>
      <c r="AT333" s="563"/>
      <c r="AU333" s="563"/>
      <c r="AV333" s="563"/>
      <c r="AW333" s="563"/>
      <c r="AX333" s="563"/>
      <c r="AY333" s="563"/>
      <c r="AZ333" s="563"/>
      <c r="BA333" s="563"/>
    </row>
    <row r="334" spans="1:53" ht="15.75" customHeight="1">
      <c r="A334" s="467" t="s">
        <v>503</v>
      </c>
      <c r="B334" s="362" t="s">
        <v>110</v>
      </c>
      <c r="C334" s="549" t="s">
        <v>111</v>
      </c>
      <c r="D334" s="549"/>
      <c r="E334" s="528" t="s">
        <v>112</v>
      </c>
      <c r="F334" s="528"/>
      <c r="G334" s="539" t="s">
        <v>113</v>
      </c>
      <c r="H334" s="539"/>
      <c r="I334" s="528" t="s">
        <v>114</v>
      </c>
      <c r="J334" s="528"/>
      <c r="K334" s="528" t="s">
        <v>36</v>
      </c>
      <c r="L334" s="528"/>
      <c r="M334" s="528" t="s">
        <v>115</v>
      </c>
      <c r="N334" s="528"/>
      <c r="O334" s="528" t="s">
        <v>116</v>
      </c>
      <c r="P334" s="539" t="s">
        <v>117</v>
      </c>
      <c r="Q334" s="539"/>
      <c r="R334" s="539" t="s">
        <v>36</v>
      </c>
      <c r="S334" s="539"/>
      <c r="T334" s="539" t="s">
        <v>118</v>
      </c>
      <c r="U334" s="539"/>
      <c r="V334" s="539" t="s">
        <v>119</v>
      </c>
      <c r="W334" s="539"/>
      <c r="X334" s="539" t="s">
        <v>36</v>
      </c>
      <c r="Y334" s="539"/>
      <c r="Z334" s="539" t="s">
        <v>118</v>
      </c>
      <c r="AA334" s="539"/>
      <c r="AB334" s="12"/>
      <c r="AC334" s="12"/>
      <c r="AD334" s="12"/>
      <c r="AE334" s="3"/>
      <c r="AF334" s="3"/>
      <c r="AG334" s="3"/>
      <c r="AH334" s="368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5.75" customHeight="1">
      <c r="A335" s="468"/>
      <c r="B335" s="362" t="s">
        <v>120</v>
      </c>
      <c r="C335" s="550">
        <f>SUM('1:2'!C335)</f>
        <v>2</v>
      </c>
      <c r="D335" s="551"/>
      <c r="E335" s="552">
        <f>D335*11</f>
        <v>0</v>
      </c>
      <c r="F335" s="552"/>
      <c r="G335" s="550">
        <f>SUM('1:2'!G335)</f>
        <v>2</v>
      </c>
      <c r="H335" s="551"/>
      <c r="I335" s="528">
        <f>G335*11</f>
        <v>22</v>
      </c>
      <c r="J335" s="528"/>
      <c r="K335" s="528">
        <f>E335-I335</f>
        <v>-22</v>
      </c>
      <c r="L335" s="528"/>
      <c r="M335" s="553" t="str">
        <f>IF(ISERROR(K335/E335),"",K335/E335)</f>
        <v/>
      </c>
      <c r="N335" s="553"/>
      <c r="O335" s="528"/>
      <c r="P335" s="539" t="s">
        <v>70</v>
      </c>
      <c r="Q335" s="539"/>
      <c r="R335" s="554">
        <f>SUM(O198:U198)</f>
        <v>0</v>
      </c>
      <c r="S335" s="554"/>
      <c r="T335" s="555" t="str">
        <f t="array" ref="T335">IF(ISERROR(R335/R342),"",R335/R342)</f>
        <v/>
      </c>
      <c r="U335" s="555"/>
      <c r="V335" s="539" t="s">
        <v>41</v>
      </c>
      <c r="W335" s="539"/>
      <c r="X335" s="564">
        <f>SUM(P197,P255,P290,P306,P316,P331)</f>
        <v>0</v>
      </c>
      <c r="Y335" s="565"/>
      <c r="Z335" s="555" t="str">
        <f t="array" ref="Z335">IF(ISERROR(X335/X342),"",X335/X342)</f>
        <v/>
      </c>
      <c r="AA335" s="555"/>
      <c r="AB335" s="12"/>
      <c r="AC335" s="22"/>
      <c r="AD335" s="22"/>
      <c r="AE335" s="3"/>
      <c r="AF335" s="3"/>
      <c r="AG335" s="3"/>
      <c r="AH335" s="370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>
      <c r="A336" s="468"/>
      <c r="B336" s="362" t="s">
        <v>121</v>
      </c>
      <c r="C336" s="550">
        <f>SUM('1:2'!C336)</f>
        <v>0</v>
      </c>
      <c r="D336" s="551"/>
      <c r="E336" s="552">
        <f>D336*11</f>
        <v>0</v>
      </c>
      <c r="F336" s="552"/>
      <c r="G336" s="550">
        <f>SUM('1:2'!G336)</f>
        <v>0</v>
      </c>
      <c r="H336" s="551"/>
      <c r="I336" s="528">
        <f>G336*11</f>
        <v>0</v>
      </c>
      <c r="J336" s="528"/>
      <c r="K336" s="528">
        <f>E336-I336</f>
        <v>0</v>
      </c>
      <c r="L336" s="528"/>
      <c r="M336" s="553" t="str">
        <f>IF(ISERROR(K336/E336),"",K336/E336)</f>
        <v/>
      </c>
      <c r="N336" s="553"/>
      <c r="O336" s="528"/>
      <c r="P336" s="539" t="s">
        <v>86</v>
      </c>
      <c r="Q336" s="539"/>
      <c r="R336" s="554">
        <f>SUM(O256:U256)</f>
        <v>0</v>
      </c>
      <c r="S336" s="554"/>
      <c r="T336" s="555" t="str">
        <f>IF(ISERROR(R336/R342),"",R336/R342)</f>
        <v/>
      </c>
      <c r="U336" s="555"/>
      <c r="V336" s="539" t="s">
        <v>42</v>
      </c>
      <c r="W336" s="539"/>
      <c r="X336" s="564">
        <f>SUM(P198,P256,P291,P307,P317,P332)</f>
        <v>0</v>
      </c>
      <c r="Y336" s="565"/>
      <c r="Z336" s="555" t="str">
        <f>IF(ISERROR(X336/X342),"",X336/X342)</f>
        <v/>
      </c>
      <c r="AA336" s="555"/>
      <c r="AB336" s="12"/>
      <c r="AC336" s="22"/>
      <c r="AD336" s="22"/>
      <c r="AE336" s="3"/>
      <c r="AF336" s="3"/>
      <c r="AG336" s="3"/>
      <c r="AH336" s="370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>
      <c r="A337" s="468"/>
      <c r="B337" s="362" t="s">
        <v>122</v>
      </c>
      <c r="C337" s="550">
        <f>SUM('1:2'!C337)</f>
        <v>0</v>
      </c>
      <c r="D337" s="551"/>
      <c r="E337" s="552">
        <f>D337*11</f>
        <v>0</v>
      </c>
      <c r="F337" s="552"/>
      <c r="G337" s="550">
        <f>SUM('1:2'!G337)</f>
        <v>2</v>
      </c>
      <c r="H337" s="551"/>
      <c r="I337" s="528">
        <f>G337*8</f>
        <v>16</v>
      </c>
      <c r="J337" s="528"/>
      <c r="K337" s="528">
        <f>E337-I337</f>
        <v>-16</v>
      </c>
      <c r="L337" s="528"/>
      <c r="M337" s="553" t="str">
        <f>IF(ISERROR(K337/E337),"",K337/E337)</f>
        <v/>
      </c>
      <c r="N337" s="553"/>
      <c r="O337" s="528"/>
      <c r="P337" s="539" t="s">
        <v>92</v>
      </c>
      <c r="Q337" s="539"/>
      <c r="R337" s="554">
        <f>SUM(O291:U291)</f>
        <v>0</v>
      </c>
      <c r="S337" s="554"/>
      <c r="T337" s="555" t="str">
        <f>IF(ISERROR(R337/R342),"",R337/R342)</f>
        <v/>
      </c>
      <c r="U337" s="555"/>
      <c r="V337" s="539" t="s">
        <v>43</v>
      </c>
      <c r="W337" s="539"/>
      <c r="X337" s="564">
        <f>SUM(P199,P257,P292,P308,P318,P333)</f>
        <v>0</v>
      </c>
      <c r="Y337" s="565"/>
      <c r="Z337" s="555" t="str">
        <f>IF(ISERROR(X337/X342),"",X337/X342)</f>
        <v/>
      </c>
      <c r="AA337" s="555"/>
      <c r="AB337" s="12"/>
      <c r="AC337" s="22"/>
      <c r="AD337" s="22"/>
      <c r="AE337" s="3"/>
      <c r="AF337" s="3"/>
      <c r="AG337" s="370"/>
      <c r="AH337" s="370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468"/>
      <c r="B338" s="362" t="s">
        <v>47</v>
      </c>
      <c r="C338" s="550">
        <f>SUM('1:2'!C338)</f>
        <v>2</v>
      </c>
      <c r="D338" s="551"/>
      <c r="E338" s="552">
        <f>D338*11</f>
        <v>0</v>
      </c>
      <c r="F338" s="552"/>
      <c r="G338" s="550">
        <f>SUM('1:2'!G338)</f>
        <v>2</v>
      </c>
      <c r="H338" s="551"/>
      <c r="I338" s="528">
        <f>G338*11</f>
        <v>22</v>
      </c>
      <c r="J338" s="528"/>
      <c r="K338" s="528">
        <f>E338-I338</f>
        <v>-22</v>
      </c>
      <c r="L338" s="528"/>
      <c r="M338" s="553" t="str">
        <f>IF(ISERROR(K338/E338),"",K338/E338)</f>
        <v/>
      </c>
      <c r="N338" s="553"/>
      <c r="O338" s="528"/>
      <c r="P338" s="539" t="s">
        <v>99</v>
      </c>
      <c r="Q338" s="539"/>
      <c r="R338" s="554">
        <f>SUM(O307:U307)</f>
        <v>0</v>
      </c>
      <c r="S338" s="554"/>
      <c r="T338" s="555" t="str">
        <f>IF(ISERROR(R338/R342),"",R338/R342)</f>
        <v/>
      </c>
      <c r="U338" s="555"/>
      <c r="V338" s="539" t="s">
        <v>44</v>
      </c>
      <c r="W338" s="539"/>
      <c r="X338" s="564">
        <f>SUM(P201,P258,P293,P309,P319,P334)</f>
        <v>0</v>
      </c>
      <c r="Y338" s="565"/>
      <c r="Z338" s="555" t="str">
        <f>IF(ISERROR(X338/X342),"",X338/X342)</f>
        <v/>
      </c>
      <c r="AA338" s="555"/>
      <c r="AB338" s="12"/>
      <c r="AC338" s="22"/>
      <c r="AD338" s="22"/>
      <c r="AE338" s="3"/>
      <c r="AF338" s="3"/>
      <c r="AG338" s="370"/>
      <c r="AH338" s="370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469"/>
      <c r="B339" s="362" t="s">
        <v>123</v>
      </c>
      <c r="C339" s="557">
        <f>SUM(C335:D338)</f>
        <v>4</v>
      </c>
      <c r="D339" s="528"/>
      <c r="E339" s="552">
        <f>SUM(F335:F338)</f>
        <v>0</v>
      </c>
      <c r="F339" s="528"/>
      <c r="G339" s="557">
        <f>SUM(G335:H338)</f>
        <v>6</v>
      </c>
      <c r="H339" s="528"/>
      <c r="I339" s="528">
        <f>SUM(I335:J338)</f>
        <v>60</v>
      </c>
      <c r="J339" s="528"/>
      <c r="K339" s="528">
        <f>SUM(K335:L338)</f>
        <v>-60</v>
      </c>
      <c r="L339" s="528"/>
      <c r="M339" s="553" t="str">
        <f>IF(ISERROR(K339/E339),"",K339/E339)</f>
        <v/>
      </c>
      <c r="N339" s="553"/>
      <c r="O339" s="528"/>
      <c r="P339" s="539" t="s">
        <v>102</v>
      </c>
      <c r="Q339" s="539"/>
      <c r="R339" s="554">
        <f>SUM(O317:U317)</f>
        <v>0</v>
      </c>
      <c r="S339" s="554"/>
      <c r="T339" s="555" t="str">
        <f>IF(ISERROR(R339/R342),"",R339/R342)</f>
        <v/>
      </c>
      <c r="U339" s="555"/>
      <c r="V339" s="539" t="s">
        <v>45</v>
      </c>
      <c r="W339" s="539"/>
      <c r="X339" s="564">
        <f>SUM(P202,P259,P294,P310,P320,P335)</f>
        <v>0</v>
      </c>
      <c r="Y339" s="565"/>
      <c r="Z339" s="555" t="str">
        <f>IF(ISERROR(X339/X342),"",X339/X342)</f>
        <v/>
      </c>
      <c r="AA339" s="555"/>
      <c r="AB339" s="12"/>
      <c r="AC339" s="22"/>
      <c r="AD339" s="22"/>
      <c r="AE339" s="3"/>
      <c r="AF339" s="3"/>
      <c r="AG339" s="370"/>
      <c r="AH339" s="370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67"/>
      <c r="AV339" s="367"/>
      <c r="AW339" s="367"/>
      <c r="AX339" s="367"/>
      <c r="AY339" s="367"/>
      <c r="AZ339" s="367"/>
      <c r="BA339" s="367"/>
    </row>
    <row r="340" spans="1:53" ht="17.25">
      <c r="A340" s="309" t="s">
        <v>504</v>
      </c>
      <c r="B340" s="362">
        <f>G333</f>
        <v>11637</v>
      </c>
      <c r="C340" s="554" t="s">
        <v>155</v>
      </c>
      <c r="D340" s="554"/>
      <c r="E340" s="539">
        <f>H333</f>
        <v>56848.29</v>
      </c>
      <c r="F340" s="539"/>
      <c r="G340" s="539" t="s">
        <v>34</v>
      </c>
      <c r="H340" s="539"/>
      <c r="I340" s="556">
        <f>L333</f>
        <v>25.518040634341045</v>
      </c>
      <c r="J340" s="556"/>
      <c r="K340" s="528" t="s">
        <v>32</v>
      </c>
      <c r="L340" s="528"/>
      <c r="M340" s="556">
        <f>J333</f>
        <v>16.005776769135547</v>
      </c>
      <c r="N340" s="556"/>
      <c r="O340" s="528"/>
      <c r="P340" s="539" t="s">
        <v>106</v>
      </c>
      <c r="Q340" s="539"/>
      <c r="R340" s="554">
        <f>SUM(O332:U332)</f>
        <v>0</v>
      </c>
      <c r="S340" s="554"/>
      <c r="T340" s="555" t="str">
        <f>IF(ISERROR(R340/R342),"",R340/R342)</f>
        <v/>
      </c>
      <c r="U340" s="555"/>
      <c r="V340" s="539" t="s">
        <v>46</v>
      </c>
      <c r="W340" s="539"/>
      <c r="X340" s="564">
        <f>SUM(P203,P260,P295,P311,P321,P336)</f>
        <v>0</v>
      </c>
      <c r="Y340" s="565"/>
      <c r="Z340" s="555" t="str">
        <f>IF(ISERROR(X340/X342),"",X340/X342)</f>
        <v/>
      </c>
      <c r="AA340" s="555"/>
      <c r="AB340" s="12"/>
      <c r="AC340" s="22"/>
      <c r="AD340" s="22"/>
      <c r="AE340" s="3"/>
      <c r="AF340" s="3"/>
      <c r="AG340" s="370"/>
      <c r="AH340" s="370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67"/>
      <c r="AV340" s="367"/>
      <c r="AW340" s="367"/>
      <c r="AX340" s="367"/>
      <c r="AY340" s="367"/>
      <c r="AZ340" s="367"/>
      <c r="BA340" s="367"/>
    </row>
    <row r="341" spans="1:53" ht="15.75" customHeight="1">
      <c r="A341" s="310" t="s">
        <v>505</v>
      </c>
      <c r="B341" s="362">
        <f>I333+C339</f>
        <v>731.05</v>
      </c>
      <c r="C341" s="539" t="s">
        <v>114</v>
      </c>
      <c r="D341" s="539"/>
      <c r="E341" s="549">
        <f>K333+I339</f>
        <v>516.0303107417833</v>
      </c>
      <c r="F341" s="549"/>
      <c r="G341" s="539" t="s">
        <v>150</v>
      </c>
      <c r="H341" s="539"/>
      <c r="I341" s="556">
        <f>B341-E341</f>
        <v>215.01968925821666</v>
      </c>
      <c r="J341" s="556"/>
      <c r="K341" s="528" t="s">
        <v>151</v>
      </c>
      <c r="L341" s="528"/>
      <c r="M341" s="553">
        <f>IF(ISERROR(I341/B341),"",I341/B341)</f>
        <v>0.29412446379620638</v>
      </c>
      <c r="N341" s="553"/>
      <c r="O341" s="528"/>
      <c r="P341" s="539" t="s">
        <v>107</v>
      </c>
      <c r="Q341" s="539"/>
      <c r="R341" s="554"/>
      <c r="S341" s="554"/>
      <c r="T341" s="555" t="str">
        <f>IF(ISERROR(R341/R342),"",R341/R342)</f>
        <v/>
      </c>
      <c r="U341" s="555"/>
      <c r="V341" s="539" t="s">
        <v>47</v>
      </c>
      <c r="W341" s="539"/>
      <c r="X341" s="564">
        <f>SUM(P204,P261,P296,P312,P322,P337)</f>
        <v>0</v>
      </c>
      <c r="Y341" s="565"/>
      <c r="Z341" s="555" t="str">
        <f>IF(ISERROR(X341/X342),"",X341/X342)</f>
        <v/>
      </c>
      <c r="AA341" s="555"/>
      <c r="AB341" s="12"/>
      <c r="AC341" s="22"/>
      <c r="AD341" s="22"/>
      <c r="AE341" s="3"/>
      <c r="AF341" s="3"/>
      <c r="AG341" s="370"/>
      <c r="AH341" s="370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67"/>
      <c r="AV341" s="367"/>
      <c r="AW341" s="367"/>
      <c r="AX341" s="367"/>
      <c r="AY341" s="367"/>
      <c r="AZ341" s="367"/>
      <c r="BA341" s="367"/>
    </row>
    <row r="342" spans="1:53" ht="15.75" customHeight="1">
      <c r="A342" s="310" t="s">
        <v>507</v>
      </c>
      <c r="B342" s="362">
        <f>N333</f>
        <v>0</v>
      </c>
      <c r="C342" s="539" t="s">
        <v>149</v>
      </c>
      <c r="D342" s="539"/>
      <c r="E342" s="555">
        <f>IF(ISERROR(B342/B341),"",B342/B341)</f>
        <v>0</v>
      </c>
      <c r="F342" s="555"/>
      <c r="G342" s="539" t="s">
        <v>158</v>
      </c>
      <c r="H342" s="539"/>
      <c r="I342" s="528">
        <f>V333</f>
        <v>0</v>
      </c>
      <c r="J342" s="528"/>
      <c r="K342" s="528" t="s">
        <v>156</v>
      </c>
      <c r="L342" s="528"/>
      <c r="M342" s="553">
        <f t="array" ref="M342">IF(ISERROR(I342/B340),"",I342/B340)</f>
        <v>0</v>
      </c>
      <c r="N342" s="553"/>
      <c r="O342" s="528"/>
      <c r="P342" s="539" t="s">
        <v>123</v>
      </c>
      <c r="Q342" s="539"/>
      <c r="R342" s="554">
        <f>SUM(R335:S341)</f>
        <v>0</v>
      </c>
      <c r="S342" s="554"/>
      <c r="T342" s="555">
        <f>SUM(T335:U341)</f>
        <v>0</v>
      </c>
      <c r="U342" s="555"/>
      <c r="V342" s="539" t="s">
        <v>123</v>
      </c>
      <c r="W342" s="539"/>
      <c r="X342" s="554">
        <f>SUM(X335:Y341)</f>
        <v>0</v>
      </c>
      <c r="Y342" s="554"/>
      <c r="Z342" s="555">
        <f>SUM(Z335:AA341)</f>
        <v>0</v>
      </c>
      <c r="AA342" s="555"/>
      <c r="AB342" s="12"/>
      <c r="AC342" s="22"/>
      <c r="AD342" s="22"/>
      <c r="AE342" s="3"/>
      <c r="AF342" s="3"/>
      <c r="AG342" s="370"/>
      <c r="AH342" s="370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67"/>
      <c r="AV342" s="367"/>
      <c r="AW342" s="367"/>
      <c r="AX342" s="367"/>
      <c r="AY342" s="367"/>
      <c r="AZ342" s="367"/>
      <c r="BA342" s="367"/>
    </row>
    <row r="343" spans="1:53" ht="15.75" customHeight="1">
      <c r="A343" s="558" t="s">
        <v>129</v>
      </c>
      <c r="B343" s="558"/>
      <c r="C343" s="558"/>
      <c r="D343" s="558"/>
      <c r="E343" s="558"/>
      <c r="F343" s="558"/>
      <c r="G343" s="558"/>
      <c r="H343" s="558"/>
      <c r="I343" s="558"/>
      <c r="J343" s="558"/>
      <c r="K343" s="558"/>
      <c r="L343" s="558"/>
      <c r="M343" s="558"/>
      <c r="N343" s="558"/>
      <c r="O343" s="558"/>
      <c r="P343" s="558"/>
      <c r="Q343" s="558"/>
      <c r="R343" s="558"/>
      <c r="S343" s="558"/>
      <c r="T343" s="558"/>
      <c r="U343" s="558"/>
      <c r="V343" s="558"/>
      <c r="W343" s="558"/>
      <c r="X343" s="558"/>
      <c r="Y343" s="558"/>
      <c r="Z343" s="558"/>
      <c r="AA343" s="558"/>
      <c r="AB343" s="558"/>
      <c r="AC343" s="558"/>
      <c r="AD343" s="558"/>
      <c r="AE343" s="558"/>
      <c r="AF343" s="558"/>
      <c r="AG343" s="558"/>
      <c r="AH343" s="558"/>
      <c r="AI343" s="558"/>
      <c r="AJ343" s="558"/>
      <c r="AK343" s="558"/>
      <c r="AL343" s="558"/>
      <c r="AM343" s="558"/>
      <c r="AN343" s="558"/>
      <c r="AO343" s="558"/>
      <c r="AP343" s="558"/>
      <c r="AQ343" s="558"/>
      <c r="AR343" s="558"/>
      <c r="AS343" s="558"/>
      <c r="AT343" s="558"/>
      <c r="AU343" s="558"/>
      <c r="AV343" s="558"/>
      <c r="AW343" s="558"/>
      <c r="AX343" s="558"/>
      <c r="AY343" s="558"/>
      <c r="AZ343" s="558"/>
      <c r="BA343" s="558"/>
    </row>
    <row r="344" spans="1:53">
      <c r="A344" s="478" t="s">
        <v>502</v>
      </c>
      <c r="B344" s="519" t="s">
        <v>25</v>
      </c>
      <c r="C344" s="519" t="s">
        <v>26</v>
      </c>
      <c r="D344" s="519" t="s">
        <v>27</v>
      </c>
      <c r="E344" s="522" t="s">
        <v>28</v>
      </c>
      <c r="F344" s="525" t="s">
        <v>29</v>
      </c>
      <c r="G344" s="528" t="s">
        <v>30</v>
      </c>
      <c r="H344" s="528"/>
      <c r="I344" s="519" t="s">
        <v>31</v>
      </c>
      <c r="J344" s="529" t="s">
        <v>32</v>
      </c>
      <c r="K344" s="540" t="s">
        <v>33</v>
      </c>
      <c r="L344" s="519" t="s">
        <v>34</v>
      </c>
      <c r="M344" s="543" t="s">
        <v>35</v>
      </c>
      <c r="N344" s="537" t="s">
        <v>36</v>
      </c>
      <c r="O344" s="528" t="s">
        <v>37</v>
      </c>
      <c r="P344" s="528"/>
      <c r="Q344" s="528"/>
      <c r="R344" s="528"/>
      <c r="S344" s="528"/>
      <c r="T344" s="528"/>
      <c r="U344" s="528"/>
      <c r="V344" s="545" t="s">
        <v>38</v>
      </c>
      <c r="W344" s="537" t="s">
        <v>39</v>
      </c>
      <c r="X344" s="528" t="s">
        <v>40</v>
      </c>
      <c r="Y344" s="528"/>
      <c r="Z344" s="528"/>
      <c r="AA344" s="528"/>
      <c r="AB344" s="21"/>
      <c r="AC344" s="21"/>
      <c r="AD344" s="21"/>
      <c r="AE344" s="21"/>
      <c r="AF344" s="21"/>
      <c r="AG344" s="21"/>
      <c r="AH344" s="21"/>
      <c r="AI344" s="562"/>
      <c r="AJ344" s="560"/>
      <c r="AK344" s="560"/>
      <c r="AL344" s="560"/>
      <c r="AM344" s="560"/>
      <c r="AN344" s="560"/>
      <c r="AO344" s="560"/>
      <c r="AP344" s="560"/>
      <c r="AQ344" s="560"/>
      <c r="AR344" s="560"/>
      <c r="AS344" s="560"/>
      <c r="AT344" s="560"/>
      <c r="AU344" s="560"/>
      <c r="AV344" s="560"/>
      <c r="AW344" s="560"/>
      <c r="AX344" s="560"/>
      <c r="AY344" s="560"/>
      <c r="AZ344" s="560"/>
      <c r="BA344" s="560"/>
    </row>
    <row r="345" spans="1:53">
      <c r="A345" s="479"/>
      <c r="B345" s="520"/>
      <c r="C345" s="520"/>
      <c r="D345" s="520"/>
      <c r="E345" s="523"/>
      <c r="F345" s="526"/>
      <c r="G345" s="528"/>
      <c r="H345" s="528"/>
      <c r="I345" s="520"/>
      <c r="J345" s="530"/>
      <c r="K345" s="541"/>
      <c r="L345" s="520"/>
      <c r="M345" s="544"/>
      <c r="N345" s="537"/>
      <c r="O345" s="528" t="s">
        <v>41</v>
      </c>
      <c r="P345" s="528" t="s">
        <v>42</v>
      </c>
      <c r="Q345" s="528" t="s">
        <v>43</v>
      </c>
      <c r="R345" s="538" t="s">
        <v>44</v>
      </c>
      <c r="S345" s="539" t="s">
        <v>45</v>
      </c>
      <c r="T345" s="528" t="s">
        <v>46</v>
      </c>
      <c r="U345" s="528" t="s">
        <v>47</v>
      </c>
      <c r="V345" s="545"/>
      <c r="W345" s="537"/>
      <c r="X345" s="528" t="s">
        <v>13</v>
      </c>
      <c r="Y345" s="528" t="s">
        <v>48</v>
      </c>
      <c r="Z345" s="528" t="s">
        <v>49</v>
      </c>
      <c r="AA345" s="528" t="s">
        <v>47</v>
      </c>
      <c r="AB345" s="21"/>
      <c r="AC345" s="21"/>
      <c r="AD345" s="21"/>
      <c r="AE345" s="21"/>
      <c r="AF345" s="21"/>
      <c r="AG345" s="21"/>
      <c r="AH345" s="21"/>
      <c r="AI345" s="562"/>
      <c r="AJ345" s="560"/>
      <c r="AK345" s="560"/>
      <c r="AL345" s="560"/>
      <c r="AM345" s="560"/>
      <c r="AN345" s="560"/>
      <c r="AO345" s="560"/>
      <c r="AP345" s="560"/>
      <c r="AQ345" s="560"/>
      <c r="AR345" s="560"/>
      <c r="AS345" s="561"/>
      <c r="AT345" s="561"/>
      <c r="AU345" s="561"/>
      <c r="AV345" s="561"/>
      <c r="AW345" s="561"/>
      <c r="AX345" s="561"/>
      <c r="AY345" s="561"/>
      <c r="AZ345" s="561"/>
      <c r="BA345" s="561"/>
    </row>
    <row r="346" spans="1:53" ht="15.75" customHeight="1">
      <c r="A346" s="480"/>
      <c r="B346" s="521"/>
      <c r="C346" s="521"/>
      <c r="D346" s="521"/>
      <c r="E346" s="524"/>
      <c r="F346" s="527"/>
      <c r="G346" s="358" t="s">
        <v>50</v>
      </c>
      <c r="H346" s="358" t="s">
        <v>51</v>
      </c>
      <c r="I346" s="521"/>
      <c r="J346" s="531"/>
      <c r="K346" s="542"/>
      <c r="L346" s="521"/>
      <c r="M346" s="544"/>
      <c r="N346" s="537"/>
      <c r="O346" s="528"/>
      <c r="P346" s="528"/>
      <c r="Q346" s="528"/>
      <c r="R346" s="538"/>
      <c r="S346" s="539"/>
      <c r="T346" s="528"/>
      <c r="U346" s="528"/>
      <c r="V346" s="545"/>
      <c r="W346" s="537"/>
      <c r="X346" s="528"/>
      <c r="Y346" s="528"/>
      <c r="Z346" s="528"/>
      <c r="AA346" s="528"/>
      <c r="AB346" s="21"/>
      <c r="AC346" s="21"/>
      <c r="AD346" s="21"/>
      <c r="AE346" s="21"/>
      <c r="AF346" s="21"/>
      <c r="AG346" s="21"/>
      <c r="AH346" s="21"/>
      <c r="AI346" s="562"/>
      <c r="AJ346" s="560"/>
      <c r="AK346" s="560"/>
      <c r="AL346" s="367"/>
      <c r="AM346" s="367"/>
      <c r="AN346" s="367"/>
      <c r="AO346" s="367"/>
      <c r="AP346" s="367"/>
      <c r="AQ346" s="367"/>
      <c r="AR346" s="367"/>
      <c r="AS346" s="21"/>
      <c r="AT346" s="21"/>
      <c r="AU346" s="21"/>
      <c r="AV346" s="368"/>
      <c r="AW346" s="367"/>
      <c r="AX346" s="367"/>
      <c r="AY346" s="367"/>
      <c r="AZ346" s="367"/>
      <c r="BA346" s="367"/>
    </row>
    <row r="347" spans="1:53">
      <c r="A347" s="315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SUM('1:2'!G347)</f>
        <v>0</v>
      </c>
      <c r="H347" s="95">
        <f t="shared" ref="H347:H367" si="133">D347*G347</f>
        <v>0</v>
      </c>
      <c r="I347" s="93">
        <f>SUM('1:2'!I347)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56" si="134">IF(ISERROR(I347-K347),"",I347-K347)</f>
        <v>0</v>
      </c>
      <c r="N347" s="84">
        <f>SUM(O347:U347)</f>
        <v>0</v>
      </c>
      <c r="O347" s="93">
        <f>SUM('1:2'!O347)</f>
        <v>0</v>
      </c>
      <c r="P347" s="93">
        <f>SUM('1:2'!P347)</f>
        <v>0</v>
      </c>
      <c r="Q347" s="93">
        <f>SUM('1:2'!Q347)</f>
        <v>0</v>
      </c>
      <c r="R347" s="93">
        <f>SUM('1:2'!R347)</f>
        <v>0</v>
      </c>
      <c r="S347" s="93">
        <f>SUM('1:2'!S347)</f>
        <v>0</v>
      </c>
      <c r="T347" s="93">
        <f>SUM('1:2'!T347)</f>
        <v>0</v>
      </c>
      <c r="U347" s="93">
        <f>SUM('1:2'!U347)</f>
        <v>0</v>
      </c>
      <c r="V347" s="206">
        <f t="shared" ref="V347:V356" si="135">SUM(X347:AA347)</f>
        <v>0</v>
      </c>
      <c r="W347" s="33" t="str">
        <f t="shared" ref="W347:W356" si="136">IF(ISERROR(V347/G347),"",V347/G347)</f>
        <v/>
      </c>
      <c r="X347" s="93">
        <f>SUM('1:2'!X347)</f>
        <v>0</v>
      </c>
      <c r="Y347" s="93">
        <f>SUM('1:2'!Y347)</f>
        <v>0</v>
      </c>
      <c r="Z347" s="93">
        <f>SUM('1:2'!Z347)</f>
        <v>0</v>
      </c>
      <c r="AA347" s="93">
        <f>SUM('1:2'!AA347)</f>
        <v>0</v>
      </c>
      <c r="AB347" s="73"/>
      <c r="AC347" s="54"/>
      <c r="AD347" s="370"/>
      <c r="AE347" s="54"/>
      <c r="AF347" s="54"/>
      <c r="AG347" s="54"/>
      <c r="AH347" s="54"/>
      <c r="AI347" s="57"/>
      <c r="AJ347" s="57"/>
      <c r="AK347" s="57"/>
      <c r="AL347" s="369"/>
      <c r="AM347" s="54"/>
      <c r="AN347" s="369"/>
      <c r="AO347" s="369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00"/>
      <c r="B348" s="62" t="s">
        <v>54</v>
      </c>
      <c r="C348" s="16" t="s">
        <v>53</v>
      </c>
      <c r="D348" s="17">
        <v>5.03</v>
      </c>
      <c r="E348" s="17"/>
      <c r="F348" s="6"/>
      <c r="G348" s="93">
        <f>SUM('1:2'!G348)</f>
        <v>0</v>
      </c>
      <c r="H348" s="95">
        <f t="shared" si="133"/>
        <v>0</v>
      </c>
      <c r="I348" s="93">
        <f>SUM('1:2'!I348)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4"/>
        <v>0</v>
      </c>
      <c r="N348" s="31">
        <f t="shared" ref="N348:N356" si="137">SUM(O348:U348)</f>
        <v>0</v>
      </c>
      <c r="O348" s="93">
        <f>SUM('1:2'!O348)</f>
        <v>0</v>
      </c>
      <c r="P348" s="93">
        <f>SUM('1:2'!P348)</f>
        <v>0</v>
      </c>
      <c r="Q348" s="93">
        <f>SUM('1:2'!Q348)</f>
        <v>0</v>
      </c>
      <c r="R348" s="93">
        <f>SUM('1:2'!R348)</f>
        <v>0</v>
      </c>
      <c r="S348" s="93">
        <f>SUM('1:2'!S348)</f>
        <v>0</v>
      </c>
      <c r="T348" s="93">
        <f>SUM('1:2'!T348)</f>
        <v>0</v>
      </c>
      <c r="U348" s="93">
        <f>SUM('1:2'!U348)</f>
        <v>0</v>
      </c>
      <c r="V348" s="206">
        <f t="shared" si="135"/>
        <v>0</v>
      </c>
      <c r="W348" s="33" t="str">
        <f t="shared" si="136"/>
        <v/>
      </c>
      <c r="X348" s="93">
        <f>SUM('1:2'!X348)</f>
        <v>0</v>
      </c>
      <c r="Y348" s="93">
        <f>SUM('1:2'!Y348)</f>
        <v>0</v>
      </c>
      <c r="Z348" s="93">
        <f>SUM('1:2'!Z348)</f>
        <v>0</v>
      </c>
      <c r="AA348" s="93">
        <f>SUM('1:2'!AA348)</f>
        <v>0</v>
      </c>
      <c r="AB348" s="73"/>
      <c r="AC348" s="54"/>
      <c r="AD348" s="370"/>
      <c r="AE348" s="54"/>
      <c r="AF348" s="54"/>
      <c r="AG348" s="54"/>
      <c r="AH348" s="54"/>
      <c r="AI348" s="57"/>
      <c r="AJ348" s="57"/>
      <c r="AK348" s="57"/>
      <c r="AL348" s="54"/>
      <c r="AM348" s="54"/>
      <c r="AN348" s="369"/>
      <c r="AO348" s="54"/>
      <c r="AP348" s="369"/>
      <c r="AQ348" s="54"/>
      <c r="AR348" s="54"/>
      <c r="AS348" s="369"/>
      <c r="AT348" s="369"/>
      <c r="AU348" s="369"/>
      <c r="AV348" s="369"/>
      <c r="AW348" s="55"/>
      <c r="AX348" s="54"/>
      <c r="AY348" s="54"/>
      <c r="AZ348" s="54"/>
      <c r="BA348" s="54"/>
    </row>
    <row r="349" spans="1:53">
      <c r="A349" s="301"/>
      <c r="B349" s="62" t="s">
        <v>54</v>
      </c>
      <c r="C349" s="16" t="s">
        <v>55</v>
      </c>
      <c r="D349" s="17">
        <v>5.03</v>
      </c>
      <c r="E349" s="17"/>
      <c r="F349" s="6"/>
      <c r="G349" s="93">
        <f>SUM('1:2'!G349)</f>
        <v>0</v>
      </c>
      <c r="H349" s="95">
        <f t="shared" si="133"/>
        <v>0</v>
      </c>
      <c r="I349" s="93">
        <f>SUM('1:2'!I349)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4"/>
        <v>0</v>
      </c>
      <c r="N349" s="31">
        <f t="shared" si="137"/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si="135"/>
        <v>0</v>
      </c>
      <c r="W349" s="33" t="str">
        <f t="shared" si="136"/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73"/>
      <c r="AC349" s="54"/>
      <c r="AD349" s="370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369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3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4"/>
        <v>0</v>
      </c>
      <c r="N350" s="31">
        <f t="shared" si="137"/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5"/>
        <v>0</v>
      </c>
      <c r="W350" s="33" t="str">
        <f t="shared" si="136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73"/>
      <c r="AC350" s="54"/>
      <c r="AD350" s="370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SUM('1:2'!G351)</f>
        <v>0</v>
      </c>
      <c r="H351" s="95">
        <f t="shared" si="133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4"/>
        <v>0</v>
      </c>
      <c r="N351" s="31">
        <f t="shared" si="137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5"/>
        <v>0</v>
      </c>
      <c r="W351" s="33" t="str">
        <f t="shared" si="136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73"/>
      <c r="AC351" s="54"/>
      <c r="AD351" s="370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SUM('1:2'!G352)</f>
        <v>0</v>
      </c>
      <c r="H352" s="95">
        <f t="shared" si="133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5"/>
        <v>0</v>
      </c>
      <c r="W352" s="33" t="str">
        <f t="shared" si="136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73"/>
      <c r="AC352" s="54"/>
      <c r="AD352" s="370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SUM('1:2'!G353)</f>
        <v>0</v>
      </c>
      <c r="H353" s="95">
        <f t="shared" si="133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4"/>
        <v>0</v>
      </c>
      <c r="N353" s="31">
        <f t="shared" si="137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5"/>
        <v>0</v>
      </c>
      <c r="W353" s="33" t="str">
        <f t="shared" si="136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73"/>
      <c r="AC353" s="54"/>
      <c r="AD353" s="370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SUM('1:2'!G354)</f>
        <v>0</v>
      </c>
      <c r="H354" s="95">
        <f t="shared" si="133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4"/>
        <v>0</v>
      </c>
      <c r="N354" s="31">
        <f t="shared" si="137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5"/>
        <v>0</v>
      </c>
      <c r="W354" s="33" t="str">
        <f t="shared" si="136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73"/>
      <c r="AC354" s="54"/>
      <c r="AD354" s="370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0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SUM('1:2'!G355)</f>
        <v>0</v>
      </c>
      <c r="H355" s="95">
        <f t="shared" si="133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4"/>
        <v>0</v>
      </c>
      <c r="N355" s="31">
        <f t="shared" si="137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5"/>
        <v>0</v>
      </c>
      <c r="W355" s="33" t="str">
        <f t="shared" si="136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73"/>
      <c r="AC355" s="54"/>
      <c r="AD355" s="370"/>
      <c r="AE355" s="54"/>
      <c r="AF355" s="54"/>
      <c r="AG355" s="54"/>
      <c r="AH355" s="54"/>
      <c r="AI355" s="57"/>
      <c r="AJ355" s="57"/>
      <c r="AK355" s="57"/>
      <c r="AL355" s="369"/>
      <c r="AM355" s="54"/>
      <c r="AN355" s="54"/>
      <c r="AO355" s="54"/>
      <c r="AP355" s="369"/>
      <c r="AQ355" s="369"/>
      <c r="AR355" s="369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0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SUM('1:2'!G356)</f>
        <v>0</v>
      </c>
      <c r="H356" s="95">
        <f t="shared" si="133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4"/>
        <v>0</v>
      </c>
      <c r="N356" s="31">
        <f t="shared" si="137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5"/>
        <v>0</v>
      </c>
      <c r="W356" s="33" t="str">
        <f t="shared" si="136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73"/>
      <c r="AC356" s="54"/>
      <c r="AD356" s="370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SUM('1:2'!G357)</f>
        <v>0</v>
      </c>
      <c r="H357" s="95">
        <f t="shared" si="133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73"/>
      <c r="AC357" s="54"/>
      <c r="AD357" s="370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SUM('1:2'!G358)</f>
        <v>0</v>
      </c>
      <c r="H358" s="95">
        <f t="shared" si="133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73"/>
      <c r="AC358" s="54"/>
      <c r="AD358" s="370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0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SUM('1:2'!G359)</f>
        <v>0</v>
      </c>
      <c r="H359" s="95">
        <f t="shared" si="133"/>
        <v>0</v>
      </c>
      <c r="I359" s="93">
        <f>SUM('1:2'!I359)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ref="M359:M362" si="138">IF(ISERROR(I359-K359),"",I359-K359)</f>
        <v>0</v>
      </c>
      <c r="N359" s="31">
        <f t="shared" ref="N359:N362" si="139">SUM(O359:U359)</f>
        <v>0</v>
      </c>
      <c r="O359" s="93">
        <f>SUM('1:2'!O359)</f>
        <v>0</v>
      </c>
      <c r="P359" s="93">
        <f>SUM('1:2'!P359)</f>
        <v>0</v>
      </c>
      <c r="Q359" s="93">
        <f>SUM('1:2'!Q359)</f>
        <v>0</v>
      </c>
      <c r="R359" s="93">
        <f>SUM('1:2'!R359)</f>
        <v>0</v>
      </c>
      <c r="S359" s="93">
        <f>SUM('1:2'!S359)</f>
        <v>0</v>
      </c>
      <c r="T359" s="93">
        <f>SUM('1:2'!T359)</f>
        <v>0</v>
      </c>
      <c r="U359" s="93">
        <f>SUM('1:2'!U359)</f>
        <v>0</v>
      </c>
      <c r="V359" s="206">
        <f t="shared" ref="V359:V362" si="140">SUM(X359:AA359)</f>
        <v>0</v>
      </c>
      <c r="W359" s="33" t="str">
        <f t="shared" ref="W359:W362" si="141">IF(ISERROR(V359/G359),"",V359/G359)</f>
        <v/>
      </c>
      <c r="X359" s="93">
        <f>SUM('1:2'!X359)</f>
        <v>0</v>
      </c>
      <c r="Y359" s="93">
        <f>SUM('1:2'!Y359)</f>
        <v>0</v>
      </c>
      <c r="Z359" s="93">
        <f>SUM('1:2'!Z359)</f>
        <v>0</v>
      </c>
      <c r="AA359" s="93">
        <f>SUM('1:2'!AA359)</f>
        <v>0</v>
      </c>
      <c r="AB359" s="73"/>
      <c r="AC359" s="54"/>
      <c r="AD359" s="370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0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SUM('1:2'!G360)</f>
        <v>0</v>
      </c>
      <c r="H360" s="95">
        <f t="shared" si="133"/>
        <v>0</v>
      </c>
      <c r="I360" s="93">
        <f>SUM('1:2'!I360)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8"/>
        <v>0</v>
      </c>
      <c r="N360" s="31">
        <f t="shared" si="139"/>
        <v>0</v>
      </c>
      <c r="O360" s="93">
        <f>SUM('1:2'!O360)</f>
        <v>0</v>
      </c>
      <c r="P360" s="93">
        <f>SUM('1:2'!P360)</f>
        <v>0</v>
      </c>
      <c r="Q360" s="93">
        <f>SUM('1:2'!Q360)</f>
        <v>0</v>
      </c>
      <c r="R360" s="93">
        <f>SUM('1:2'!R360)</f>
        <v>0</v>
      </c>
      <c r="S360" s="93">
        <f>SUM('1:2'!S360)</f>
        <v>0</v>
      </c>
      <c r="T360" s="93">
        <f>SUM('1:2'!T360)</f>
        <v>0</v>
      </c>
      <c r="U360" s="93">
        <f>SUM('1:2'!U360)</f>
        <v>0</v>
      </c>
      <c r="V360" s="206">
        <f t="shared" si="140"/>
        <v>0</v>
      </c>
      <c r="W360" s="33" t="str">
        <f t="shared" si="141"/>
        <v/>
      </c>
      <c r="X360" s="93">
        <f>SUM('1:2'!X360)</f>
        <v>0</v>
      </c>
      <c r="Y360" s="93">
        <f>SUM('1:2'!Y360)</f>
        <v>0</v>
      </c>
      <c r="Z360" s="93">
        <f>SUM('1:2'!Z360)</f>
        <v>0</v>
      </c>
      <c r="AA360" s="93">
        <f>SUM('1:2'!AA360)</f>
        <v>0</v>
      </c>
      <c r="AB360" s="73"/>
      <c r="AC360" s="54"/>
      <c r="AD360" s="370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SUM('1:2'!G361)</f>
        <v>0</v>
      </c>
      <c r="H361" s="95">
        <f t="shared" si="133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8"/>
        <v>0</v>
      </c>
      <c r="N361" s="31">
        <f t="shared" si="139"/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si="140"/>
        <v>0</v>
      </c>
      <c r="W361" s="33" t="str">
        <f t="shared" si="141"/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73"/>
      <c r="AC361" s="54"/>
      <c r="AD361" s="370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30100003</v>
      </c>
      <c r="B362" s="141" t="s">
        <v>198</v>
      </c>
      <c r="C362" s="356" t="s">
        <v>190</v>
      </c>
      <c r="D362" s="108">
        <v>4.8</v>
      </c>
      <c r="E362" s="17"/>
      <c r="F362" s="6"/>
      <c r="G362" s="93">
        <f>SUM('1:2'!G362)</f>
        <v>0</v>
      </c>
      <c r="H362" s="95">
        <f t="shared" si="133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8"/>
        <v>0</v>
      </c>
      <c r="N362" s="31">
        <f t="shared" si="139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40"/>
        <v>0</v>
      </c>
      <c r="W362" s="33" t="str">
        <f t="shared" si="141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73"/>
      <c r="AC362" s="54"/>
      <c r="AD362" s="370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30100004</v>
      </c>
      <c r="B363" s="141" t="s">
        <v>198</v>
      </c>
      <c r="C363" s="356" t="s">
        <v>187</v>
      </c>
      <c r="D363" s="108">
        <v>4.8</v>
      </c>
      <c r="E363" s="17"/>
      <c r="F363" s="6"/>
      <c r="G363" s="93">
        <f>SUM('1:2'!G363)</f>
        <v>0</v>
      </c>
      <c r="H363" s="95">
        <f t="shared" si="133"/>
        <v>0</v>
      </c>
      <c r="I363" s="93">
        <f>SUM('1:2'!I363)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/>
      <c r="W363" s="33"/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73"/>
      <c r="AC363" s="54"/>
      <c r="AD363" s="370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30100006</v>
      </c>
      <c r="B364" s="141" t="s">
        <v>198</v>
      </c>
      <c r="C364" s="356" t="s">
        <v>179</v>
      </c>
      <c r="D364" s="108">
        <v>4.8</v>
      </c>
      <c r="E364" s="17"/>
      <c r="F364" s="6"/>
      <c r="G364" s="93">
        <f>SUM('1:2'!G364)</f>
        <v>0</v>
      </c>
      <c r="H364" s="95">
        <f t="shared" si="133"/>
        <v>0</v>
      </c>
      <c r="I364" s="93">
        <f>SUM('1:2'!I364)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/>
      <c r="W364" s="33"/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73"/>
      <c r="AC364" s="54"/>
      <c r="AD364" s="370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30100005</v>
      </c>
      <c r="B365" s="141" t="s">
        <v>198</v>
      </c>
      <c r="C365" s="356" t="s">
        <v>199</v>
      </c>
      <c r="D365" s="108">
        <v>4.8</v>
      </c>
      <c r="E365" s="17"/>
      <c r="F365" s="6"/>
      <c r="G365" s="93">
        <f>SUM('1:2'!G365)</f>
        <v>0</v>
      </c>
      <c r="H365" s="95">
        <f t="shared" si="133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73"/>
      <c r="AC365" s="54"/>
      <c r="AD365" s="370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SUM('1:2'!G366)</f>
        <v>0</v>
      </c>
      <c r="H366" s="95">
        <f t="shared" si="133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73"/>
      <c r="AC366" s="54"/>
      <c r="AD366" s="370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SUM('1:2'!G367)</f>
        <v>0</v>
      </c>
      <c r="H367" s="95">
        <f t="shared" si="133"/>
        <v>0</v>
      </c>
      <c r="I367" s="93">
        <f>SUM('1:2'!I367)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73"/>
      <c r="AC367" s="54"/>
      <c r="AD367" s="370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532" t="s">
        <v>70</v>
      </c>
      <c r="B368" s="533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70"/>
      <c r="AC368" s="70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>
      <c r="A369" s="300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SUM('1:2'!G369)</f>
        <v>0</v>
      </c>
      <c r="H369" s="364">
        <f t="shared" ref="H369:H425" si="147">D369*G369</f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25"/>
      <c r="AC369" s="54"/>
      <c r="AD369" s="370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0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>
        <f>SUM('1:2'!G370)</f>
        <v>0</v>
      </c>
      <c r="H370" s="364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70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0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SUM('1:2'!G371)</f>
        <v>0</v>
      </c>
      <c r="H371" s="364">
        <f t="shared" si="147"/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25"/>
      <c r="AC371" s="54"/>
      <c r="AD371" s="370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00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SUM('1:2'!G372)</f>
        <v>0</v>
      </c>
      <c r="H372" s="364">
        <f t="shared" si="147"/>
        <v>0</v>
      </c>
      <c r="I372" s="93">
        <f>SUM('1:2'!I372)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SUM('1:2'!O372)</f>
        <v>0</v>
      </c>
      <c r="P372" s="93">
        <f>SUM('1:2'!P372)</f>
        <v>0</v>
      </c>
      <c r="Q372" s="93">
        <f>SUM('1:2'!Q372)</f>
        <v>0</v>
      </c>
      <c r="R372" s="93">
        <f>SUM('1:2'!R372)</f>
        <v>0</v>
      </c>
      <c r="S372" s="93">
        <f>SUM('1:2'!S372)</f>
        <v>0</v>
      </c>
      <c r="T372" s="93">
        <f>SUM('1:2'!T372)</f>
        <v>0</v>
      </c>
      <c r="U372" s="93">
        <f>SUM('1:2'!U372)</f>
        <v>0</v>
      </c>
      <c r="V372" s="206">
        <f t="shared" si="154"/>
        <v>0</v>
      </c>
      <c r="W372" s="33" t="str">
        <f t="shared" si="155"/>
        <v/>
      </c>
      <c r="X372" s="93">
        <f>SUM('1:2'!X372)</f>
        <v>0</v>
      </c>
      <c r="Y372" s="93">
        <f>SUM('1:2'!Y372)</f>
        <v>0</v>
      </c>
      <c r="Z372" s="93">
        <f>SUM('1:2'!Z372)</f>
        <v>0</v>
      </c>
      <c r="AA372" s="93">
        <f>SUM('1:2'!AA372)</f>
        <v>0</v>
      </c>
      <c r="AB372" s="25"/>
      <c r="AC372" s="54"/>
      <c r="AD372" s="370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SUM('1:2'!G373)</f>
        <v>0</v>
      </c>
      <c r="H373" s="364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si="154"/>
        <v>0</v>
      </c>
      <c r="W373" s="33" t="str">
        <f t="shared" si="155"/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25"/>
      <c r="AC373" s="54"/>
      <c r="AD373" s="370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0">
        <v>30100016</v>
      </c>
      <c r="B374" s="355" t="s">
        <v>414</v>
      </c>
      <c r="C374" s="187" t="s">
        <v>415</v>
      </c>
      <c r="D374" s="17"/>
      <c r="E374" s="17"/>
      <c r="F374" s="6"/>
      <c r="G374" s="93">
        <f>SUM('1:2'!G374)</f>
        <v>0</v>
      </c>
      <c r="H374" s="364">
        <f t="shared" si="147"/>
        <v>0</v>
      </c>
      <c r="I374" s="93">
        <f>SUM('1:2'!I374)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25"/>
      <c r="AC374" s="54"/>
      <c r="AD374" s="370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30100017</v>
      </c>
      <c r="B375" s="355" t="s">
        <v>414</v>
      </c>
      <c r="C375" s="187" t="s">
        <v>416</v>
      </c>
      <c r="D375" s="17"/>
      <c r="E375" s="17"/>
      <c r="F375" s="6"/>
      <c r="G375" s="93">
        <f>SUM('1:2'!G375)</f>
        <v>0</v>
      </c>
      <c r="H375" s="364">
        <f t="shared" si="147"/>
        <v>0</v>
      </c>
      <c r="I375" s="93">
        <f>SUM('1:2'!I375)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25"/>
      <c r="AC375" s="54"/>
      <c r="AD375" s="370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30100015</v>
      </c>
      <c r="B376" s="355" t="s">
        <v>414</v>
      </c>
      <c r="C376" s="187" t="s">
        <v>61</v>
      </c>
      <c r="D376" s="17"/>
      <c r="E376" s="17"/>
      <c r="F376" s="6"/>
      <c r="G376" s="93">
        <f>SUM('1:2'!G376)</f>
        <v>0</v>
      </c>
      <c r="H376" s="364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70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SUM('1:2'!G377)</f>
        <v>0</v>
      </c>
      <c r="H377" s="364">
        <f t="shared" si="147"/>
        <v>0</v>
      </c>
      <c r="I377" s="93">
        <f>SUM('1:2'!I377)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SUM('1:2'!O377)</f>
        <v>0</v>
      </c>
      <c r="P377" s="93">
        <f>SUM('1:2'!P377)</f>
        <v>0</v>
      </c>
      <c r="Q377" s="93">
        <f>SUM('1:2'!Q377)</f>
        <v>0</v>
      </c>
      <c r="R377" s="93">
        <f>SUM('1:2'!R377)</f>
        <v>0</v>
      </c>
      <c r="S377" s="93">
        <f>SUM('1:2'!S377)</f>
        <v>0</v>
      </c>
      <c r="T377" s="93">
        <f>SUM('1:2'!T377)</f>
        <v>0</v>
      </c>
      <c r="U377" s="93">
        <f>SUM('1:2'!U377)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SUM('1:2'!X377)</f>
        <v>0</v>
      </c>
      <c r="Y377" s="93">
        <f>SUM('1:2'!Y377)</f>
        <v>0</v>
      </c>
      <c r="Z377" s="93">
        <f>SUM('1:2'!Z377)</f>
        <v>0</v>
      </c>
      <c r="AA377" s="93">
        <f>SUM('1:2'!AA377)</f>
        <v>0</v>
      </c>
      <c r="AB377" s="25"/>
      <c r="AC377" s="54"/>
      <c r="AD377" s="370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SUM('1:2'!G378)</f>
        <v>0</v>
      </c>
      <c r="H378" s="364">
        <f t="shared" si="147"/>
        <v>0</v>
      </c>
      <c r="I378" s="93">
        <f>SUM('1:2'!I378)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SUM('1:2'!O378)</f>
        <v>0</v>
      </c>
      <c r="P378" s="93">
        <f>SUM('1:2'!P378)</f>
        <v>0</v>
      </c>
      <c r="Q378" s="93">
        <f>SUM('1:2'!Q378)</f>
        <v>0</v>
      </c>
      <c r="R378" s="93">
        <f>SUM('1:2'!R378)</f>
        <v>0</v>
      </c>
      <c r="S378" s="93">
        <f>SUM('1:2'!S378)</f>
        <v>0</v>
      </c>
      <c r="T378" s="93">
        <f>SUM('1:2'!T378)</f>
        <v>0</v>
      </c>
      <c r="U378" s="93">
        <f>SUM('1:2'!U378)</f>
        <v>0</v>
      </c>
      <c r="V378" s="206">
        <f t="shared" si="157"/>
        <v>0</v>
      </c>
      <c r="W378" s="33" t="str">
        <f t="shared" si="158"/>
        <v/>
      </c>
      <c r="X378" s="93">
        <f>SUM('1:2'!X378)</f>
        <v>0</v>
      </c>
      <c r="Y378" s="93">
        <f>SUM('1:2'!Y378)</f>
        <v>0</v>
      </c>
      <c r="Z378" s="93">
        <f>SUM('1:2'!Z378)</f>
        <v>0</v>
      </c>
      <c r="AA378" s="93">
        <f>SUM('1:2'!AA378)</f>
        <v>0</v>
      </c>
      <c r="AB378" s="25"/>
      <c r="AC378" s="54"/>
      <c r="AD378" s="370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SUM('1:2'!G379)</f>
        <v>0</v>
      </c>
      <c r="H379" s="364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si="157"/>
        <v>0</v>
      </c>
      <c r="W379" s="33" t="str">
        <f t="shared" si="158"/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25"/>
      <c r="AC379" s="54"/>
      <c r="AD379" s="370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SUM('1:2'!G380)</f>
        <v>0</v>
      </c>
      <c r="H380" s="364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25"/>
      <c r="AC380" s="54"/>
      <c r="AD380" s="370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SUM('1:2'!G381)</f>
        <v>0</v>
      </c>
      <c r="H381" s="364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25"/>
      <c r="AC381" s="54"/>
      <c r="AD381" s="370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SUM('1:2'!G382)</f>
        <v>0</v>
      </c>
      <c r="H382" s="364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73"/>
      <c r="AC382" s="54"/>
      <c r="AD382" s="370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SUM('1:2'!G383)</f>
        <v>0</v>
      </c>
      <c r="H383" s="364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25"/>
      <c r="AC383" s="54"/>
      <c r="AD383" s="370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SUM('1:2'!G384)</f>
        <v>0</v>
      </c>
      <c r="H384" s="364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73"/>
      <c r="AC384" s="54"/>
      <c r="AD384" s="370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SUM('1:2'!G385)</f>
        <v>0</v>
      </c>
      <c r="H385" s="364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25"/>
      <c r="AC385" s="54"/>
      <c r="AD385" s="370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SUM('1:2'!G386)</f>
        <v>0</v>
      </c>
      <c r="H386" s="364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25"/>
      <c r="AC386" s="54"/>
      <c r="AD386" s="370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SUM('1:2'!G387)</f>
        <v>0</v>
      </c>
      <c r="H387" s="364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25"/>
      <c r="AC387" s="54"/>
      <c r="AD387" s="370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SUM('1:2'!G388)</f>
        <v>0</v>
      </c>
      <c r="H388" s="364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25"/>
      <c r="AC388" s="54"/>
      <c r="AD388" s="370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SUM('1:2'!G389)</f>
        <v>0</v>
      </c>
      <c r="H389" s="364">
        <f t="shared" si="147"/>
        <v>0</v>
      </c>
      <c r="I389" s="93">
        <f>SUM('1:2'!I389)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/>
      <c r="W389" s="33"/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25"/>
      <c r="AC389" s="54"/>
      <c r="AD389" s="370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SUM('1:2'!G390)</f>
        <v>0</v>
      </c>
      <c r="H390" s="364">
        <f t="shared" si="147"/>
        <v>0</v>
      </c>
      <c r="I390" s="93">
        <f>SUM('1:2'!I390)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/>
      <c r="W390" s="33"/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25"/>
      <c r="AC390" s="54"/>
      <c r="AD390" s="370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30100021</v>
      </c>
      <c r="B391" s="190" t="s">
        <v>382</v>
      </c>
      <c r="C391" s="16" t="s">
        <v>389</v>
      </c>
      <c r="D391" s="17">
        <v>5.03</v>
      </c>
      <c r="E391" s="17"/>
      <c r="F391" s="6"/>
      <c r="G391" s="93">
        <f>SUM('1:2'!G391)</f>
        <v>0</v>
      </c>
      <c r="H391" s="364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25"/>
      <c r="AC391" s="54"/>
      <c r="AD391" s="370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30100018</v>
      </c>
      <c r="B392" s="190" t="s">
        <v>382</v>
      </c>
      <c r="C392" s="16" t="s">
        <v>391</v>
      </c>
      <c r="D392" s="17">
        <v>5.03</v>
      </c>
      <c r="E392" s="17"/>
      <c r="F392" s="6"/>
      <c r="G392" s="93">
        <f>SUM('1:2'!G392)</f>
        <v>0</v>
      </c>
      <c r="H392" s="364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25"/>
      <c r="AC392" s="54"/>
      <c r="AD392" s="370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3">
        <v>30700007</v>
      </c>
      <c r="B393" s="190" t="s">
        <v>418</v>
      </c>
      <c r="C393" s="187" t="s">
        <v>364</v>
      </c>
      <c r="D393" s="17">
        <v>5.03</v>
      </c>
      <c r="E393" s="17"/>
      <c r="F393" s="6"/>
      <c r="G393" s="93">
        <f>SUM('1:2'!G393)</f>
        <v>0</v>
      </c>
      <c r="H393" s="364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25"/>
      <c r="AC393" s="54"/>
      <c r="AD393" s="370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3">
        <v>30700006</v>
      </c>
      <c r="B394" s="190" t="s">
        <v>418</v>
      </c>
      <c r="C394" s="187" t="s">
        <v>365</v>
      </c>
      <c r="D394" s="17">
        <v>5.03</v>
      </c>
      <c r="E394" s="17"/>
      <c r="F394" s="6"/>
      <c r="G394" s="93">
        <f>SUM('1:2'!G394)</f>
        <v>0</v>
      </c>
      <c r="H394" s="364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25"/>
      <c r="AC394" s="54"/>
      <c r="AD394" s="370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30700008</v>
      </c>
      <c r="B395" s="190" t="s">
        <v>418</v>
      </c>
      <c r="C395" s="187" t="s">
        <v>366</v>
      </c>
      <c r="D395" s="17">
        <v>5.03</v>
      </c>
      <c r="E395" s="17"/>
      <c r="F395" s="6"/>
      <c r="G395" s="93">
        <f>SUM('1:2'!G395)</f>
        <v>0</v>
      </c>
      <c r="H395" s="364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25"/>
      <c r="AC395" s="54"/>
      <c r="AD395" s="370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30700009</v>
      </c>
      <c r="B396" s="190" t="s">
        <v>418</v>
      </c>
      <c r="C396" s="187" t="s">
        <v>367</v>
      </c>
      <c r="D396" s="17">
        <v>5.03</v>
      </c>
      <c r="E396" s="17"/>
      <c r="F396" s="6"/>
      <c r="G396" s="93">
        <f>SUM('1:2'!G396)</f>
        <v>0</v>
      </c>
      <c r="H396" s="364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25"/>
      <c r="AC396" s="54"/>
      <c r="AD396" s="370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0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SUM('1:2'!G397)</f>
        <v>0</v>
      </c>
      <c r="H397" s="364">
        <f t="shared" si="147"/>
        <v>0</v>
      </c>
      <c r="I397" s="93">
        <f>SUM('1:2'!I397)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73"/>
      <c r="AC397" s="54"/>
      <c r="AD397" s="370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0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SUM('1:2'!G398)</f>
        <v>0</v>
      </c>
      <c r="H398" s="364">
        <f t="shared" si="147"/>
        <v>0</v>
      </c>
      <c r="I398" s="93">
        <f>SUM('1:2'!I398)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>
        <f t="shared" si="160"/>
        <v>0</v>
      </c>
      <c r="W398" s="33" t="str">
        <f t="shared" si="161"/>
        <v/>
      </c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73"/>
      <c r="AC398" s="54"/>
      <c r="AD398" s="370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SUM('1:2'!G399)</f>
        <v>0</v>
      </c>
      <c r="H399" s="364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si="160"/>
        <v>0</v>
      </c>
      <c r="W399" s="33" t="str">
        <f t="shared" si="161"/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73"/>
      <c r="AC399" s="54"/>
      <c r="AD399" s="370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SUM('1:2'!G400)</f>
        <v>0</v>
      </c>
      <c r="H400" s="364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73"/>
      <c r="AC400" s="54"/>
      <c r="AD400" s="370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SUM('1:2'!G401)</f>
        <v>0</v>
      </c>
      <c r="H401" s="364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73"/>
      <c r="AC401" s="54"/>
      <c r="AD401" s="370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SUM('1:2'!G402)</f>
        <v>0</v>
      </c>
      <c r="H402" s="364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73"/>
      <c r="AC402" s="54"/>
      <c r="AD402" s="370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SUM('1:2'!G403)</f>
        <v>0</v>
      </c>
      <c r="H403" s="364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73"/>
      <c r="AC403" s="54"/>
      <c r="AD403" s="370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SUM('1:2'!G404)</f>
        <v>0</v>
      </c>
      <c r="H404" s="364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73"/>
      <c r="AC404" s="54"/>
      <c r="AD404" s="370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SUM('1:2'!G405)</f>
        <v>0</v>
      </c>
      <c r="H405" s="364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73"/>
      <c r="AC405" s="54"/>
      <c r="AD405" s="370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SUM('1:2'!G406)</f>
        <v>0</v>
      </c>
      <c r="H406" s="364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73"/>
      <c r="AC406" s="54"/>
      <c r="AD406" s="370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30100043</v>
      </c>
      <c r="B407" s="192" t="s">
        <v>429</v>
      </c>
      <c r="C407" s="187" t="s">
        <v>427</v>
      </c>
      <c r="D407" s="17">
        <v>50.3</v>
      </c>
      <c r="E407" s="17"/>
      <c r="F407" s="6"/>
      <c r="G407" s="93">
        <f>SUM('1:2'!G407)</f>
        <v>0</v>
      </c>
      <c r="H407" s="364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73"/>
      <c r="AC407" s="54"/>
      <c r="AD407" s="370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30100064</v>
      </c>
      <c r="B408" s="192" t="s">
        <v>400</v>
      </c>
      <c r="C408" s="187" t="s">
        <v>398</v>
      </c>
      <c r="D408" s="17">
        <v>5</v>
      </c>
      <c r="E408" s="17"/>
      <c r="F408" s="6"/>
      <c r="G408" s="93">
        <f>SUM('1:2'!G408)</f>
        <v>0</v>
      </c>
      <c r="H408" s="364">
        <f t="shared" si="147"/>
        <v>0</v>
      </c>
      <c r="I408" s="93">
        <f>SUM('1:2'!I408)</f>
        <v>0</v>
      </c>
      <c r="J408" s="31"/>
      <c r="K408" s="35"/>
      <c r="L408" s="87">
        <v>50</v>
      </c>
      <c r="M408" s="36"/>
      <c r="N408" s="31"/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/>
      <c r="W408" s="33"/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73"/>
      <c r="AC408" s="54"/>
      <c r="AD408" s="370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SUM('1:2'!G409)</f>
        <v>0</v>
      </c>
      <c r="H409" s="364">
        <f t="shared" si="147"/>
        <v>0</v>
      </c>
      <c r="I409" s="93">
        <f>SUM('1:2'!I409)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SUM('1:2'!O409)</f>
        <v>0</v>
      </c>
      <c r="P409" s="93">
        <f>SUM('1:2'!P409)</f>
        <v>0</v>
      </c>
      <c r="Q409" s="93">
        <f>SUM('1:2'!Q409)</f>
        <v>0</v>
      </c>
      <c r="R409" s="93">
        <f>SUM('1:2'!R409)</f>
        <v>0</v>
      </c>
      <c r="S409" s="93">
        <f>SUM('1:2'!S409)</f>
        <v>0</v>
      </c>
      <c r="T409" s="93">
        <f>SUM('1:2'!T409)</f>
        <v>0</v>
      </c>
      <c r="U409" s="93">
        <f>SUM('1:2'!U409)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SUM('1:2'!X409)</f>
        <v>0</v>
      </c>
      <c r="Y409" s="93">
        <f>SUM('1:2'!Y409)</f>
        <v>0</v>
      </c>
      <c r="Z409" s="93">
        <f>SUM('1:2'!Z409)</f>
        <v>0</v>
      </c>
      <c r="AA409" s="93">
        <f>SUM('1:2'!AA409)</f>
        <v>0</v>
      </c>
      <c r="AB409" s="73"/>
      <c r="AC409" s="54"/>
      <c r="AD409" s="370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SUM('1:2'!G410)</f>
        <v>0</v>
      </c>
      <c r="H410" s="364">
        <f t="shared" si="147"/>
        <v>0</v>
      </c>
      <c r="I410" s="93">
        <f>SUM('1:2'!I410)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>
        <f t="shared" si="164"/>
        <v>0</v>
      </c>
      <c r="W410" s="33" t="str">
        <f t="shared" si="165"/>
        <v/>
      </c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73"/>
      <c r="AC410" s="54"/>
      <c r="AD410" s="370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/>
      <c r="B411" s="192" t="s">
        <v>360</v>
      </c>
      <c r="C411" s="187" t="s">
        <v>361</v>
      </c>
      <c r="D411" s="17"/>
      <c r="E411" s="17"/>
      <c r="F411" s="6"/>
      <c r="G411" s="93">
        <f>SUM('1:2'!G411)</f>
        <v>0</v>
      </c>
      <c r="H411" s="364">
        <f t="shared" si="147"/>
        <v>0</v>
      </c>
      <c r="I411" s="93">
        <f>SUM('1:2'!I411)</f>
        <v>0</v>
      </c>
      <c r="J411" s="31"/>
      <c r="K411" s="35"/>
      <c r="L411" s="87"/>
      <c r="M411" s="36"/>
      <c r="N411" s="31"/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/>
      <c r="W411" s="33"/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73"/>
      <c r="AC411" s="54"/>
      <c r="AD411" s="370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SUM('1:2'!G412)</f>
        <v>0</v>
      </c>
      <c r="H412" s="364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73"/>
      <c r="AC412" s="54"/>
      <c r="AD412" s="370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SUM('1:2'!G413)</f>
        <v>0</v>
      </c>
      <c r="H413" s="364">
        <f t="shared" si="147"/>
        <v>0</v>
      </c>
      <c r="I413" s="93">
        <f>SUM('1:2'!I413)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>
        <f t="shared" si="168"/>
        <v>0</v>
      </c>
      <c r="W413" s="33" t="str">
        <f t="shared" si="169"/>
        <v/>
      </c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73"/>
      <c r="AC413" s="54"/>
      <c r="AD413" s="370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SUM('1:2'!G414)</f>
        <v>0</v>
      </c>
      <c r="H414" s="364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si="168"/>
        <v>0</v>
      </c>
      <c r="W414" s="33" t="str">
        <f t="shared" si="169"/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73"/>
      <c r="AC414" s="54"/>
      <c r="AD414" s="370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SUM('1:2'!G415)</f>
        <v>0</v>
      </c>
      <c r="H415" s="364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73"/>
      <c r="AC415" s="54"/>
      <c r="AD415" s="370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2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SUM('1:2'!G416)</f>
        <v>0</v>
      </c>
      <c r="H416" s="364">
        <f t="shared" si="147"/>
        <v>0</v>
      </c>
      <c r="I416" s="93">
        <f>SUM('1:2'!I416)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/>
      <c r="W416" s="33"/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73"/>
      <c r="AC416" s="54"/>
      <c r="AD416" s="370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2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SUM('1:2'!G417)</f>
        <v>0</v>
      </c>
      <c r="H417" s="364">
        <f t="shared" si="147"/>
        <v>0</v>
      </c>
      <c r="I417" s="93">
        <f>SUM('1:2'!I417)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/>
      <c r="W417" s="33"/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73"/>
      <c r="AC417" s="54"/>
      <c r="AD417" s="370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SUM('1:2'!G418)</f>
        <v>0</v>
      </c>
      <c r="H418" s="364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73"/>
      <c r="AC418" s="54"/>
      <c r="AD418" s="370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SUM('1:2'!G419)</f>
        <v>0</v>
      </c>
      <c r="H419" s="364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73"/>
      <c r="AC419" s="54"/>
      <c r="AD419" s="370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SUM('1:2'!G420)</f>
        <v>0</v>
      </c>
      <c r="H420" s="364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73"/>
      <c r="AC420" s="54"/>
      <c r="AD420" s="370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SUM('1:2'!G421)</f>
        <v>0</v>
      </c>
      <c r="H421" s="364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73"/>
      <c r="AC421" s="54"/>
      <c r="AD421" s="370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30300003</v>
      </c>
      <c r="B422" s="197" t="s">
        <v>407</v>
      </c>
      <c r="C422" s="187" t="s">
        <v>410</v>
      </c>
      <c r="D422" s="17"/>
      <c r="E422" s="17"/>
      <c r="F422" s="6"/>
      <c r="G422" s="93">
        <f>SUM('1:2'!G422)</f>
        <v>0</v>
      </c>
      <c r="H422" s="364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70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30300005</v>
      </c>
      <c r="B423" s="63" t="s">
        <v>362</v>
      </c>
      <c r="C423" s="16" t="s">
        <v>337</v>
      </c>
      <c r="D423" s="17"/>
      <c r="E423" s="17"/>
      <c r="F423" s="6"/>
      <c r="G423" s="93">
        <f>SUM('1:2'!G423)</f>
        <v>0</v>
      </c>
      <c r="H423" s="364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SUM('1:2'!O423)</f>
        <v>0</v>
      </c>
      <c r="P423" s="93">
        <f>SUM('1:2'!P423)</f>
        <v>0</v>
      </c>
      <c r="Q423" s="93">
        <f>SUM('1:2'!Q423)</f>
        <v>0</v>
      </c>
      <c r="R423" s="93">
        <f>SUM('1:2'!R423)</f>
        <v>0</v>
      </c>
      <c r="S423" s="93">
        <f>SUM('1:2'!S423)</f>
        <v>0</v>
      </c>
      <c r="T423" s="93">
        <f>SUM('1:2'!T423)</f>
        <v>0</v>
      </c>
      <c r="U423" s="93">
        <f>SUM('1:2'!U423)</f>
        <v>0</v>
      </c>
      <c r="V423" s="206"/>
      <c r="W423" s="33"/>
      <c r="X423" s="93">
        <f>SUM('1:2'!X423)</f>
        <v>0</v>
      </c>
      <c r="Y423" s="93">
        <f>SUM('1:2'!Y423)</f>
        <v>0</v>
      </c>
      <c r="Z423" s="93">
        <f>SUM('1:2'!Z423)</f>
        <v>0</v>
      </c>
      <c r="AA423" s="93">
        <f>SUM('1:2'!AA423)</f>
        <v>0</v>
      </c>
      <c r="AB423" s="73"/>
      <c r="AC423" s="54"/>
      <c r="AD423" s="370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30300004</v>
      </c>
      <c r="B424" s="63" t="s">
        <v>362</v>
      </c>
      <c r="C424" s="16" t="s">
        <v>339</v>
      </c>
      <c r="D424" s="17"/>
      <c r="E424" s="17"/>
      <c r="F424" s="6"/>
      <c r="G424" s="93">
        <f>SUM('1:2'!G424)</f>
        <v>0</v>
      </c>
      <c r="H424" s="364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SUM('1:2'!O424)</f>
        <v>0</v>
      </c>
      <c r="P424" s="93">
        <f>SUM('1:2'!P424)</f>
        <v>0</v>
      </c>
      <c r="Q424" s="93">
        <f>SUM('1:2'!Q424)</f>
        <v>0</v>
      </c>
      <c r="R424" s="93">
        <f>SUM('1:2'!R424)</f>
        <v>0</v>
      </c>
      <c r="S424" s="93">
        <f>SUM('1:2'!S424)</f>
        <v>0</v>
      </c>
      <c r="T424" s="93">
        <f>SUM('1:2'!T424)</f>
        <v>0</v>
      </c>
      <c r="U424" s="93">
        <f>SUM('1:2'!U424)</f>
        <v>0</v>
      </c>
      <c r="V424" s="206"/>
      <c r="W424" s="33"/>
      <c r="X424" s="93">
        <f>SUM('1:2'!X424)</f>
        <v>0</v>
      </c>
      <c r="Y424" s="93">
        <f>SUM('1:2'!Y424)</f>
        <v>0</v>
      </c>
      <c r="Z424" s="93">
        <f>SUM('1:2'!Z424)</f>
        <v>0</v>
      </c>
      <c r="AA424" s="93">
        <f>SUM('1:2'!AA424)</f>
        <v>0</v>
      </c>
      <c r="AB424" s="73"/>
      <c r="AC424" s="54"/>
      <c r="AD424" s="370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30300006</v>
      </c>
      <c r="B425" s="63" t="s">
        <v>362</v>
      </c>
      <c r="C425" s="16" t="s">
        <v>341</v>
      </c>
      <c r="D425" s="17"/>
      <c r="E425" s="17"/>
      <c r="F425" s="6"/>
      <c r="G425" s="93">
        <f>SUM('1:2'!G425)</f>
        <v>0</v>
      </c>
      <c r="H425" s="364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73"/>
      <c r="AC425" s="54"/>
      <c r="AD425" s="370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534" t="s">
        <v>86</v>
      </c>
      <c r="B426" s="534"/>
      <c r="C426" s="359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0">SUM(M369:M425)</f>
        <v>0</v>
      </c>
      <c r="N426" s="30">
        <f t="shared" si="170"/>
        <v>0</v>
      </c>
      <c r="O426" s="91">
        <f t="shared" si="170"/>
        <v>0</v>
      </c>
      <c r="P426" s="91">
        <f t="shared" si="170"/>
        <v>0</v>
      </c>
      <c r="Q426" s="91">
        <f t="shared" si="170"/>
        <v>0</v>
      </c>
      <c r="R426" s="91">
        <f t="shared" si="170"/>
        <v>0</v>
      </c>
      <c r="S426" s="92">
        <f t="shared" si="170"/>
        <v>0</v>
      </c>
      <c r="T426" s="91">
        <f t="shared" si="170"/>
        <v>0</v>
      </c>
      <c r="U426" s="91">
        <f t="shared" si="170"/>
        <v>0</v>
      </c>
      <c r="V426" s="206">
        <f t="shared" si="170"/>
        <v>0</v>
      </c>
      <c r="W426" s="33" t="str">
        <f t="shared" ref="W426:W433" si="171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70"/>
      <c r="AD426" s="370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299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SUM('1:2'!G427)</f>
        <v>841</v>
      </c>
      <c r="H427" s="364">
        <f>D427*G427</f>
        <v>4230.2300000000005</v>
      </c>
      <c r="I427" s="93">
        <f>SUM('1:2'!I427)</f>
        <v>65</v>
      </c>
      <c r="J427" s="31">
        <f t="array" ref="J427">IF(ISERROR(G427/I427),"",G427/I427)</f>
        <v>12.938461538461539</v>
      </c>
      <c r="K427" s="35">
        <f t="array" ref="K427">IF(ISERROR(G427/L427),"",G427/L427)</f>
        <v>95.568181818181813</v>
      </c>
      <c r="L427" s="87">
        <v>8.8000000000000007</v>
      </c>
      <c r="M427" s="36">
        <f t="shared" ref="M427:M434" si="172">IF(ISERROR(I427-K427),"",I427-K427)</f>
        <v>-30.568181818181813</v>
      </c>
      <c r="N427" s="31">
        <f t="shared" ref="N427:N434" si="173">SUM(O427:U427)</f>
        <v>0</v>
      </c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>
        <f t="shared" ref="V427:V433" si="174">SUM(X427:AA427)</f>
        <v>0</v>
      </c>
      <c r="W427" s="33">
        <f t="shared" si="171"/>
        <v>0</v>
      </c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73"/>
      <c r="AC427" s="54"/>
      <c r="AD427" s="370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299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SUM('1:2'!G428)</f>
        <v>0</v>
      </c>
      <c r="H428" s="364">
        <f t="shared" ref="H428:H460" si="175">D428*G428</f>
        <v>0</v>
      </c>
      <c r="I428" s="93">
        <f>SUM('1:2'!I428)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2"/>
        <v>0</v>
      </c>
      <c r="N428" s="31">
        <f t="shared" si="173"/>
        <v>0</v>
      </c>
      <c r="O428" s="93">
        <f>SUM('1:2'!O428)</f>
        <v>0</v>
      </c>
      <c r="P428" s="93">
        <f>SUM('1:2'!P428)</f>
        <v>0</v>
      </c>
      <c r="Q428" s="93">
        <f>SUM('1:2'!Q428)</f>
        <v>0</v>
      </c>
      <c r="R428" s="93">
        <f>SUM('1:2'!R428)</f>
        <v>0</v>
      </c>
      <c r="S428" s="93">
        <f>SUM('1:2'!S428)</f>
        <v>0</v>
      </c>
      <c r="T428" s="93">
        <f>SUM('1:2'!T428)</f>
        <v>0</v>
      </c>
      <c r="U428" s="93">
        <f>SUM('1:2'!U428)</f>
        <v>0</v>
      </c>
      <c r="V428" s="206">
        <f t="shared" si="174"/>
        <v>0</v>
      </c>
      <c r="W428" s="33" t="str">
        <f t="shared" si="171"/>
        <v/>
      </c>
      <c r="X428" s="93">
        <f>SUM('1:2'!X428)</f>
        <v>0</v>
      </c>
      <c r="Y428" s="93">
        <f>SUM('1:2'!Y428)</f>
        <v>0</v>
      </c>
      <c r="Z428" s="93">
        <f>SUM('1:2'!Z428)</f>
        <v>0</v>
      </c>
      <c r="AA428" s="93">
        <f>SUM('1:2'!AA428)</f>
        <v>0</v>
      </c>
      <c r="AB428" s="73"/>
      <c r="AC428" s="54"/>
      <c r="AD428" s="370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SUM('1:2'!G429)</f>
        <v>0</v>
      </c>
      <c r="H429" s="364">
        <f t="shared" si="175"/>
        <v>0</v>
      </c>
      <c r="I429" s="93">
        <f>SUM('1:2'!I429)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2"/>
        <v>0</v>
      </c>
      <c r="N429" s="31">
        <f t="shared" si="173"/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si="174"/>
        <v>0</v>
      </c>
      <c r="W429" s="33" t="str">
        <f t="shared" si="171"/>
        <v/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73"/>
      <c r="AC429" s="54"/>
      <c r="AD429" s="370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SUM('1:2'!G430)</f>
        <v>0</v>
      </c>
      <c r="H430" s="364">
        <f t="shared" si="175"/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4"/>
        <v>0</v>
      </c>
      <c r="W430" s="33" t="str">
        <f t="shared" si="171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73"/>
      <c r="AC430" s="54"/>
      <c r="AD430" s="370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SUM('1:2'!G431)</f>
        <v>0</v>
      </c>
      <c r="H431" s="364">
        <f t="shared" si="175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2"/>
        <v>0</v>
      </c>
      <c r="N431" s="31">
        <f t="shared" si="173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4"/>
        <v>0</v>
      </c>
      <c r="W431" s="33" t="str">
        <f t="shared" si="171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73"/>
      <c r="AC431" s="54"/>
      <c r="AD431" s="370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SUM('1:2'!G432)</f>
        <v>57</v>
      </c>
      <c r="H432" s="364">
        <f t="shared" si="175"/>
        <v>286.71000000000004</v>
      </c>
      <c r="I432" s="93">
        <f>SUM('1:2'!I432)</f>
        <v>31.5</v>
      </c>
      <c r="J432" s="31">
        <f t="array" ref="J432">IF(ISERROR(G432/I432),"",G432/I432)</f>
        <v>1.8095238095238095</v>
      </c>
      <c r="K432" s="35">
        <f t="array" ref="K432">IF(ISERROR(G432/L432),"",G432/L432)</f>
        <v>6.129032258064516</v>
      </c>
      <c r="L432" s="87">
        <v>9.3000000000000007</v>
      </c>
      <c r="M432" s="36">
        <f t="shared" si="172"/>
        <v>25.370967741935484</v>
      </c>
      <c r="N432" s="31">
        <f t="shared" si="173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4"/>
        <v>0</v>
      </c>
      <c r="W432" s="33">
        <f t="shared" si="171"/>
        <v>0</v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73"/>
      <c r="AC432" s="54"/>
      <c r="AD432" s="370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SUM('1:2'!G433)</f>
        <v>0</v>
      </c>
      <c r="H433" s="364">
        <f t="shared" si="175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4"/>
        <v>0</v>
      </c>
      <c r="W433" s="33" t="str">
        <f t="shared" si="171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73"/>
      <c r="AC433" s="54"/>
      <c r="AD433" s="370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SUM('1:2'!G434)</f>
        <v>834</v>
      </c>
      <c r="H434" s="364">
        <f t="shared" si="175"/>
        <v>4195.0200000000004</v>
      </c>
      <c r="I434" s="93">
        <f>SUM('1:2'!I434)</f>
        <v>77</v>
      </c>
      <c r="J434" s="31"/>
      <c r="K434" s="35">
        <f t="array" ref="K434">IF(ISERROR(G434/L434),"",G434/L434)</f>
        <v>89.677419354838705</v>
      </c>
      <c r="L434" s="87">
        <v>9.3000000000000007</v>
      </c>
      <c r="M434" s="36">
        <f t="shared" si="172"/>
        <v>-12.677419354838705</v>
      </c>
      <c r="N434" s="31">
        <f t="shared" si="173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7"/>
      <c r="W434" s="33"/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4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SUM('1:2'!G435)</f>
        <v>0</v>
      </c>
      <c r="H435" s="364">
        <f t="shared" si="175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7">
        <f>SUM(X435:AA435)</f>
        <v>0</v>
      </c>
      <c r="W435" s="33" t="str">
        <f>IF(ISERROR(V435/G435),"",V435/G435)</f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>
      <c r="A436" s="304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SUM('1:2'!G436)</f>
        <v>0</v>
      </c>
      <c r="H436" s="364">
        <f t="shared" si="175"/>
        <v>0</v>
      </c>
      <c r="I436" s="93">
        <f>SUM('1:2'!I436)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>
        <f>SUM(X436:AA436)</f>
        <v>0</v>
      </c>
      <c r="W436" s="33" t="str">
        <f>IF(ISERROR(V436/G436),"",V436/G436)</f>
        <v/>
      </c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SUM('1:2'!G437)</f>
        <v>0</v>
      </c>
      <c r="H437" s="364">
        <f t="shared" si="175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SUM('1:2'!G438)</f>
        <v>0</v>
      </c>
      <c r="H438" s="364">
        <f t="shared" si="175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SUM('1:2'!G439)</f>
        <v>0</v>
      </c>
      <c r="H439" s="364">
        <f t="shared" si="175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6">IF(ISERROR(I439-K439),"",I439-K439)</f>
        <v>0</v>
      </c>
      <c r="N439" s="31">
        <f t="shared" ref="N439:N454" si="177"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6">
        <f t="shared" ref="V439:V446" si="178">SUM(X439:AA439)</f>
        <v>0</v>
      </c>
      <c r="W439" s="33" t="str">
        <f t="shared" ref="W439:W446" si="179"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B439" s="73"/>
      <c r="AC439" s="54"/>
      <c r="AD439" s="370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4"/>
      <c r="B440" s="65" t="s">
        <v>88</v>
      </c>
      <c r="C440" s="16" t="s">
        <v>72</v>
      </c>
      <c r="D440" s="17">
        <v>5.03</v>
      </c>
      <c r="E440" s="17"/>
      <c r="F440" s="6"/>
      <c r="G440" s="93">
        <f>SUM('1:2'!G440)</f>
        <v>0</v>
      </c>
      <c r="H440" s="364">
        <f t="shared" si="175"/>
        <v>0</v>
      </c>
      <c r="I440" s="93">
        <f>SUM('1:2'!I440)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6"/>
        <v/>
      </c>
      <c r="N440" s="31">
        <f t="shared" si="177"/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6">
        <f t="shared" si="178"/>
        <v>0</v>
      </c>
      <c r="W440" s="33" t="str">
        <f t="shared" si="179"/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B440" s="73"/>
      <c r="AC440" s="54"/>
      <c r="AD440" s="370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4"/>
      <c r="B441" s="65" t="s">
        <v>88</v>
      </c>
      <c r="C441" s="16" t="s">
        <v>60</v>
      </c>
      <c r="D441" s="17">
        <v>5.03</v>
      </c>
      <c r="E441" s="17"/>
      <c r="F441" s="6"/>
      <c r="G441" s="93">
        <f>SUM('1:2'!G441)</f>
        <v>0</v>
      </c>
      <c r="H441" s="364">
        <f t="shared" si="175"/>
        <v>0</v>
      </c>
      <c r="I441" s="93">
        <f>SUM('1:2'!I441)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6"/>
        <v/>
      </c>
      <c r="N441" s="31">
        <f t="shared" si="177"/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si="178"/>
        <v>0</v>
      </c>
      <c r="W441" s="33" t="str">
        <f t="shared" si="179"/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73"/>
      <c r="AC441" s="54"/>
      <c r="AD441" s="370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SUM('1:2'!G442)</f>
        <v>0</v>
      </c>
      <c r="H442" s="364">
        <f t="shared" si="175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8"/>
        <v>0</v>
      </c>
      <c r="W442" s="33" t="str">
        <f t="shared" si="179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73"/>
      <c r="AC442" s="54"/>
      <c r="AD442" s="370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SUM('1:2'!G443)</f>
        <v>0</v>
      </c>
      <c r="H443" s="364">
        <f t="shared" si="175"/>
        <v>0</v>
      </c>
      <c r="I443" s="93">
        <f>SUM('1:2'!I443)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6"/>
        <v>0</v>
      </c>
      <c r="N443" s="31">
        <f t="shared" si="177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8"/>
        <v>0</v>
      </c>
      <c r="W443" s="33" t="str">
        <f t="shared" si="179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73"/>
      <c r="AC443" s="54"/>
      <c r="AD443" s="370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SUM('1:2'!G444)</f>
        <v>0</v>
      </c>
      <c r="H444" s="364">
        <f t="shared" si="175"/>
        <v>0</v>
      </c>
      <c r="I444" s="93">
        <f>SUM('1:2'!I444)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6"/>
        <v>0</v>
      </c>
      <c r="N444" s="31">
        <f t="shared" si="177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8"/>
        <v>0</v>
      </c>
      <c r="W444" s="33" t="str">
        <f t="shared" si="179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73"/>
      <c r="AC444" s="54"/>
      <c r="AD444" s="370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SUM('1:2'!G445)</f>
        <v>0</v>
      </c>
      <c r="H445" s="364">
        <f t="shared" si="175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8"/>
        <v>0</v>
      </c>
      <c r="W445" s="33" t="str">
        <f t="shared" si="179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73"/>
      <c r="AC445" s="54"/>
      <c r="AD445" s="370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SUM('1:2'!G446)</f>
        <v>0</v>
      </c>
      <c r="H446" s="364">
        <f t="shared" si="175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8"/>
        <v>0</v>
      </c>
      <c r="W446" s="33" t="str">
        <f t="shared" si="179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73"/>
      <c r="AC446" s="54"/>
      <c r="AD446" s="370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99">
        <v>30400026</v>
      </c>
      <c r="B447" s="190" t="s">
        <v>393</v>
      </c>
      <c r="C447" s="187" t="s">
        <v>395</v>
      </c>
      <c r="D447" s="17">
        <v>5</v>
      </c>
      <c r="E447" s="17"/>
      <c r="F447" s="6"/>
      <c r="G447" s="93">
        <f>SUM('1:2'!G447)</f>
        <v>0</v>
      </c>
      <c r="H447" s="364">
        <f t="shared" si="175"/>
        <v>0</v>
      </c>
      <c r="I447" s="93">
        <f>SUM('1:2'!I447)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/>
      <c r="W447" s="33"/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73"/>
      <c r="AC447" s="54"/>
      <c r="AD447" s="370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99">
        <v>30400028</v>
      </c>
      <c r="B448" s="190" t="s">
        <v>393</v>
      </c>
      <c r="C448" s="187" t="s">
        <v>402</v>
      </c>
      <c r="D448" s="17">
        <v>5</v>
      </c>
      <c r="E448" s="17"/>
      <c r="F448" s="6"/>
      <c r="G448" s="93">
        <f>SUM('1:2'!G448)</f>
        <v>0</v>
      </c>
      <c r="H448" s="364">
        <f t="shared" si="175"/>
        <v>0</v>
      </c>
      <c r="I448" s="93">
        <f>SUM('1:2'!I448)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/>
      <c r="W448" s="33"/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73"/>
      <c r="AC448" s="54"/>
      <c r="AD448" s="370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30400027</v>
      </c>
      <c r="B449" s="190" t="s">
        <v>404</v>
      </c>
      <c r="C449" s="187" t="s">
        <v>405</v>
      </c>
      <c r="D449" s="17">
        <v>5</v>
      </c>
      <c r="E449" s="17"/>
      <c r="F449" s="6"/>
      <c r="G449" s="93">
        <f>SUM('1:2'!G449)</f>
        <v>0</v>
      </c>
      <c r="H449" s="364">
        <f t="shared" si="175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73"/>
      <c r="AC449" s="54"/>
      <c r="AD449" s="370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/>
      <c r="B450" s="61" t="s">
        <v>342</v>
      </c>
      <c r="C450" s="187" t="s">
        <v>372</v>
      </c>
      <c r="D450" s="17">
        <v>5</v>
      </c>
      <c r="E450" s="17"/>
      <c r="F450" s="6"/>
      <c r="G450" s="93">
        <f>SUM('1:2'!G450)</f>
        <v>0</v>
      </c>
      <c r="H450" s="364">
        <f t="shared" si="175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73"/>
      <c r="AC450" s="54"/>
      <c r="AD450" s="370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30600009</v>
      </c>
      <c r="B451" s="61" t="s">
        <v>343</v>
      </c>
      <c r="C451" s="16" t="s">
        <v>345</v>
      </c>
      <c r="D451" s="17">
        <v>5</v>
      </c>
      <c r="E451" s="17"/>
      <c r="F451" s="6"/>
      <c r="G451" s="93">
        <f>SUM('1:2'!G451)</f>
        <v>0</v>
      </c>
      <c r="H451" s="364">
        <f t="shared" si="175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73"/>
      <c r="AC451" s="54"/>
      <c r="AD451" s="370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>
        <v>30600010</v>
      </c>
      <c r="B452" s="61" t="s">
        <v>343</v>
      </c>
      <c r="C452" s="16" t="s">
        <v>347</v>
      </c>
      <c r="D452" s="17">
        <v>5</v>
      </c>
      <c r="E452" s="17"/>
      <c r="F452" s="6"/>
      <c r="G452" s="93">
        <f>SUM('1:2'!G452)</f>
        <v>0</v>
      </c>
      <c r="H452" s="364">
        <f t="shared" si="175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73"/>
      <c r="AC452" s="54"/>
      <c r="AD452" s="370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SUM('1:2'!G453)</f>
        <v>0</v>
      </c>
      <c r="H453" s="364">
        <f t="shared" si="175"/>
        <v>0</v>
      </c>
      <c r="I453" s="93">
        <f>SUM('1:2'!I453)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6"/>
        <v>0</v>
      </c>
      <c r="N453" s="31">
        <f t="shared" si="177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>
        <f t="shared" ref="V453:V454" si="180">SUM(X453:AA453)</f>
        <v>0</v>
      </c>
      <c r="W453" s="33" t="str">
        <f t="shared" ref="W453:W454" si="181">IF(ISERROR(V453/G453),"",V453/G453)</f>
        <v/>
      </c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73"/>
      <c r="AC453" s="54"/>
      <c r="AD453" s="370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SUM('1:2'!G454)</f>
        <v>0</v>
      </c>
      <c r="H454" s="364">
        <f t="shared" si="175"/>
        <v>0</v>
      </c>
      <c r="I454" s="93">
        <f>SUM('1:2'!I454)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6"/>
        <v>0</v>
      </c>
      <c r="N454" s="31">
        <f t="shared" si="177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>
        <f t="shared" si="180"/>
        <v>0</v>
      </c>
      <c r="W454" s="33" t="str">
        <f t="shared" si="181"/>
        <v/>
      </c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73"/>
      <c r="AC454" s="54"/>
      <c r="AD454" s="370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30400004</v>
      </c>
      <c r="B455" s="215" t="s">
        <v>419</v>
      </c>
      <c r="C455" s="187" t="s">
        <v>73</v>
      </c>
      <c r="D455" s="17"/>
      <c r="E455" s="17"/>
      <c r="F455" s="6"/>
      <c r="G455" s="93">
        <f>SUM('1:2'!G455)</f>
        <v>0</v>
      </c>
      <c r="H455" s="364">
        <f t="shared" si="175"/>
        <v>0</v>
      </c>
      <c r="I455" s="93">
        <f>SUM('1:2'!I455)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6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73"/>
      <c r="AC455" s="54"/>
      <c r="AD455" s="370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30400003</v>
      </c>
      <c r="B456" s="215" t="s">
        <v>419</v>
      </c>
      <c r="C456" s="187" t="s">
        <v>60</v>
      </c>
      <c r="D456" s="17"/>
      <c r="E456" s="17"/>
      <c r="F456" s="6"/>
      <c r="G456" s="93">
        <f>SUM('1:2'!G456)</f>
        <v>0</v>
      </c>
      <c r="H456" s="364">
        <f t="shared" si="175"/>
        <v>0</v>
      </c>
      <c r="I456" s="93">
        <f>SUM('1:2'!I456)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6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73"/>
      <c r="AC456" s="54"/>
      <c r="AD456" s="370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SUM('1:2'!G457)</f>
        <v>0</v>
      </c>
      <c r="H457" s="364">
        <f t="shared" si="175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70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SUM('1:2'!G458)</f>
        <v>0</v>
      </c>
      <c r="H458" s="364">
        <f t="shared" si="175"/>
        <v>0</v>
      </c>
      <c r="I458" s="93">
        <f>SUM('1:2'!I458)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6"/>
        <v>0</v>
      </c>
      <c r="N458" s="31">
        <f t="shared" ref="N458:N460" si="182">SUM(O458:U458)</f>
        <v>0</v>
      </c>
      <c r="O458" s="93">
        <f>SUM('1:2'!O458)</f>
        <v>0</v>
      </c>
      <c r="P458" s="93">
        <f>SUM('1:2'!P458)</f>
        <v>0</v>
      </c>
      <c r="Q458" s="93">
        <f>SUM('1:2'!Q458)</f>
        <v>0</v>
      </c>
      <c r="R458" s="93">
        <f>SUM('1:2'!R458)</f>
        <v>0</v>
      </c>
      <c r="S458" s="93">
        <f>SUM('1:2'!S458)</f>
        <v>0</v>
      </c>
      <c r="T458" s="93">
        <f>SUM('1:2'!T458)</f>
        <v>0</v>
      </c>
      <c r="U458" s="93">
        <f>SUM('1:2'!U458)</f>
        <v>0</v>
      </c>
      <c r="V458" s="206">
        <f t="shared" ref="V458:V460" si="183">SUM(X458:AA458)</f>
        <v>0</v>
      </c>
      <c r="W458" s="33" t="str">
        <f t="shared" ref="W458:W482" si="184">IF(ISERROR(V458/G458),"",V458/G458)</f>
        <v/>
      </c>
      <c r="X458" s="93">
        <f>SUM('1:2'!X458)</f>
        <v>0</v>
      </c>
      <c r="Y458" s="93">
        <f>SUM('1:2'!Y458)</f>
        <v>0</v>
      </c>
      <c r="Z458" s="93">
        <f>SUM('1:2'!Z458)</f>
        <v>0</v>
      </c>
      <c r="AA458" s="93">
        <f>SUM('1:2'!AA458)</f>
        <v>0</v>
      </c>
      <c r="AB458" s="73"/>
      <c r="AC458" s="54"/>
      <c r="AD458" s="370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SUM('1:2'!G459)</f>
        <v>0</v>
      </c>
      <c r="H459" s="364">
        <f t="shared" si="175"/>
        <v>0</v>
      </c>
      <c r="I459" s="93">
        <f>SUM('1:2'!I459)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6"/>
        <v>0</v>
      </c>
      <c r="N459" s="31">
        <f t="shared" si="182"/>
        <v>0</v>
      </c>
      <c r="O459" s="93">
        <f>SUM('1:2'!O459)</f>
        <v>0</v>
      </c>
      <c r="P459" s="93">
        <f>SUM('1:2'!P459)</f>
        <v>0</v>
      </c>
      <c r="Q459" s="93">
        <f>SUM('1:2'!Q459)</f>
        <v>0</v>
      </c>
      <c r="R459" s="93">
        <f>SUM('1:2'!R459)</f>
        <v>0</v>
      </c>
      <c r="S459" s="93">
        <f>SUM('1:2'!S459)</f>
        <v>0</v>
      </c>
      <c r="T459" s="93">
        <f>SUM('1:2'!T459)</f>
        <v>0</v>
      </c>
      <c r="U459" s="93">
        <f>SUM('1:2'!U459)</f>
        <v>0</v>
      </c>
      <c r="V459" s="206">
        <f t="shared" si="183"/>
        <v>0</v>
      </c>
      <c r="W459" s="33" t="str">
        <f t="shared" si="184"/>
        <v/>
      </c>
      <c r="X459" s="93">
        <f>SUM('1:2'!X459)</f>
        <v>0</v>
      </c>
      <c r="Y459" s="93">
        <f>SUM('1:2'!Y459)</f>
        <v>0</v>
      </c>
      <c r="Z459" s="93">
        <f>SUM('1:2'!Z459)</f>
        <v>0</v>
      </c>
      <c r="AA459" s="93">
        <f>SUM('1:2'!AA459)</f>
        <v>0</v>
      </c>
      <c r="AB459" s="73"/>
      <c r="AC459" s="54"/>
      <c r="AD459" s="370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SUM('1:2'!G460)</f>
        <v>0</v>
      </c>
      <c r="H460" s="364">
        <f t="shared" si="175"/>
        <v>0</v>
      </c>
      <c r="I460" s="93">
        <f>SUM('1:2'!I460)</f>
        <v>0</v>
      </c>
      <c r="J460" s="31" t="str">
        <f t="array" ref="J460">IF(ISERROR(G460/I460),"",G460/I460)</f>
        <v/>
      </c>
      <c r="K460" s="364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si="182"/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si="183"/>
        <v>0</v>
      </c>
      <c r="W460" s="33" t="str">
        <f t="shared" si="184"/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73"/>
      <c r="AC460" s="54"/>
      <c r="AD460" s="370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535" t="s">
        <v>92</v>
      </c>
      <c r="B461" s="536"/>
      <c r="C461" s="359" t="s">
        <v>71</v>
      </c>
      <c r="D461" s="20"/>
      <c r="E461" s="20"/>
      <c r="F461" s="32"/>
      <c r="G461" s="99">
        <f>SUM(G427:G460)</f>
        <v>1732</v>
      </c>
      <c r="H461" s="30">
        <f>SUM(H427:H460)</f>
        <v>8711.9600000000009</v>
      </c>
      <c r="I461" s="30">
        <f>SUM(I427:I460)</f>
        <v>173.5</v>
      </c>
      <c r="J461" s="31">
        <f t="array" ref="J461">IF(ISERROR(G461/I461),"",G461/I461)</f>
        <v>9.9827089337175785</v>
      </c>
      <c r="K461" s="30">
        <f>SUM(K427:K460)</f>
        <v>191.37463343108504</v>
      </c>
      <c r="L461" s="98"/>
      <c r="M461" s="89">
        <f t="shared" ref="M461:V461" si="185">SUM(M427:M460)</f>
        <v>-17.874633431085034</v>
      </c>
      <c r="N461" s="30">
        <f t="shared" si="185"/>
        <v>0</v>
      </c>
      <c r="O461" s="91">
        <f t="shared" si="185"/>
        <v>0</v>
      </c>
      <c r="P461" s="91">
        <f t="shared" si="185"/>
        <v>0</v>
      </c>
      <c r="Q461" s="91">
        <f t="shared" si="185"/>
        <v>0</v>
      </c>
      <c r="R461" s="91">
        <f t="shared" si="185"/>
        <v>0</v>
      </c>
      <c r="S461" s="92">
        <f t="shared" si="185"/>
        <v>0</v>
      </c>
      <c r="T461" s="91">
        <f t="shared" si="185"/>
        <v>0</v>
      </c>
      <c r="U461" s="91">
        <f t="shared" si="185"/>
        <v>0</v>
      </c>
      <c r="V461" s="206">
        <f t="shared" si="185"/>
        <v>0</v>
      </c>
      <c r="W461" s="33">
        <f t="shared" si="184"/>
        <v>0</v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70"/>
      <c r="AD461" s="370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SUM('1:2'!G462)</f>
        <v>0</v>
      </c>
      <c r="H462" s="364">
        <f>D462*G462</f>
        <v>0</v>
      </c>
      <c r="I462" s="93">
        <f>SUM('1:2'!I462)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6">IF(ISERROR(I462-K462),"",I462-K462)</f>
        <v>0</v>
      </c>
      <c r="N462" s="31">
        <f t="shared" ref="N462:N476" si="187">SUM(O462:U462)</f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ref="V462:V476" si="188">SUM(X462:AA462)</f>
        <v>0</v>
      </c>
      <c r="W462" s="33" t="str">
        <f t="shared" si="184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73"/>
      <c r="AC462" s="54"/>
      <c r="AD462" s="370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299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SUM('1:2'!G463)</f>
        <v>0</v>
      </c>
      <c r="H463" s="364">
        <f t="shared" ref="H463:H476" si="189">D463*G463</f>
        <v>0</v>
      </c>
      <c r="I463" s="93">
        <f>SUM('1:2'!I463)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6"/>
        <v>0</v>
      </c>
      <c r="N463" s="31">
        <f t="shared" si="187"/>
        <v>0</v>
      </c>
      <c r="O463" s="93">
        <f>SUM('1:2'!O463)</f>
        <v>0</v>
      </c>
      <c r="P463" s="93">
        <f>SUM('1:2'!P463)</f>
        <v>0</v>
      </c>
      <c r="Q463" s="93">
        <f>SUM('1:2'!Q463)</f>
        <v>0</v>
      </c>
      <c r="R463" s="93">
        <f>SUM('1:2'!R463)</f>
        <v>0</v>
      </c>
      <c r="S463" s="93">
        <f>SUM('1:2'!S463)</f>
        <v>0</v>
      </c>
      <c r="T463" s="93">
        <f>SUM('1:2'!T463)</f>
        <v>0</v>
      </c>
      <c r="U463" s="93">
        <f>SUM('1:2'!U463)</f>
        <v>0</v>
      </c>
      <c r="V463" s="206">
        <f t="shared" si="188"/>
        <v>0</v>
      </c>
      <c r="W463" s="33" t="str">
        <f t="shared" si="184"/>
        <v/>
      </c>
      <c r="X463" s="93">
        <f>SUM('1:2'!X463)</f>
        <v>0</v>
      </c>
      <c r="Y463" s="93">
        <f>SUM('1:2'!Y463)</f>
        <v>0</v>
      </c>
      <c r="Z463" s="93">
        <f>SUM('1:2'!Z463)</f>
        <v>0</v>
      </c>
      <c r="AA463" s="93">
        <f>SUM('1:2'!AA463)</f>
        <v>0</v>
      </c>
      <c r="AB463" s="73"/>
      <c r="AC463" s="54"/>
      <c r="AD463" s="370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SUM('1:2'!G464)</f>
        <v>0</v>
      </c>
      <c r="H464" s="364">
        <f t="shared" si="189"/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6"/>
        <v>0</v>
      </c>
      <c r="N464" s="31">
        <f t="shared" si="187"/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si="188"/>
        <v>0</v>
      </c>
      <c r="W464" s="33" t="str">
        <f t="shared" si="184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73"/>
      <c r="AC464" s="54"/>
      <c r="AD464" s="370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/>
      <c r="B465" s="63" t="s">
        <v>95</v>
      </c>
      <c r="C465" s="16" t="s">
        <v>82</v>
      </c>
      <c r="D465" s="17">
        <v>5.03</v>
      </c>
      <c r="E465" s="17"/>
      <c r="F465" s="6"/>
      <c r="G465" s="93">
        <f>SUM('1:2'!G465)</f>
        <v>0</v>
      </c>
      <c r="H465" s="364">
        <f t="shared" si="189"/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8"/>
        <v>0</v>
      </c>
      <c r="W465" s="33" t="str">
        <f t="shared" si="184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73"/>
      <c r="AC465" s="54"/>
      <c r="AD465" s="370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30100054</v>
      </c>
      <c r="B466" s="63" t="s">
        <v>95</v>
      </c>
      <c r="C466" s="365" t="s">
        <v>72</v>
      </c>
      <c r="D466" s="17">
        <v>5.03</v>
      </c>
      <c r="E466" s="17"/>
      <c r="F466" s="6"/>
      <c r="G466" s="93">
        <f>SUM('1:2'!G466)</f>
        <v>0</v>
      </c>
      <c r="H466" s="364">
        <f t="shared" si="189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6"/>
        <v>0</v>
      </c>
      <c r="N466" s="31">
        <f t="shared" si="187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8"/>
        <v>0</v>
      </c>
      <c r="W466" s="33" t="str">
        <f t="shared" si="184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73"/>
      <c r="AC466" s="54"/>
      <c r="AD466" s="370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SUM('1:2'!G467)</f>
        <v>0</v>
      </c>
      <c r="H467" s="364">
        <f t="shared" si="189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8"/>
        <v>0</v>
      </c>
      <c r="W467" s="33" t="str">
        <f t="shared" si="184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73"/>
      <c r="AC467" s="54"/>
      <c r="AD467" s="370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/>
      <c r="B468" s="63" t="s">
        <v>95</v>
      </c>
      <c r="C468" s="16" t="s">
        <v>60</v>
      </c>
      <c r="D468" s="17">
        <v>5.03</v>
      </c>
      <c r="E468" s="17"/>
      <c r="F468" s="6"/>
      <c r="G468" s="93">
        <f>SUM('1:2'!G468)</f>
        <v>0</v>
      </c>
      <c r="H468" s="364">
        <f t="shared" si="189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8"/>
        <v>0</v>
      </c>
      <c r="W468" s="33" t="str">
        <f t="shared" si="184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73"/>
      <c r="AC468" s="54"/>
      <c r="AD468" s="370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/>
      <c r="B469" s="63" t="s">
        <v>95</v>
      </c>
      <c r="C469" s="365" t="s">
        <v>96</v>
      </c>
      <c r="D469" s="17">
        <v>5.03</v>
      </c>
      <c r="E469" s="17"/>
      <c r="F469" s="6"/>
      <c r="G469" s="93">
        <f>SUM('1:2'!G469)</f>
        <v>0</v>
      </c>
      <c r="H469" s="364">
        <f t="shared" si="189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8"/>
        <v>0</v>
      </c>
      <c r="W469" s="33" t="str">
        <f t="shared" si="184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73"/>
      <c r="AC469" s="54"/>
      <c r="AD469" s="370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>
        <v>30101067</v>
      </c>
      <c r="B470" s="63" t="s">
        <v>97</v>
      </c>
      <c r="C470" s="365" t="s">
        <v>82</v>
      </c>
      <c r="D470" s="17">
        <v>5.03</v>
      </c>
      <c r="E470" s="17"/>
      <c r="F470" s="6"/>
      <c r="G470" s="93">
        <f>SUM('1:2'!G470)</f>
        <v>0</v>
      </c>
      <c r="H470" s="364">
        <f t="shared" si="189"/>
        <v>0</v>
      </c>
      <c r="I470" s="93">
        <f>SUM('1:2'!I470)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8"/>
        <v>0</v>
      </c>
      <c r="W470" s="33" t="str">
        <f t="shared" si="184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73"/>
      <c r="AC470" s="54"/>
      <c r="AD470" s="370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>
        <v>30101068</v>
      </c>
      <c r="B471" s="63" t="s">
        <v>97</v>
      </c>
      <c r="C471" s="365" t="s">
        <v>72</v>
      </c>
      <c r="D471" s="17">
        <v>5.03</v>
      </c>
      <c r="E471" s="17"/>
      <c r="F471" s="6"/>
      <c r="G471" s="93">
        <f>SUM('1:2'!G471)</f>
        <v>0</v>
      </c>
      <c r="H471" s="364">
        <f t="shared" si="189"/>
        <v>0</v>
      </c>
      <c r="I471" s="93">
        <f>SUM('1:2'!I471)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6"/>
        <v/>
      </c>
      <c r="N471" s="31">
        <f t="shared" si="187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8"/>
        <v>0</v>
      </c>
      <c r="W471" s="33" t="str">
        <f t="shared" si="184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73"/>
      <c r="AC471" s="54"/>
      <c r="AD471" s="370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30101069</v>
      </c>
      <c r="B472" s="63" t="s">
        <v>97</v>
      </c>
      <c r="C472" s="365" t="s">
        <v>60</v>
      </c>
      <c r="D472" s="17">
        <v>5.03</v>
      </c>
      <c r="E472" s="17"/>
      <c r="F472" s="6"/>
      <c r="G472" s="93">
        <f>SUM('1:2'!G472)</f>
        <v>0</v>
      </c>
      <c r="H472" s="364">
        <f t="shared" si="189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8"/>
        <v>0</v>
      </c>
      <c r="W472" s="33" t="str">
        <f t="shared" si="184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73"/>
      <c r="AC472" s="54"/>
      <c r="AD472" s="370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30101070</v>
      </c>
      <c r="B473" s="63" t="s">
        <v>97</v>
      </c>
      <c r="C473" s="365" t="s">
        <v>96</v>
      </c>
      <c r="D473" s="17">
        <v>5.03</v>
      </c>
      <c r="E473" s="17"/>
      <c r="F473" s="6"/>
      <c r="G473" s="93">
        <f>SUM('1:2'!G473)</f>
        <v>0</v>
      </c>
      <c r="H473" s="364">
        <f t="shared" si="189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8"/>
        <v>0</v>
      </c>
      <c r="W473" s="33" t="str">
        <f t="shared" si="184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73"/>
      <c r="AC473" s="54"/>
      <c r="AD473" s="370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30101071</v>
      </c>
      <c r="B474" s="63" t="s">
        <v>97</v>
      </c>
      <c r="C474" s="365" t="s">
        <v>73</v>
      </c>
      <c r="D474" s="17">
        <v>5.03</v>
      </c>
      <c r="E474" s="17"/>
      <c r="F474" s="6"/>
      <c r="G474" s="93">
        <f>SUM('1:2'!G474)</f>
        <v>0</v>
      </c>
      <c r="H474" s="364">
        <f t="shared" si="189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8"/>
        <v>0</v>
      </c>
      <c r="W474" s="33" t="str">
        <f t="shared" si="184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73"/>
      <c r="AC474" s="54"/>
      <c r="AD474" s="370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0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SUM('1:2'!G475)</f>
        <v>0</v>
      </c>
      <c r="H475" s="364">
        <f t="shared" si="189"/>
        <v>0</v>
      </c>
      <c r="I475" s="93">
        <f>SUM('1:2'!I475)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6"/>
        <v>0</v>
      </c>
      <c r="N475" s="31">
        <f t="shared" si="187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8"/>
        <v>0</v>
      </c>
      <c r="W475" s="33" t="str">
        <f t="shared" si="184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73"/>
      <c r="AC475" s="54"/>
      <c r="AD475" s="370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0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SUM('1:2'!G476)</f>
        <v>0</v>
      </c>
      <c r="H476" s="364">
        <f t="shared" si="189"/>
        <v>0</v>
      </c>
      <c r="I476" s="93">
        <f>SUM('1:2'!I476)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6"/>
        <v>0</v>
      </c>
      <c r="N476" s="31">
        <f t="shared" si="187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8"/>
        <v>0</v>
      </c>
      <c r="W476" s="33" t="str">
        <f t="shared" si="184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73"/>
      <c r="AC476" s="54"/>
      <c r="AD476" s="370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535" t="s">
        <v>99</v>
      </c>
      <c r="B477" s="536"/>
      <c r="C477" s="359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0">SUM(M462:M476)</f>
        <v>0</v>
      </c>
      <c r="N477" s="30">
        <f t="shared" si="190"/>
        <v>0</v>
      </c>
      <c r="O477" s="30">
        <f t="shared" si="190"/>
        <v>0</v>
      </c>
      <c r="P477" s="30">
        <f t="shared" si="190"/>
        <v>0</v>
      </c>
      <c r="Q477" s="30">
        <f t="shared" si="190"/>
        <v>0</v>
      </c>
      <c r="R477" s="30">
        <f t="shared" si="190"/>
        <v>0</v>
      </c>
      <c r="S477" s="30">
        <f t="shared" si="190"/>
        <v>0</v>
      </c>
      <c r="T477" s="30">
        <f t="shared" si="190"/>
        <v>0</v>
      </c>
      <c r="U477" s="30">
        <f t="shared" si="190"/>
        <v>0</v>
      </c>
      <c r="V477" s="208">
        <f t="shared" si="190"/>
        <v>0</v>
      </c>
      <c r="W477" s="33" t="str">
        <f t="shared" si="184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70"/>
      <c r="AD477" s="370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30400025</v>
      </c>
      <c r="B478" s="192" t="s">
        <v>232</v>
      </c>
      <c r="C478" s="16" t="s">
        <v>53</v>
      </c>
      <c r="D478" s="17">
        <v>5.04</v>
      </c>
      <c r="E478" s="17"/>
      <c r="F478" s="6"/>
      <c r="G478" s="93">
        <f>SUM('1:2'!G478)</f>
        <v>0</v>
      </c>
      <c r="H478" s="364">
        <f t="shared" ref="H478:H486" si="191">D478*G478</f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2" si="192">IF(ISERROR(I478-K478),"",I478-K478)</f>
        <v>0</v>
      </c>
      <c r="N478" s="31">
        <f t="shared" ref="N478:N482" si="193">SUM(O478:U478)</f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ref="V478:V482" si="194">SUM(X478:AA478)</f>
        <v>0</v>
      </c>
      <c r="W478" s="33" t="str">
        <f t="shared" si="184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73"/>
      <c r="AC478" s="54"/>
      <c r="AD478" s="370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0">
        <v>30400023</v>
      </c>
      <c r="B479" s="192" t="s">
        <v>232</v>
      </c>
      <c r="C479" s="16" t="s">
        <v>60</v>
      </c>
      <c r="D479" s="17">
        <v>5.04</v>
      </c>
      <c r="E479" s="17"/>
      <c r="F479" s="6"/>
      <c r="G479" s="93">
        <f>SUM('1:2'!G479)</f>
        <v>0</v>
      </c>
      <c r="H479" s="364">
        <f t="shared" si="191"/>
        <v>0</v>
      </c>
      <c r="I479" s="93">
        <f>SUM('1:2'!I479)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2"/>
        <v>0</v>
      </c>
      <c r="N479" s="31">
        <f t="shared" si="193"/>
        <v>0</v>
      </c>
      <c r="O479" s="93">
        <f>SUM('1:2'!O479)</f>
        <v>0</v>
      </c>
      <c r="P479" s="93">
        <f>SUM('1:2'!P479)</f>
        <v>0</v>
      </c>
      <c r="Q479" s="93">
        <f>SUM('1:2'!Q479)</f>
        <v>0</v>
      </c>
      <c r="R479" s="93">
        <f>SUM('1:2'!R479)</f>
        <v>0</v>
      </c>
      <c r="S479" s="93">
        <f>SUM('1:2'!S479)</f>
        <v>0</v>
      </c>
      <c r="T479" s="93">
        <f>SUM('1:2'!T479)</f>
        <v>0</v>
      </c>
      <c r="U479" s="93">
        <f>SUM('1:2'!U479)</f>
        <v>0</v>
      </c>
      <c r="V479" s="206">
        <f t="shared" si="194"/>
        <v>0</v>
      </c>
      <c r="W479" s="33" t="str">
        <f t="shared" si="184"/>
        <v/>
      </c>
      <c r="X479" s="93">
        <f>SUM('1:2'!X479)</f>
        <v>0</v>
      </c>
      <c r="Y479" s="93">
        <f>SUM('1:2'!Y479)</f>
        <v>0</v>
      </c>
      <c r="Z479" s="93">
        <f>SUM('1:2'!Z479)</f>
        <v>0</v>
      </c>
      <c r="AA479" s="93">
        <f>SUM('1:2'!AA479)</f>
        <v>0</v>
      </c>
      <c r="AB479" s="73"/>
      <c r="AC479" s="54"/>
      <c r="AD479" s="370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30400024</v>
      </c>
      <c r="B480" s="192" t="s">
        <v>232</v>
      </c>
      <c r="C480" s="16" t="s">
        <v>74</v>
      </c>
      <c r="D480" s="17">
        <v>5.04</v>
      </c>
      <c r="E480" s="17"/>
      <c r="F480" s="6"/>
      <c r="G480" s="93">
        <f>SUM('1:2'!G480)</f>
        <v>0</v>
      </c>
      <c r="H480" s="364">
        <f t="shared" si="191"/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2"/>
        <v>0</v>
      </c>
      <c r="N480" s="31">
        <f t="shared" si="193"/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si="194"/>
        <v>0</v>
      </c>
      <c r="W480" s="33" t="str">
        <f t="shared" si="184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73"/>
      <c r="AC480" s="54"/>
      <c r="AD480" s="370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/>
      <c r="B481" s="192" t="s">
        <v>232</v>
      </c>
      <c r="C481" s="16" t="s">
        <v>66</v>
      </c>
      <c r="D481" s="17">
        <v>5.04</v>
      </c>
      <c r="E481" s="17"/>
      <c r="F481" s="6"/>
      <c r="G481" s="93">
        <f>SUM('1:2'!G481)</f>
        <v>0</v>
      </c>
      <c r="H481" s="364">
        <f t="shared" si="191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4"/>
        <v>0</v>
      </c>
      <c r="W481" s="33" t="str">
        <f t="shared" si="184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73"/>
      <c r="AC481" s="54"/>
      <c r="AD481" s="370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/>
      <c r="B482" s="192" t="s">
        <v>232</v>
      </c>
      <c r="C482" s="16" t="s">
        <v>101</v>
      </c>
      <c r="D482" s="17">
        <v>5.04</v>
      </c>
      <c r="E482" s="17"/>
      <c r="F482" s="6"/>
      <c r="G482" s="93">
        <f>SUM('1:2'!G482)</f>
        <v>0</v>
      </c>
      <c r="H482" s="364">
        <f t="shared" si="191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4"/>
        <v>0</v>
      </c>
      <c r="W482" s="33" t="str">
        <f t="shared" si="184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73"/>
      <c r="AC482" s="54"/>
      <c r="AD482" s="370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>
        <v>30400019</v>
      </c>
      <c r="B483" s="192" t="s">
        <v>439</v>
      </c>
      <c r="C483" s="187" t="s">
        <v>441</v>
      </c>
      <c r="D483" s="17">
        <v>5.04</v>
      </c>
      <c r="E483" s="17"/>
      <c r="F483" s="6"/>
      <c r="G483" s="93">
        <f>SUM('1:2'!G483)</f>
        <v>0</v>
      </c>
      <c r="H483" s="364">
        <f t="shared" si="191"/>
        <v>0</v>
      </c>
      <c r="I483" s="93">
        <f>SUM('1:2'!I483)</f>
        <v>0</v>
      </c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73"/>
      <c r="AC483" s="54"/>
      <c r="AD483" s="370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>
        <v>30400020</v>
      </c>
      <c r="B484" s="192" t="s">
        <v>439</v>
      </c>
      <c r="C484" s="187" t="s">
        <v>516</v>
      </c>
      <c r="D484" s="17">
        <v>5.04</v>
      </c>
      <c r="E484" s="17"/>
      <c r="F484" s="6"/>
      <c r="G484" s="93"/>
      <c r="H484" s="378">
        <f t="shared" si="191"/>
        <v>0</v>
      </c>
      <c r="I484" s="93"/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73"/>
      <c r="AC484" s="54"/>
      <c r="AD484" s="375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30400021</v>
      </c>
      <c r="B485" s="192" t="s">
        <v>439</v>
      </c>
      <c r="C485" s="187" t="s">
        <v>517</v>
      </c>
      <c r="D485" s="17">
        <v>5.04</v>
      </c>
      <c r="E485" s="17"/>
      <c r="F485" s="6"/>
      <c r="G485" s="93"/>
      <c r="H485" s="378">
        <f t="shared" si="191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7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30400022</v>
      </c>
      <c r="B486" s="192" t="s">
        <v>232</v>
      </c>
      <c r="C486" s="16" t="s">
        <v>55</v>
      </c>
      <c r="D486" s="17">
        <v>5.04</v>
      </c>
      <c r="E486" s="17"/>
      <c r="F486" s="6"/>
      <c r="G486" s="93">
        <f>SUM('1:2'!G486)</f>
        <v>0</v>
      </c>
      <c r="H486" s="364">
        <f t="shared" si="191"/>
        <v>0</v>
      </c>
      <c r="I486" s="93">
        <f>SUM('1:2'!I486)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ref="M486" si="195">IF(ISERROR(I486-K486),"",I486-K486)</f>
        <v>0</v>
      </c>
      <c r="N486" s="31">
        <f t="shared" ref="N486" si="196">SUM(O486:U486)</f>
        <v>0</v>
      </c>
      <c r="O486" s="93">
        <f>SUM('1:2'!O486)</f>
        <v>0</v>
      </c>
      <c r="P486" s="93">
        <f>SUM('1:2'!P486)</f>
        <v>0</v>
      </c>
      <c r="Q486" s="93">
        <f>SUM('1:2'!Q486)</f>
        <v>0</v>
      </c>
      <c r="R486" s="93">
        <f>SUM('1:2'!R486)</f>
        <v>0</v>
      </c>
      <c r="S486" s="93">
        <f>SUM('1:2'!S486)</f>
        <v>0</v>
      </c>
      <c r="T486" s="93">
        <f>SUM('1:2'!T486)</f>
        <v>0</v>
      </c>
      <c r="U486" s="93">
        <f>SUM('1:2'!U486)</f>
        <v>0</v>
      </c>
      <c r="V486" s="206">
        <f t="shared" ref="V486" si="197">SUM(X486:AA486)</f>
        <v>0</v>
      </c>
      <c r="W486" s="33" t="str">
        <f t="shared" ref="W486:W491" si="198">IF(ISERROR(V486/G486),"",V486/G486)</f>
        <v/>
      </c>
      <c r="X486" s="93">
        <f>SUM('1:2'!X486)</f>
        <v>0</v>
      </c>
      <c r="Y486" s="93">
        <f>SUM('1:2'!Y486)</f>
        <v>0</v>
      </c>
      <c r="Z486" s="93">
        <f>SUM('1:2'!Z486)</f>
        <v>0</v>
      </c>
      <c r="AA486" s="93">
        <f>SUM('1:2'!AA486)</f>
        <v>0</v>
      </c>
      <c r="AB486" s="73"/>
      <c r="AC486" s="54"/>
      <c r="AD486" s="370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535" t="s">
        <v>102</v>
      </c>
      <c r="B487" s="536"/>
      <c r="C487" s="359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98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70"/>
      <c r="AD487" s="370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99">
        <v>30700013</v>
      </c>
      <c r="B488" s="64" t="s">
        <v>103</v>
      </c>
      <c r="C488" s="358"/>
      <c r="D488" s="17">
        <v>3.65</v>
      </c>
      <c r="E488" s="17"/>
      <c r="F488" s="53"/>
      <c r="G488" s="93">
        <f>SUM('1:2'!G488)</f>
        <v>0</v>
      </c>
      <c r="H488" s="364">
        <f>D488*G488</f>
        <v>0</v>
      </c>
      <c r="I488" s="93">
        <f>SUM('1:2'!I488)</f>
        <v>0</v>
      </c>
      <c r="J488" s="31" t="str">
        <f t="array" ref="J488">IF(ISERROR(G488/I488),"",G488/I488)</f>
        <v/>
      </c>
      <c r="K488" s="364">
        <f t="array" ref="K488">IF(ISERROR(G488/L488),"",G488/L488)</f>
        <v>0</v>
      </c>
      <c r="L488" s="87">
        <v>5</v>
      </c>
      <c r="M488" s="36">
        <f t="shared" ref="M488:M491" si="199">IF(ISERROR(I488-K488),"",I488-K488)</f>
        <v>0</v>
      </c>
      <c r="N488" s="31">
        <f t="shared" ref="N488:N491" si="200">SUM(O488:U488)</f>
        <v>0</v>
      </c>
      <c r="O488" s="93">
        <f>SUM('1:2'!O488)</f>
        <v>0</v>
      </c>
      <c r="P488" s="93">
        <f>SUM('1:2'!P488)</f>
        <v>0</v>
      </c>
      <c r="Q488" s="93">
        <f>SUM('1:2'!Q488)</f>
        <v>0</v>
      </c>
      <c r="R488" s="93">
        <f>SUM('1:2'!R488)</f>
        <v>0</v>
      </c>
      <c r="S488" s="93">
        <f>SUM('1:2'!S488)</f>
        <v>0</v>
      </c>
      <c r="T488" s="93">
        <f>SUM('1:2'!T488)</f>
        <v>0</v>
      </c>
      <c r="U488" s="93">
        <f>SUM('1:2'!U488)</f>
        <v>0</v>
      </c>
      <c r="V488" s="206">
        <f t="shared" ref="V488:V491" si="201">SUM(X488:AA488)</f>
        <v>0</v>
      </c>
      <c r="W488" s="33" t="str">
        <f t="shared" si="198"/>
        <v/>
      </c>
      <c r="X488" s="93">
        <f>SUM('1:2'!X488)</f>
        <v>0</v>
      </c>
      <c r="Y488" s="93">
        <f>SUM('1:2'!Y488)</f>
        <v>0</v>
      </c>
      <c r="Z488" s="93">
        <f>SUM('1:2'!Z488)</f>
        <v>0</v>
      </c>
      <c r="AA488" s="93">
        <f>SUM('1:2'!AA488)</f>
        <v>0</v>
      </c>
      <c r="AB488" s="73"/>
      <c r="AC488" s="54"/>
      <c r="AD488" s="370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99">
        <v>30700014</v>
      </c>
      <c r="B489" s="64" t="s">
        <v>0</v>
      </c>
      <c r="C489" s="358"/>
      <c r="D489" s="17">
        <v>6.58</v>
      </c>
      <c r="E489" s="17"/>
      <c r="F489" s="6"/>
      <c r="G489" s="93">
        <f>SUM('1:2'!G489)</f>
        <v>0</v>
      </c>
      <c r="H489" s="364">
        <f t="shared" ref="H489:H502" si="202">D489*G489</f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9"/>
        <v>0</v>
      </c>
      <c r="N489" s="31">
        <f t="shared" si="200"/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si="201"/>
        <v>0</v>
      </c>
      <c r="W489" s="33" t="str">
        <f t="shared" si="198"/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73"/>
      <c r="AC489" s="54"/>
      <c r="AD489" s="370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299">
        <v>30700016</v>
      </c>
      <c r="B490" s="64" t="s">
        <v>1</v>
      </c>
      <c r="C490" s="358"/>
      <c r="D490" s="17">
        <v>7.8</v>
      </c>
      <c r="E490" s="17"/>
      <c r="F490" s="6"/>
      <c r="G490" s="93">
        <f>SUM('1:2'!G490)</f>
        <v>0</v>
      </c>
      <c r="H490" s="364">
        <f t="shared" si="202"/>
        <v>0</v>
      </c>
      <c r="I490" s="93">
        <f>SUM('1:2'!I490)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9"/>
        <v>0</v>
      </c>
      <c r="N490" s="31">
        <f t="shared" si="200"/>
        <v>0</v>
      </c>
      <c r="O490" s="93">
        <f>SUM('1:2'!O490)</f>
        <v>0</v>
      </c>
      <c r="P490" s="93">
        <f>SUM('1:2'!P490)</f>
        <v>0</v>
      </c>
      <c r="Q490" s="93">
        <f>SUM('1:2'!Q490)</f>
        <v>0</v>
      </c>
      <c r="R490" s="93">
        <f>SUM('1:2'!R490)</f>
        <v>0</v>
      </c>
      <c r="S490" s="93">
        <f>SUM('1:2'!S490)</f>
        <v>0</v>
      </c>
      <c r="T490" s="93">
        <f>SUM('1:2'!T490)</f>
        <v>0</v>
      </c>
      <c r="U490" s="93">
        <f>SUM('1:2'!U490)</f>
        <v>0</v>
      </c>
      <c r="V490" s="206">
        <f t="shared" si="201"/>
        <v>0</v>
      </c>
      <c r="W490" s="33" t="str">
        <f t="shared" si="198"/>
        <v/>
      </c>
      <c r="X490" s="93">
        <f>SUM('1:2'!X490)</f>
        <v>0</v>
      </c>
      <c r="Y490" s="93">
        <f>SUM('1:2'!Y490)</f>
        <v>0</v>
      </c>
      <c r="Z490" s="93">
        <f>SUM('1:2'!Z490)</f>
        <v>0</v>
      </c>
      <c r="AA490" s="93">
        <f>SUM('1:2'!AA490)</f>
        <v>0</v>
      </c>
      <c r="AB490" s="73"/>
      <c r="AC490" s="54"/>
      <c r="AD490" s="370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30700017</v>
      </c>
      <c r="B491" s="64" t="s">
        <v>2</v>
      </c>
      <c r="C491" s="358"/>
      <c r="D491" s="17">
        <v>4.4000000000000004</v>
      </c>
      <c r="E491" s="17"/>
      <c r="F491" s="6"/>
      <c r="G491" s="93">
        <f>SUM('1:2'!G491)</f>
        <v>0</v>
      </c>
      <c r="H491" s="364">
        <f t="shared" si="202"/>
        <v>0</v>
      </c>
      <c r="I491" s="93">
        <f>SUM('1:2'!I491)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9"/>
        <v>0</v>
      </c>
      <c r="N491" s="31">
        <f t="shared" si="200"/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si="201"/>
        <v>0</v>
      </c>
      <c r="W491" s="33" t="str">
        <f t="shared" si="198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73"/>
      <c r="AC491" s="54"/>
      <c r="AD491" s="370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/>
      <c r="B492" s="64" t="s">
        <v>348</v>
      </c>
      <c r="C492" s="188" t="s">
        <v>376</v>
      </c>
      <c r="D492" s="17"/>
      <c r="E492" s="17"/>
      <c r="F492" s="6"/>
      <c r="G492" s="93">
        <f>SUM('1:2'!G492)</f>
        <v>0</v>
      </c>
      <c r="H492" s="364">
        <f t="shared" si="202"/>
        <v>0</v>
      </c>
      <c r="I492" s="93">
        <f>SUM('1:2'!I492)</f>
        <v>0</v>
      </c>
      <c r="J492" s="31"/>
      <c r="K492" s="35"/>
      <c r="L492" s="87"/>
      <c r="M492" s="36"/>
      <c r="N492" s="31"/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/>
      <c r="W492" s="33"/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73"/>
      <c r="AC492" s="54"/>
      <c r="AD492" s="370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30700001</v>
      </c>
      <c r="B493" s="191" t="s">
        <v>359</v>
      </c>
      <c r="C493" s="358"/>
      <c r="D493" s="17"/>
      <c r="E493" s="17"/>
      <c r="F493" s="6"/>
      <c r="G493" s="93">
        <f>SUM('1:2'!G493)</f>
        <v>0</v>
      </c>
      <c r="H493" s="364">
        <f t="shared" si="202"/>
        <v>0</v>
      </c>
      <c r="I493" s="93">
        <f>SUM('1:2'!I493)</f>
        <v>0</v>
      </c>
      <c r="J493" s="31"/>
      <c r="K493" s="35"/>
      <c r="L493" s="87">
        <v>6</v>
      </c>
      <c r="M493" s="36"/>
      <c r="N493" s="31"/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/>
      <c r="W493" s="33"/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73"/>
      <c r="AC493" s="54"/>
      <c r="AD493" s="370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5"/>
      <c r="B494" s="66" t="s">
        <v>104</v>
      </c>
      <c r="C494" s="358" t="s">
        <v>53</v>
      </c>
      <c r="D494" s="17">
        <v>6.04</v>
      </c>
      <c r="E494" s="17"/>
      <c r="F494" s="6"/>
      <c r="G494" s="93">
        <f>SUM('1:2'!G494)</f>
        <v>0</v>
      </c>
      <c r="H494" s="364">
        <f t="shared" si="202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5" si="203">IF(ISERROR(I494-K494),"",I494-K494)</f>
        <v>0</v>
      </c>
      <c r="N494" s="31">
        <f t="shared" ref="N494:N495" si="204">SUM(O494:U494)</f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ref="V494:V495" si="205">SUM(X494:AA494)</f>
        <v>0</v>
      </c>
      <c r="W494" s="33" t="str">
        <f t="shared" ref="W494:W495" si="206">IF(ISERROR(V494/G494),"",V494/G494)</f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73"/>
      <c r="AC494" s="54"/>
      <c r="AD494" s="370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5">
        <v>30700019</v>
      </c>
      <c r="B495" s="66" t="s">
        <v>104</v>
      </c>
      <c r="C495" s="358" t="s">
        <v>60</v>
      </c>
      <c r="D495" s="17">
        <v>6.04</v>
      </c>
      <c r="E495" s="17"/>
      <c r="F495" s="6"/>
      <c r="G495" s="93">
        <f>SUM('1:2'!G495)</f>
        <v>0</v>
      </c>
      <c r="H495" s="364">
        <f t="shared" si="202"/>
        <v>0</v>
      </c>
      <c r="I495" s="93">
        <f>SUM('1:2'!I495)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3"/>
        <v>0</v>
      </c>
      <c r="N495" s="31">
        <f t="shared" si="204"/>
        <v>0</v>
      </c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>
        <f t="shared" si="205"/>
        <v>0</v>
      </c>
      <c r="W495" s="33" t="str">
        <f t="shared" si="206"/>
        <v/>
      </c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73"/>
      <c r="AC495" s="54"/>
      <c r="AD495" s="370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5">
        <v>30601015</v>
      </c>
      <c r="B496" s="281" t="s">
        <v>443</v>
      </c>
      <c r="C496" s="358" t="s">
        <v>53</v>
      </c>
      <c r="D496" s="17"/>
      <c r="E496" s="17"/>
      <c r="F496" s="6"/>
      <c r="G496" s="93">
        <f>SUM('1:2'!G496)</f>
        <v>0</v>
      </c>
      <c r="H496" s="364">
        <f t="shared" si="202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73"/>
      <c r="AC496" s="54"/>
      <c r="AD496" s="37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>
        <v>30101016</v>
      </c>
      <c r="B497" s="281" t="s">
        <v>443</v>
      </c>
      <c r="C497" s="358" t="s">
        <v>60</v>
      </c>
      <c r="D497" s="17"/>
      <c r="E497" s="17"/>
      <c r="F497" s="6"/>
      <c r="G497" s="93">
        <f>SUM('1:2'!G497)</f>
        <v>0</v>
      </c>
      <c r="H497" s="364">
        <f t="shared" si="202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73"/>
      <c r="AC497" s="54"/>
      <c r="AD497" s="37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SUM('1:2'!G498)</f>
        <v>0</v>
      </c>
      <c r="H498" s="364">
        <f t="shared" si="202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ref="M498" si="207">IF(ISERROR(I498-K498),"",I498-K498)</f>
        <v>0</v>
      </c>
      <c r="N498" s="31">
        <f t="shared" ref="N498" si="208">SUM(O498:U498)</f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ref="V498" si="209">SUM(X498:AA498)</f>
        <v>0</v>
      </c>
      <c r="W498" s="33" t="str">
        <f t="shared" ref="W498" si="210">IF(ISERROR(V498/G498),"",V498/G498)</f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73"/>
      <c r="AC498" s="54"/>
      <c r="AD498" s="370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SUM('1:2'!G499)</f>
        <v>0</v>
      </c>
      <c r="H499" s="364">
        <f t="shared" si="202"/>
        <v>0</v>
      </c>
      <c r="I499" s="93">
        <f>SUM('1:2'!I499)</f>
        <v>0</v>
      </c>
      <c r="J499" s="31"/>
      <c r="K499" s="35"/>
      <c r="L499" s="87"/>
      <c r="M499" s="36"/>
      <c r="N499" s="31"/>
      <c r="O499" s="93">
        <f>SUM('1:2'!O499)</f>
        <v>0</v>
      </c>
      <c r="P499" s="93">
        <f>SUM('1:2'!P499)</f>
        <v>0</v>
      </c>
      <c r="Q499" s="93">
        <f>SUM('1:2'!Q499)</f>
        <v>0</v>
      </c>
      <c r="R499" s="93">
        <f>SUM('1:2'!R499)</f>
        <v>0</v>
      </c>
      <c r="S499" s="93">
        <f>SUM('1:2'!S499)</f>
        <v>0</v>
      </c>
      <c r="T499" s="93">
        <f>SUM('1:2'!T499)</f>
        <v>0</v>
      </c>
      <c r="U499" s="93">
        <f>SUM('1:2'!U499)</f>
        <v>0</v>
      </c>
      <c r="V499" s="206"/>
      <c r="W499" s="33"/>
      <c r="X499" s="93">
        <f>SUM('1:2'!X499)</f>
        <v>0</v>
      </c>
      <c r="Y499" s="93">
        <f>SUM('1:2'!Y499)</f>
        <v>0</v>
      </c>
      <c r="Z499" s="93">
        <f>SUM('1:2'!Z499)</f>
        <v>0</v>
      </c>
      <c r="AA499" s="93">
        <f>SUM('1:2'!AA499)</f>
        <v>0</v>
      </c>
      <c r="AB499" s="73"/>
      <c r="AC499" s="54"/>
      <c r="AD499" s="370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99">
        <v>30700015</v>
      </c>
      <c r="B500" s="360" t="s">
        <v>159</v>
      </c>
      <c r="C500" s="16"/>
      <c r="D500" s="17">
        <v>4.5</v>
      </c>
      <c r="E500" s="17"/>
      <c r="F500" s="6"/>
      <c r="G500" s="93">
        <f>SUM('1:2'!G500)</f>
        <v>0</v>
      </c>
      <c r="H500" s="364">
        <f t="shared" si="202"/>
        <v>0</v>
      </c>
      <c r="I500" s="93">
        <f>SUM('1:2'!I500)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70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30700012</v>
      </c>
      <c r="B501" s="360" t="s">
        <v>160</v>
      </c>
      <c r="C501" s="16"/>
      <c r="D501" s="17">
        <v>4.5</v>
      </c>
      <c r="E501" s="17"/>
      <c r="F501" s="6"/>
      <c r="G501" s="93">
        <f>SUM('1:2'!G501)</f>
        <v>0</v>
      </c>
      <c r="H501" s="364">
        <f t="shared" si="202"/>
        <v>0</v>
      </c>
      <c r="I501" s="93">
        <f>SUM('1:2'!I501)</f>
        <v>0</v>
      </c>
      <c r="J501" s="31"/>
      <c r="K501" s="35"/>
      <c r="L501" s="87"/>
      <c r="M501" s="36"/>
      <c r="N501" s="31"/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/>
      <c r="W501" s="33"/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73"/>
      <c r="AC501" s="54"/>
      <c r="AD501" s="370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/>
      <c r="B502" s="360"/>
      <c r="C502" s="16"/>
      <c r="D502" s="17"/>
      <c r="E502" s="17"/>
      <c r="F502" s="6"/>
      <c r="G502" s="93">
        <f>SUM('1:2'!G502)</f>
        <v>0</v>
      </c>
      <c r="H502" s="364">
        <f t="shared" si="202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73"/>
      <c r="AC502" s="54"/>
      <c r="AD502" s="370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535" t="s">
        <v>106</v>
      </c>
      <c r="B503" s="536"/>
      <c r="C503" s="359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11">SUM(M488:M498)</f>
        <v>0</v>
      </c>
      <c r="N503" s="20">
        <f t="shared" si="211"/>
        <v>0</v>
      </c>
      <c r="O503" s="91">
        <f t="shared" si="211"/>
        <v>0</v>
      </c>
      <c r="P503" s="91">
        <f t="shared" si="211"/>
        <v>0</v>
      </c>
      <c r="Q503" s="91">
        <f t="shared" si="211"/>
        <v>0</v>
      </c>
      <c r="R503" s="91">
        <f t="shared" si="211"/>
        <v>0</v>
      </c>
      <c r="S503" s="92">
        <f t="shared" si="211"/>
        <v>0</v>
      </c>
      <c r="T503" s="91">
        <f t="shared" si="211"/>
        <v>0</v>
      </c>
      <c r="U503" s="91">
        <f t="shared" si="211"/>
        <v>0</v>
      </c>
      <c r="V503" s="206">
        <f t="shared" si="211"/>
        <v>0</v>
      </c>
      <c r="W503" s="33" t="str">
        <f t="shared" ref="W503:W504" si="212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70"/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>
      <c r="A504" s="546" t="s">
        <v>108</v>
      </c>
      <c r="B504" s="547"/>
      <c r="C504" s="547"/>
      <c r="D504" s="547"/>
      <c r="E504" s="547"/>
      <c r="F504" s="548"/>
      <c r="G504" s="193">
        <f>SUM(G368,G426,G461,G477,G487,G503)</f>
        <v>1732</v>
      </c>
      <c r="H504" s="193">
        <f>SUM(H368,H426,H461,H477,H487,H503)</f>
        <v>8711.9600000000009</v>
      </c>
      <c r="I504" s="193">
        <f>SUM(I368,I426,I461,I477,I487,I503)</f>
        <v>173.5</v>
      </c>
      <c r="J504" s="52">
        <f t="array" ref="J504">IF(ISERROR(G504/I504),"",G504/I504)</f>
        <v>9.9827089337175785</v>
      </c>
      <c r="K504" s="193">
        <f>SUM(K368,K426,K461,K477,K487,K503)</f>
        <v>191.37463343108504</v>
      </c>
      <c r="L504" s="52">
        <f>IF(ISERROR(G504/K504),"",G504/K504)</f>
        <v>9.0503112609420189</v>
      </c>
      <c r="M504" s="193">
        <f t="shared" ref="M504:V504" si="213">SUM(M368,M426,M461,M477,M487,M503)</f>
        <v>-17.874633431085034</v>
      </c>
      <c r="N504" s="193">
        <f t="shared" si="213"/>
        <v>0</v>
      </c>
      <c r="O504" s="193">
        <f t="shared" si="213"/>
        <v>0</v>
      </c>
      <c r="P504" s="193">
        <f t="shared" si="213"/>
        <v>0</v>
      </c>
      <c r="Q504" s="193">
        <f t="shared" si="213"/>
        <v>0</v>
      </c>
      <c r="R504" s="193">
        <f t="shared" si="213"/>
        <v>0</v>
      </c>
      <c r="S504" s="193">
        <f t="shared" si="213"/>
        <v>0</v>
      </c>
      <c r="T504" s="193">
        <f t="shared" si="213"/>
        <v>0</v>
      </c>
      <c r="U504" s="193">
        <f t="shared" si="213"/>
        <v>0</v>
      </c>
      <c r="V504" s="193">
        <f t="shared" si="213"/>
        <v>0</v>
      </c>
      <c r="W504" s="78">
        <f t="shared" si="212"/>
        <v>0</v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6"/>
      <c r="AC504" s="71"/>
      <c r="AD504" s="370"/>
      <c r="AE504" s="77"/>
      <c r="AF504" s="77"/>
      <c r="AG504" s="77"/>
      <c r="AH504" s="77"/>
      <c r="AI504" s="57"/>
      <c r="AJ504" s="57"/>
      <c r="AK504" s="57"/>
      <c r="AL504" s="563"/>
      <c r="AM504" s="563"/>
      <c r="AN504" s="563"/>
      <c r="AO504" s="563"/>
      <c r="AP504" s="563"/>
      <c r="AQ504" s="563"/>
      <c r="AR504" s="563"/>
      <c r="AS504" s="563"/>
      <c r="AT504" s="563"/>
      <c r="AU504" s="563"/>
      <c r="AV504" s="563"/>
      <c r="AW504" s="563"/>
      <c r="AX504" s="563"/>
      <c r="AY504" s="563"/>
      <c r="AZ504" s="563"/>
      <c r="BA504" s="563"/>
    </row>
    <row r="505" spans="1:53" ht="15.75" customHeight="1">
      <c r="A505" s="467" t="s">
        <v>503</v>
      </c>
      <c r="B505" s="362" t="s">
        <v>110</v>
      </c>
      <c r="C505" s="549" t="s">
        <v>111</v>
      </c>
      <c r="D505" s="549"/>
      <c r="E505" s="528" t="s">
        <v>112</v>
      </c>
      <c r="F505" s="528"/>
      <c r="G505" s="539" t="s">
        <v>113</v>
      </c>
      <c r="H505" s="539"/>
      <c r="I505" s="528" t="s">
        <v>114</v>
      </c>
      <c r="J505" s="528"/>
      <c r="K505" s="528" t="s">
        <v>36</v>
      </c>
      <c r="L505" s="528"/>
      <c r="M505" s="528" t="s">
        <v>115</v>
      </c>
      <c r="N505" s="528"/>
      <c r="O505" s="528" t="s">
        <v>116</v>
      </c>
      <c r="P505" s="539" t="s">
        <v>117</v>
      </c>
      <c r="Q505" s="539"/>
      <c r="R505" s="539" t="s">
        <v>36</v>
      </c>
      <c r="S505" s="539"/>
      <c r="T505" s="539" t="s">
        <v>118</v>
      </c>
      <c r="U505" s="539"/>
      <c r="V505" s="539" t="s">
        <v>119</v>
      </c>
      <c r="W505" s="539"/>
      <c r="X505" s="539" t="s">
        <v>36</v>
      </c>
      <c r="Y505" s="539"/>
      <c r="Z505" s="539" t="s">
        <v>118</v>
      </c>
      <c r="AA505" s="539"/>
      <c r="AB505" s="12"/>
      <c r="AC505" s="12"/>
      <c r="AD505" s="12"/>
      <c r="AE505" s="3"/>
      <c r="AF505" s="3"/>
      <c r="AG505" s="3"/>
      <c r="AH505" s="368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21"/>
      <c r="AV505" s="21"/>
      <c r="AW505" s="21"/>
      <c r="AX505" s="21"/>
      <c r="AY505" s="21"/>
      <c r="AZ505" s="21"/>
      <c r="BA505" s="21"/>
    </row>
    <row r="506" spans="1:53">
      <c r="A506" s="468"/>
      <c r="B506" s="362" t="s">
        <v>120</v>
      </c>
      <c r="C506" s="550">
        <f>SUM('1:2'!C506)</f>
        <v>0</v>
      </c>
      <c r="D506" s="551"/>
      <c r="E506" s="552">
        <f>D506*11</f>
        <v>0</v>
      </c>
      <c r="F506" s="552"/>
      <c r="G506" s="435">
        <v>0</v>
      </c>
      <c r="H506" s="436"/>
      <c r="I506" s="528">
        <f>G506*11</f>
        <v>0</v>
      </c>
      <c r="J506" s="528"/>
      <c r="K506" s="528">
        <f>E506-I506</f>
        <v>0</v>
      </c>
      <c r="L506" s="528"/>
      <c r="M506" s="553" t="str">
        <f>IF(ISERROR(K506/E506),"",K506/E506)</f>
        <v/>
      </c>
      <c r="N506" s="553"/>
      <c r="O506" s="528"/>
      <c r="P506" s="539" t="s">
        <v>70</v>
      </c>
      <c r="Q506" s="539"/>
      <c r="R506" s="554">
        <f>SUM(O368:U368)</f>
        <v>0</v>
      </c>
      <c r="S506" s="554"/>
      <c r="T506" s="555" t="str">
        <f t="array" ref="T506">IF(ISERROR(R506/R513),"",R506/R513)</f>
        <v/>
      </c>
      <c r="U506" s="555"/>
      <c r="V506" s="539" t="s">
        <v>41</v>
      </c>
      <c r="W506" s="539"/>
      <c r="X506" s="554">
        <f>SUM(O368,O426,O461,O477,O487,O503)</f>
        <v>0</v>
      </c>
      <c r="Y506" s="554"/>
      <c r="Z506" s="555" t="str">
        <f t="array" ref="Z506">IF(ISERROR(X506/X513),"",X506/X513)</f>
        <v/>
      </c>
      <c r="AA506" s="555"/>
      <c r="AB506" s="12"/>
      <c r="AC506" s="22"/>
      <c r="AD506" s="22"/>
      <c r="AE506" s="3"/>
      <c r="AF506" s="3"/>
      <c r="AG506" s="3"/>
      <c r="AH506" s="370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21"/>
      <c r="AV506" s="21"/>
      <c r="AW506" s="21"/>
      <c r="AX506" s="21"/>
      <c r="AY506" s="21"/>
      <c r="AZ506" s="21"/>
      <c r="BA506" s="21"/>
    </row>
    <row r="507" spans="1:53" ht="15.75" customHeight="1">
      <c r="A507" s="468"/>
      <c r="B507" s="362" t="s">
        <v>121</v>
      </c>
      <c r="C507" s="550">
        <f>SUM('1:2'!C507)</f>
        <v>0</v>
      </c>
      <c r="D507" s="551"/>
      <c r="E507" s="552">
        <f>D507*11</f>
        <v>0</v>
      </c>
      <c r="F507" s="552"/>
      <c r="G507" s="435">
        <v>0</v>
      </c>
      <c r="H507" s="436"/>
      <c r="I507" s="528">
        <f>G507*11</f>
        <v>0</v>
      </c>
      <c r="J507" s="528"/>
      <c r="K507" s="528">
        <f>E507-I507</f>
        <v>0</v>
      </c>
      <c r="L507" s="528"/>
      <c r="M507" s="553" t="str">
        <f>IF(ISERROR(K507/E507),"",K507/E507)</f>
        <v/>
      </c>
      <c r="N507" s="553"/>
      <c r="O507" s="528"/>
      <c r="P507" s="539" t="s">
        <v>86</v>
      </c>
      <c r="Q507" s="539"/>
      <c r="R507" s="554">
        <f>SUM(O426:U426)</f>
        <v>0</v>
      </c>
      <c r="S507" s="554"/>
      <c r="T507" s="555" t="str">
        <f>IF(ISERROR(R507/R513),"",R507/R513)</f>
        <v/>
      </c>
      <c r="U507" s="555"/>
      <c r="V507" s="539" t="s">
        <v>42</v>
      </c>
      <c r="W507" s="539"/>
      <c r="X507" s="554">
        <f>SUM(O369,O427,O462,O478,O488,O504)</f>
        <v>0</v>
      </c>
      <c r="Y507" s="554"/>
      <c r="Z507" s="555" t="str">
        <f>IF(ISERROR(X507/X513),"",X507/X513)</f>
        <v/>
      </c>
      <c r="AA507" s="555"/>
      <c r="AB507" s="12"/>
      <c r="AC507" s="22"/>
      <c r="AD507" s="22"/>
      <c r="AE507" s="3"/>
      <c r="AF507" s="3"/>
      <c r="AG507" s="3"/>
      <c r="AH507" s="370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21"/>
      <c r="AV507" s="21"/>
      <c r="AW507" s="21"/>
      <c r="AX507" s="21"/>
      <c r="AY507" s="21"/>
      <c r="AZ507" s="21"/>
      <c r="BA507" s="21"/>
    </row>
    <row r="508" spans="1:53">
      <c r="A508" s="468"/>
      <c r="B508" s="362" t="s">
        <v>122</v>
      </c>
      <c r="C508" s="550">
        <f>SUM('1:2'!C508)</f>
        <v>0</v>
      </c>
      <c r="D508" s="551"/>
      <c r="E508" s="552">
        <f>D508*11</f>
        <v>0</v>
      </c>
      <c r="F508" s="552"/>
      <c r="G508" s="435">
        <v>0</v>
      </c>
      <c r="H508" s="436"/>
      <c r="I508" s="528">
        <f>G508*11</f>
        <v>0</v>
      </c>
      <c r="J508" s="528"/>
      <c r="K508" s="528">
        <f>E508-I508</f>
        <v>0</v>
      </c>
      <c r="L508" s="528"/>
      <c r="M508" s="553" t="str">
        <f>IF(ISERROR(K508/E508),"",K508/E508)</f>
        <v/>
      </c>
      <c r="N508" s="553"/>
      <c r="O508" s="528"/>
      <c r="P508" s="539" t="s">
        <v>92</v>
      </c>
      <c r="Q508" s="539"/>
      <c r="R508" s="554">
        <f>SUM(O461:U461)</f>
        <v>0</v>
      </c>
      <c r="S508" s="554"/>
      <c r="T508" s="555" t="str">
        <f>IF(ISERROR(R508/R513),"",R508/R513)</f>
        <v/>
      </c>
      <c r="U508" s="555"/>
      <c r="V508" s="539" t="s">
        <v>43</v>
      </c>
      <c r="W508" s="539"/>
      <c r="X508" s="554">
        <f>SUM(O371,O428,O463,O479,O489,O505)</f>
        <v>0</v>
      </c>
      <c r="Y508" s="554"/>
      <c r="Z508" s="555" t="str">
        <f>IF(ISERROR(X508/X513),"",X508/X513)</f>
        <v/>
      </c>
      <c r="AA508" s="555"/>
      <c r="AB508" s="12"/>
      <c r="AC508" s="22"/>
      <c r="AD508" s="22"/>
      <c r="AE508" s="3"/>
      <c r="AF508" s="3"/>
      <c r="AG508" s="370"/>
      <c r="AH508" s="370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468"/>
      <c r="B509" s="362" t="s">
        <v>47</v>
      </c>
      <c r="C509" s="450">
        <v>1</v>
      </c>
      <c r="D509" s="451"/>
      <c r="E509" s="552">
        <f>D509*11</f>
        <v>0</v>
      </c>
      <c r="F509" s="552"/>
      <c r="G509" s="435">
        <v>1</v>
      </c>
      <c r="H509" s="436"/>
      <c r="I509" s="528">
        <f>G509*11</f>
        <v>11</v>
      </c>
      <c r="J509" s="528"/>
      <c r="K509" s="528">
        <f>E509-I509</f>
        <v>-11</v>
      </c>
      <c r="L509" s="528"/>
      <c r="M509" s="553" t="str">
        <f>IF(ISERROR(K509/E509),"",K509/E509)</f>
        <v/>
      </c>
      <c r="N509" s="553"/>
      <c r="O509" s="528"/>
      <c r="P509" s="539" t="s">
        <v>99</v>
      </c>
      <c r="Q509" s="539"/>
      <c r="R509" s="554">
        <f>SUM(O477:U477)</f>
        <v>0</v>
      </c>
      <c r="S509" s="554"/>
      <c r="T509" s="555" t="str">
        <f>IF(ISERROR(R509/R513),"",R509/R513)</f>
        <v/>
      </c>
      <c r="U509" s="555"/>
      <c r="V509" s="539" t="s">
        <v>44</v>
      </c>
      <c r="W509" s="539"/>
      <c r="X509" s="554">
        <f>SUM(O372,O429,O464,O480,O490,O506)</f>
        <v>0</v>
      </c>
      <c r="Y509" s="554"/>
      <c r="Z509" s="555" t="str">
        <f>IF(ISERROR(X509/X513),"",X509/X513)</f>
        <v/>
      </c>
      <c r="AA509" s="555"/>
      <c r="AB509" s="12"/>
      <c r="AC509" s="22"/>
      <c r="AD509" s="22"/>
      <c r="AE509" s="3"/>
      <c r="AF509" s="3"/>
      <c r="AG509" s="370"/>
      <c r="AH509" s="370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>
      <c r="A510" s="469"/>
      <c r="B510" s="362" t="s">
        <v>123</v>
      </c>
      <c r="C510" s="557">
        <f>SUM(C506:D509)</f>
        <v>1</v>
      </c>
      <c r="D510" s="528"/>
      <c r="E510" s="528">
        <f>SUM(F506:F509)</f>
        <v>0</v>
      </c>
      <c r="F510" s="528"/>
      <c r="G510" s="557">
        <f>SUM(G506:H509)</f>
        <v>1</v>
      </c>
      <c r="H510" s="528"/>
      <c r="I510" s="528">
        <f>SUM(I506:J509)</f>
        <v>11</v>
      </c>
      <c r="J510" s="528"/>
      <c r="K510" s="528">
        <f>SUM(K506:L509)</f>
        <v>-11</v>
      </c>
      <c r="L510" s="528"/>
      <c r="M510" s="553" t="str">
        <f>IF(ISERROR(K510/E510),"",K510/E510)</f>
        <v/>
      </c>
      <c r="N510" s="553"/>
      <c r="O510" s="528"/>
      <c r="P510" s="539" t="s">
        <v>102</v>
      </c>
      <c r="Q510" s="539"/>
      <c r="R510" s="554">
        <f>SUM(O487:U487)</f>
        <v>0</v>
      </c>
      <c r="S510" s="554"/>
      <c r="T510" s="555" t="str">
        <f>IF(ISERROR(R510/R513),"",R510/R513)</f>
        <v/>
      </c>
      <c r="U510" s="555"/>
      <c r="V510" s="539" t="s">
        <v>45</v>
      </c>
      <c r="W510" s="539"/>
      <c r="X510" s="554">
        <f>SUM(O373,O430,O465,O481,O491,O507)</f>
        <v>0</v>
      </c>
      <c r="Y510" s="554"/>
      <c r="Z510" s="555" t="str">
        <f>IF(ISERROR(X510/X513),"",X510/X513)</f>
        <v/>
      </c>
      <c r="AA510" s="555"/>
      <c r="AB510" s="12"/>
      <c r="AC510" s="22"/>
      <c r="AD510" s="22"/>
      <c r="AE510" s="3"/>
      <c r="AF510" s="3"/>
      <c r="AG510" s="370"/>
      <c r="AH510" s="370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67"/>
      <c r="AV510" s="367"/>
      <c r="AW510" s="367"/>
      <c r="AX510" s="367"/>
      <c r="AY510" s="367"/>
      <c r="AZ510" s="367"/>
      <c r="BA510" s="367"/>
    </row>
    <row r="511" spans="1:53" ht="17.25">
      <c r="A511" s="309" t="s">
        <v>504</v>
      </c>
      <c r="B511" s="362">
        <f>G504</f>
        <v>1732</v>
      </c>
      <c r="C511" s="554" t="s">
        <v>155</v>
      </c>
      <c r="D511" s="554"/>
      <c r="E511" s="539">
        <f>H504</f>
        <v>8711.9600000000009</v>
      </c>
      <c r="F511" s="539"/>
      <c r="G511" s="539" t="s">
        <v>34</v>
      </c>
      <c r="H511" s="539"/>
      <c r="I511" s="556">
        <f>L504</f>
        <v>9.0503112609420189</v>
      </c>
      <c r="J511" s="556"/>
      <c r="K511" s="528" t="s">
        <v>32</v>
      </c>
      <c r="L511" s="528"/>
      <c r="M511" s="556">
        <f>J504</f>
        <v>9.9827089337175785</v>
      </c>
      <c r="N511" s="556"/>
      <c r="O511" s="528"/>
      <c r="P511" s="539" t="s">
        <v>106</v>
      </c>
      <c r="Q511" s="539"/>
      <c r="R511" s="554">
        <f>SUM(O503:U503)</f>
        <v>0</v>
      </c>
      <c r="S511" s="554"/>
      <c r="T511" s="555" t="str">
        <f>IF(ISERROR(R511/R513),"",R511/R513)</f>
        <v/>
      </c>
      <c r="U511" s="555"/>
      <c r="V511" s="539" t="s">
        <v>46</v>
      </c>
      <c r="W511" s="539"/>
      <c r="X511" s="554">
        <f>SUM(O374,O431,O466,O482,O492,O508)</f>
        <v>0</v>
      </c>
      <c r="Y511" s="554"/>
      <c r="Z511" s="555" t="str">
        <f>IF(ISERROR(X511/X513),"",X511/X513)</f>
        <v/>
      </c>
      <c r="AA511" s="555"/>
      <c r="AB511" s="12"/>
      <c r="AC511" s="22"/>
      <c r="AD511" s="22"/>
      <c r="AE511" s="3"/>
      <c r="AF511" s="3"/>
      <c r="AG511" s="370"/>
      <c r="AH511" s="370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67"/>
      <c r="AV511" s="367"/>
      <c r="AW511" s="367"/>
      <c r="AX511" s="367"/>
      <c r="AY511" s="367"/>
      <c r="AZ511" s="367"/>
      <c r="BA511" s="367"/>
    </row>
    <row r="512" spans="1:53" ht="15.75" customHeight="1">
      <c r="A512" s="310" t="s">
        <v>505</v>
      </c>
      <c r="B512" s="362">
        <f>I504+C510</f>
        <v>174.5</v>
      </c>
      <c r="C512" s="539" t="s">
        <v>114</v>
      </c>
      <c r="D512" s="539"/>
      <c r="E512" s="549">
        <f>K504+I510</f>
        <v>202.37463343108504</v>
      </c>
      <c r="F512" s="549"/>
      <c r="G512" s="539" t="s">
        <v>150</v>
      </c>
      <c r="H512" s="539"/>
      <c r="I512" s="556">
        <f>B512-E512</f>
        <v>-27.874633431085044</v>
      </c>
      <c r="J512" s="556"/>
      <c r="K512" s="528" t="s">
        <v>151</v>
      </c>
      <c r="L512" s="528"/>
      <c r="M512" s="553">
        <f>IF(ISERROR(I512/B512),"",I512/B512)</f>
        <v>-0.15974001966237847</v>
      </c>
      <c r="N512" s="553"/>
      <c r="O512" s="528"/>
      <c r="P512" s="539" t="s">
        <v>107</v>
      </c>
      <c r="Q512" s="539"/>
      <c r="R512" s="554"/>
      <c r="S512" s="554"/>
      <c r="T512" s="555" t="str">
        <f>IF(ISERROR(R512/R513),"",R512/R513)</f>
        <v/>
      </c>
      <c r="U512" s="555"/>
      <c r="V512" s="539" t="s">
        <v>47</v>
      </c>
      <c r="W512" s="539"/>
      <c r="X512" s="554">
        <f>SUM(O375,O432,O467,O486,O493,O509)</f>
        <v>0</v>
      </c>
      <c r="Y512" s="554"/>
      <c r="Z512" s="555" t="str">
        <f>IF(ISERROR(X512/X513),"",X512/X513)</f>
        <v/>
      </c>
      <c r="AA512" s="555"/>
      <c r="AB512" s="12"/>
      <c r="AC512" s="22"/>
      <c r="AD512" s="22"/>
      <c r="AE512" s="3"/>
      <c r="AF512" s="3"/>
      <c r="AG512" s="370"/>
      <c r="AH512" s="370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67"/>
      <c r="AV512" s="367"/>
      <c r="AW512" s="367"/>
      <c r="AX512" s="367"/>
      <c r="AY512" s="367"/>
      <c r="AZ512" s="367"/>
      <c r="BA512" s="367"/>
    </row>
    <row r="513" spans="1:53" ht="15.75" customHeight="1">
      <c r="A513" s="310" t="s">
        <v>507</v>
      </c>
      <c r="B513" s="362">
        <f>N504</f>
        <v>0</v>
      </c>
      <c r="C513" s="539" t="s">
        <v>149</v>
      </c>
      <c r="D513" s="539"/>
      <c r="E513" s="555">
        <f>IF(ISERROR(B513/B512),"",B513/B512)</f>
        <v>0</v>
      </c>
      <c r="F513" s="555"/>
      <c r="G513" s="539" t="s">
        <v>158</v>
      </c>
      <c r="H513" s="539"/>
      <c r="I513" s="528">
        <f>V504</f>
        <v>0</v>
      </c>
      <c r="J513" s="528"/>
      <c r="K513" s="528" t="s">
        <v>156</v>
      </c>
      <c r="L513" s="528"/>
      <c r="M513" s="553">
        <f t="array" ref="M513">IF(ISERROR(I513/B511),"",I513/B511)</f>
        <v>0</v>
      </c>
      <c r="N513" s="553"/>
      <c r="O513" s="528"/>
      <c r="P513" s="539" t="s">
        <v>123</v>
      </c>
      <c r="Q513" s="539"/>
      <c r="R513" s="554">
        <f>SUM(R506:S512)</f>
        <v>0</v>
      </c>
      <c r="S513" s="554"/>
      <c r="T513" s="555">
        <f>SUM(T506:U512)</f>
        <v>0</v>
      </c>
      <c r="U513" s="555"/>
      <c r="V513" s="539" t="s">
        <v>123</v>
      </c>
      <c r="W513" s="539"/>
      <c r="X513" s="554">
        <f>SUM(X506:Y512)</f>
        <v>0</v>
      </c>
      <c r="Y513" s="554"/>
      <c r="Z513" s="555">
        <f>SUM(Z506:AA512)</f>
        <v>0</v>
      </c>
      <c r="AA513" s="555"/>
      <c r="AB513" s="12"/>
      <c r="AC513" s="22"/>
      <c r="AD513" s="22"/>
      <c r="AE513" s="3"/>
      <c r="AF513" s="3"/>
      <c r="AG513" s="370"/>
      <c r="AH513" s="370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67"/>
      <c r="AV513" s="367"/>
      <c r="AW513" s="367"/>
      <c r="AX513" s="367"/>
      <c r="AY513" s="367"/>
      <c r="AZ513" s="367"/>
      <c r="BA513" s="367"/>
    </row>
    <row r="514" spans="1:53" ht="17.25">
      <c r="A514" s="329" t="s">
        <v>508</v>
      </c>
      <c r="B514" s="366"/>
      <c r="C514" s="7"/>
      <c r="D514" s="7"/>
      <c r="E514" s="15"/>
      <c r="F514" s="15"/>
      <c r="G514" s="566" t="str">
        <f>IF(ISERROR(#REF!/#REF!),"",#REF!/#REF!)</f>
        <v/>
      </c>
      <c r="H514" s="566"/>
      <c r="I514" s="566"/>
      <c r="J514" s="8"/>
      <c r="K514" s="47"/>
      <c r="L514" s="12"/>
      <c r="M514" s="12"/>
      <c r="N514" s="566" t="str">
        <f>IF(ISERROR(G514/#REF!),"",G514/#REF!)</f>
        <v/>
      </c>
      <c r="O514" s="566"/>
      <c r="P514" s="566"/>
      <c r="Q514" s="566"/>
      <c r="R514" s="566"/>
      <c r="S514" s="370"/>
      <c r="T514" s="15"/>
      <c r="U514" s="15"/>
      <c r="V514" s="209"/>
      <c r="W514" s="8"/>
      <c r="X514" s="9"/>
      <c r="Y514" s="9"/>
      <c r="Z514" s="9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9"/>
      <c r="AN514" s="9"/>
      <c r="AO514" s="9"/>
      <c r="AP514" s="9"/>
      <c r="AQ514" s="9"/>
      <c r="AR514" s="9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ht="15.75" customHeight="1">
      <c r="A515" s="311" t="s">
        <v>509</v>
      </c>
      <c r="B515" s="366"/>
      <c r="C515" s="7"/>
      <c r="D515" s="7"/>
      <c r="E515" s="7"/>
      <c r="F515" s="7"/>
      <c r="G515" s="11"/>
      <c r="H515" s="7"/>
      <c r="I515" s="11"/>
      <c r="J515" s="44"/>
      <c r="K515" s="48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210"/>
      <c r="W515" s="18"/>
      <c r="X515" s="7"/>
      <c r="Y515" s="7"/>
      <c r="Z515" s="7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7"/>
      <c r="AN515" s="7"/>
      <c r="AO515" s="7"/>
      <c r="AP515" s="7"/>
      <c r="AQ515" s="7"/>
      <c r="AR515" s="7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554" t="s">
        <v>157</v>
      </c>
      <c r="B516" s="554"/>
      <c r="C516" s="549">
        <f>SUM(B170,B340,B511)</f>
        <v>24362</v>
      </c>
      <c r="D516" s="549"/>
      <c r="E516" s="554" t="s">
        <v>124</v>
      </c>
      <c r="F516" s="554"/>
      <c r="G516" s="549">
        <f>SUM(E170,E340,E511)</f>
        <v>121324.29000000001</v>
      </c>
      <c r="H516" s="549"/>
      <c r="I516" s="539" t="s">
        <v>34</v>
      </c>
      <c r="J516" s="554"/>
      <c r="K516" s="567">
        <f>IF(ISERROR(C516/G517),"",C516/G517)</f>
        <v>19.267089482323698</v>
      </c>
      <c r="L516" s="568"/>
      <c r="M516" s="539" t="s">
        <v>32</v>
      </c>
      <c r="N516" s="539"/>
      <c r="O516" s="569">
        <f t="array" ref="O516">IF(ISERROR(C516/C517),"",C516/C517)</f>
        <v>17.216352779053743</v>
      </c>
      <c r="P516" s="570"/>
      <c r="Q516" s="7"/>
      <c r="R516" s="7"/>
      <c r="S516" s="7"/>
      <c r="T516" s="7"/>
      <c r="U516" s="18"/>
      <c r="V516" s="210"/>
      <c r="W516" s="18"/>
      <c r="X516" s="7"/>
      <c r="Y516" s="7"/>
      <c r="Z516" s="7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7"/>
      <c r="AN516" s="7"/>
      <c r="AO516" s="7"/>
      <c r="AP516" s="7"/>
      <c r="AQ516" s="7"/>
      <c r="AR516" s="7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539" t="s">
        <v>125</v>
      </c>
      <c r="B517" s="539"/>
      <c r="C517" s="549">
        <f>SUM(B171,B341,B512)</f>
        <v>1415.05</v>
      </c>
      <c r="D517" s="549"/>
      <c r="E517" s="539" t="s">
        <v>114</v>
      </c>
      <c r="F517" s="539"/>
      <c r="G517" s="549">
        <f>SUM(E171,E341,E512)</f>
        <v>1264.4359192056772</v>
      </c>
      <c r="H517" s="549"/>
      <c r="I517" s="571" t="s">
        <v>150</v>
      </c>
      <c r="J517" s="572"/>
      <c r="K517" s="564">
        <f>C517-G517</f>
        <v>150.61408079432272</v>
      </c>
      <c r="L517" s="565"/>
      <c r="M517" s="564" t="s">
        <v>151</v>
      </c>
      <c r="N517" s="565"/>
      <c r="O517" s="573">
        <f>IF(ISERROR(K517/C517),"",K517/C517)</f>
        <v>0.10643728546293256</v>
      </c>
      <c r="P517" s="574"/>
      <c r="Q517" s="7"/>
      <c r="R517" s="7"/>
      <c r="S517" s="7"/>
      <c r="T517" s="7"/>
      <c r="U517" s="18"/>
      <c r="V517" s="210"/>
      <c r="W517" s="18"/>
      <c r="X517" s="7"/>
      <c r="Y517" s="7"/>
      <c r="Z517" s="7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7"/>
      <c r="AN517" s="7"/>
      <c r="AO517" s="7"/>
      <c r="AP517" s="7"/>
      <c r="AQ517" s="7"/>
      <c r="AR517" s="7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>
      <c r="A518" s="571" t="s">
        <v>148</v>
      </c>
      <c r="B518" s="572"/>
      <c r="C518" s="549">
        <f>SUM(B172,B342,B513)</f>
        <v>0</v>
      </c>
      <c r="D518" s="549"/>
      <c r="E518" s="571" t="s">
        <v>149</v>
      </c>
      <c r="F518" s="572"/>
      <c r="G518" s="573">
        <f>IF(ISERROR(C518/C517),"",C518/C517)</f>
        <v>0</v>
      </c>
      <c r="H518" s="574"/>
      <c r="I518" s="539" t="s">
        <v>126</v>
      </c>
      <c r="J518" s="554"/>
      <c r="K518" s="549">
        <f>SUM(I172,I342,I513)</f>
        <v>0</v>
      </c>
      <c r="L518" s="549"/>
      <c r="M518" s="554" t="s">
        <v>127</v>
      </c>
      <c r="N518" s="554"/>
      <c r="O518" s="573">
        <f t="array" ref="O518">IF(ISERROR(K518/C516),"",K518/C516)</f>
        <v>0</v>
      </c>
      <c r="P518" s="574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7.25">
      <c r="A519" s="311" t="s">
        <v>510</v>
      </c>
      <c r="B519" s="19"/>
      <c r="C519" s="26"/>
      <c r="D519" s="26"/>
      <c r="E519" s="25"/>
      <c r="F519" s="25"/>
      <c r="G519" s="370"/>
      <c r="H519" s="22"/>
      <c r="I519" s="370"/>
      <c r="J519" s="8"/>
      <c r="K519" s="54"/>
      <c r="L519" s="368"/>
      <c r="M519" s="368"/>
      <c r="N519" s="15"/>
      <c r="O519" s="15"/>
      <c r="P519" s="15"/>
      <c r="Q519" s="15"/>
      <c r="R519" s="15"/>
      <c r="S519" s="15"/>
      <c r="T519" s="368"/>
      <c r="U519" s="368"/>
      <c r="V519" s="211"/>
      <c r="W519" s="368"/>
      <c r="X519" s="12"/>
      <c r="Y519" s="12"/>
      <c r="Z519" s="12"/>
      <c r="AA519" s="4"/>
      <c r="AB519" s="4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71" t="s">
        <v>130</v>
      </c>
      <c r="B520" s="572"/>
      <c r="C520" s="571" t="s">
        <v>131</v>
      </c>
      <c r="D520" s="572"/>
      <c r="E520" s="571" t="s">
        <v>118</v>
      </c>
      <c r="F520" s="572"/>
      <c r="G520" s="581" t="s">
        <v>116</v>
      </c>
      <c r="H520" s="582"/>
      <c r="I520" s="571" t="s">
        <v>117</v>
      </c>
      <c r="J520" s="565"/>
      <c r="K520" s="571" t="s">
        <v>14</v>
      </c>
      <c r="L520" s="572"/>
      <c r="M520" s="571" t="s">
        <v>118</v>
      </c>
      <c r="N520" s="572"/>
      <c r="O520" s="539" t="s">
        <v>119</v>
      </c>
      <c r="P520" s="539"/>
      <c r="Q520" s="571" t="s">
        <v>14</v>
      </c>
      <c r="R520" s="572"/>
      <c r="S520" s="571" t="s">
        <v>118</v>
      </c>
      <c r="T520" s="572"/>
      <c r="U520" s="14"/>
      <c r="V520" s="203"/>
      <c r="W520" s="1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11"/>
      <c r="AI520" s="11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23.25" customHeight="1">
      <c r="A521" s="575" t="s">
        <v>70</v>
      </c>
      <c r="B521" s="572"/>
      <c r="C521" s="576">
        <f>SUM(G28,G198,G368)</f>
        <v>7958</v>
      </c>
      <c r="D521" s="572"/>
      <c r="E521" s="577">
        <f>IF(ISERROR(C521/C527),"",C521/C527)</f>
        <v>0.32665626795829572</v>
      </c>
      <c r="F521" s="578"/>
      <c r="G521" s="583"/>
      <c r="H521" s="584"/>
      <c r="I521" s="579" t="s">
        <v>15</v>
      </c>
      <c r="J521" s="580"/>
      <c r="K521" s="564">
        <f t="shared" ref="K521:K526" si="214">SUM(R165,U335,U506)</f>
        <v>0</v>
      </c>
      <c r="L521" s="565"/>
      <c r="M521" s="577" t="str">
        <f t="array" ref="M521">IF(ISERROR(K521/K527),"",K521/K527)</f>
        <v/>
      </c>
      <c r="N521" s="578"/>
      <c r="O521" s="539" t="s">
        <v>41</v>
      </c>
      <c r="P521" s="539"/>
      <c r="Q521" s="587">
        <f t="shared" ref="Q521:Q526" si="215">SUM(X165,AA335,AA506)</f>
        <v>0</v>
      </c>
      <c r="R521" s="588"/>
      <c r="S521" s="577" t="str">
        <f t="array" ref="S521">IF(ISERROR(Q521/Q527),"",Q521/Q527)</f>
        <v/>
      </c>
      <c r="T521" s="578"/>
      <c r="U521" s="14"/>
      <c r="V521" s="203"/>
      <c r="W521" s="2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11"/>
      <c r="AI521" s="11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>
      <c r="A522" s="575" t="s">
        <v>86</v>
      </c>
      <c r="B522" s="572"/>
      <c r="C522" s="571">
        <f>SUM(G86,G256,G426)</f>
        <v>9077</v>
      </c>
      <c r="D522" s="572"/>
      <c r="E522" s="577">
        <f>IF(ISERROR(C522/C527),"",C522/C527)</f>
        <v>0.37258845743370822</v>
      </c>
      <c r="F522" s="578"/>
      <c r="G522" s="583"/>
      <c r="H522" s="584"/>
      <c r="I522" s="579" t="s">
        <v>16</v>
      </c>
      <c r="J522" s="580"/>
      <c r="K522" s="564">
        <f t="shared" si="214"/>
        <v>0</v>
      </c>
      <c r="L522" s="565"/>
      <c r="M522" s="577" t="str">
        <f>IF(ISERROR(K522/K527),"",K522/K527)</f>
        <v/>
      </c>
      <c r="N522" s="578"/>
      <c r="O522" s="539" t="s">
        <v>42</v>
      </c>
      <c r="P522" s="539"/>
      <c r="Q522" s="571">
        <f t="shared" si="215"/>
        <v>0</v>
      </c>
      <c r="R522" s="572"/>
      <c r="S522" s="577" t="str">
        <f>IF(ISERROR(Q522/Q527),"",Q522/Q527)</f>
        <v/>
      </c>
      <c r="T522" s="578"/>
      <c r="U522" s="14"/>
      <c r="V522" s="203"/>
      <c r="W522" s="22"/>
      <c r="X522" s="3"/>
      <c r="Y522" s="14"/>
      <c r="Z522" s="15"/>
      <c r="AA522" s="15"/>
      <c r="AB522" s="15"/>
      <c r="AC522" s="15"/>
      <c r="AD522" s="15"/>
      <c r="AE522" s="15"/>
      <c r="AF522" s="15"/>
      <c r="AG522" s="15"/>
      <c r="AH522" s="11"/>
      <c r="AI522" s="11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575" t="s">
        <v>92</v>
      </c>
      <c r="B523" s="572"/>
      <c r="C523" s="571">
        <f>SUM(G121,G291,G461)</f>
        <v>3819</v>
      </c>
      <c r="D523" s="572"/>
      <c r="E523" s="577">
        <f>IF(ISERROR(C523/C527),"",C523/C527)</f>
        <v>0.15676052869222559</v>
      </c>
      <c r="F523" s="578"/>
      <c r="G523" s="583"/>
      <c r="H523" s="584"/>
      <c r="I523" s="579" t="s">
        <v>17</v>
      </c>
      <c r="J523" s="580"/>
      <c r="K523" s="564">
        <f t="shared" si="214"/>
        <v>0</v>
      </c>
      <c r="L523" s="565"/>
      <c r="M523" s="577" t="str">
        <f>IF(ISERROR(K523/K527),"",K523/K527)</f>
        <v/>
      </c>
      <c r="N523" s="578"/>
      <c r="O523" s="539" t="s">
        <v>43</v>
      </c>
      <c r="P523" s="539"/>
      <c r="Q523" s="571">
        <f t="shared" si="215"/>
        <v>0</v>
      </c>
      <c r="R523" s="572"/>
      <c r="S523" s="577" t="str">
        <f>IF(ISERROR(Q523/Q527),"",Q523/Q527)</f>
        <v/>
      </c>
      <c r="T523" s="578"/>
      <c r="U523" s="14"/>
      <c r="V523" s="203"/>
      <c r="W523" s="2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7"/>
      <c r="AI523" s="7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575" t="s">
        <v>99</v>
      </c>
      <c r="B524" s="572"/>
      <c r="C524" s="571">
        <f>SUM(G137,G307,G477)</f>
        <v>3394</v>
      </c>
      <c r="D524" s="572"/>
      <c r="E524" s="577">
        <f>IF(ISERROR(C524/C527),"",C524/C527)</f>
        <v>0.13931532714883835</v>
      </c>
      <c r="F524" s="578"/>
      <c r="G524" s="583"/>
      <c r="H524" s="584"/>
      <c r="I524" s="579" t="s">
        <v>18</v>
      </c>
      <c r="J524" s="580"/>
      <c r="K524" s="564">
        <f t="shared" si="214"/>
        <v>0</v>
      </c>
      <c r="L524" s="565"/>
      <c r="M524" s="577" t="str">
        <f>IF(ISERROR(K524/K527),"",K524/K527)</f>
        <v/>
      </c>
      <c r="N524" s="578"/>
      <c r="O524" s="539" t="s">
        <v>21</v>
      </c>
      <c r="P524" s="539"/>
      <c r="Q524" s="571">
        <f t="shared" si="215"/>
        <v>0</v>
      </c>
      <c r="R524" s="572"/>
      <c r="S524" s="577" t="str">
        <f>IF(ISERROR(Q524/Q527),"",Q524/Q527)</f>
        <v/>
      </c>
      <c r="T524" s="578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7"/>
      <c r="AI524" s="7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ht="15.75" customHeight="1">
      <c r="A525" s="575" t="s">
        <v>102</v>
      </c>
      <c r="B525" s="572"/>
      <c r="C525" s="571">
        <f>SUM(G147,G317,G487)</f>
        <v>18</v>
      </c>
      <c r="D525" s="572"/>
      <c r="E525" s="577">
        <f>IF(ISERROR(C525/C527),"",C525/C527)</f>
        <v>7.3885559477875377E-4</v>
      </c>
      <c r="F525" s="578"/>
      <c r="G525" s="583"/>
      <c r="H525" s="584"/>
      <c r="I525" s="579" t="s">
        <v>19</v>
      </c>
      <c r="J525" s="580"/>
      <c r="K525" s="564">
        <f t="shared" si="214"/>
        <v>0</v>
      </c>
      <c r="L525" s="565"/>
      <c r="M525" s="577" t="str">
        <f>IF(ISERROR(K525/K527),"",K525/K527)</f>
        <v/>
      </c>
      <c r="N525" s="578"/>
      <c r="O525" s="539" t="s">
        <v>45</v>
      </c>
      <c r="P525" s="539"/>
      <c r="Q525" s="571">
        <f t="shared" si="215"/>
        <v>0</v>
      </c>
      <c r="R525" s="572"/>
      <c r="S525" s="577" t="str">
        <f>IF(ISERROR(Q525/Q527),"",Q525/Q527)</f>
        <v/>
      </c>
      <c r="T525" s="578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7"/>
      <c r="AI525" s="7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ht="15.75" customHeight="1">
      <c r="A526" s="575" t="s">
        <v>106</v>
      </c>
      <c r="B526" s="572"/>
      <c r="C526" s="571">
        <f>SUM(G162,G332,G503)</f>
        <v>96</v>
      </c>
      <c r="D526" s="572"/>
      <c r="E526" s="577">
        <f>IF(ISERROR(C526/C527),"",C526/C527)</f>
        <v>3.9405631721533534E-3</v>
      </c>
      <c r="F526" s="578"/>
      <c r="G526" s="583"/>
      <c r="H526" s="584"/>
      <c r="I526" s="579" t="s">
        <v>20</v>
      </c>
      <c r="J526" s="580"/>
      <c r="K526" s="564">
        <f t="shared" si="214"/>
        <v>0</v>
      </c>
      <c r="L526" s="565"/>
      <c r="M526" s="577" t="str">
        <f>IF(ISERROR(K526/K527),"",K526/K527)</f>
        <v/>
      </c>
      <c r="N526" s="578"/>
      <c r="O526" s="539" t="s">
        <v>46</v>
      </c>
      <c r="P526" s="539"/>
      <c r="Q526" s="571">
        <f t="shared" si="215"/>
        <v>0</v>
      </c>
      <c r="R526" s="572"/>
      <c r="S526" s="577" t="str">
        <f>IF(ISERROR(Q526/Q527),"",Q526/Q527)</f>
        <v/>
      </c>
      <c r="T526" s="578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571" t="s">
        <v>123</v>
      </c>
      <c r="B527" s="572"/>
      <c r="C527" s="576">
        <f>SUM(C521:C526)</f>
        <v>24362</v>
      </c>
      <c r="D527" s="572"/>
      <c r="E527" s="577">
        <f>SUM(E521:F526)</f>
        <v>0.99999999999999989</v>
      </c>
      <c r="F527" s="572"/>
      <c r="G527" s="585"/>
      <c r="H527" s="586"/>
      <c r="I527" s="571" t="s">
        <v>123</v>
      </c>
      <c r="J527" s="565"/>
      <c r="K527" s="564">
        <f>SUM(R172,U342,U513)</f>
        <v>0</v>
      </c>
      <c r="L527" s="565"/>
      <c r="M527" s="577">
        <f>SUM(M521:N526)</f>
        <v>0</v>
      </c>
      <c r="N527" s="578"/>
      <c r="O527" s="539" t="s">
        <v>123</v>
      </c>
      <c r="P527" s="539"/>
      <c r="Q527" s="587">
        <f>SUM(X172,AA342,AA513)</f>
        <v>0</v>
      </c>
      <c r="R527" s="588"/>
      <c r="S527" s="577">
        <f>SUM(S521:T526)</f>
        <v>0</v>
      </c>
      <c r="T527" s="578"/>
      <c r="U527" s="14"/>
      <c r="V527" s="203"/>
      <c r="W527" s="1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330" t="s">
        <v>511</v>
      </c>
      <c r="B528" s="67"/>
      <c r="C528" s="1"/>
      <c r="D528" s="1"/>
      <c r="E528" s="1"/>
      <c r="F528" s="1"/>
      <c r="G528" s="27"/>
      <c r="H528" s="2"/>
      <c r="I528" s="27"/>
      <c r="J528" s="2"/>
      <c r="K528" s="49"/>
      <c r="L528" s="2"/>
      <c r="M528" s="2"/>
      <c r="N528" s="2"/>
      <c r="O528" s="2"/>
      <c r="P528" s="2"/>
      <c r="Q528" s="2"/>
      <c r="R528" s="2"/>
      <c r="S528" s="2"/>
      <c r="T528" s="2"/>
      <c r="U528" s="24"/>
      <c r="V528" s="212"/>
      <c r="W528" s="24"/>
      <c r="X528" s="5"/>
      <c r="Y528" s="5"/>
      <c r="Z528" s="24"/>
      <c r="AA528" s="3"/>
      <c r="AB528" s="368"/>
      <c r="AC528" s="368"/>
      <c r="AD528" s="368"/>
      <c r="AE528" s="368"/>
      <c r="AF528" s="368"/>
      <c r="AG528" s="368"/>
      <c r="AH528" s="368"/>
      <c r="AI528" s="368"/>
      <c r="AJ528" s="368"/>
      <c r="AK528" s="368"/>
      <c r="AL528" s="368"/>
      <c r="AM528" s="12"/>
      <c r="AN528" s="12"/>
      <c r="AO528" s="12"/>
      <c r="AP528" s="12"/>
      <c r="AQ528" s="12"/>
      <c r="AR528" s="12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8.75" customHeight="1">
      <c r="A529" s="579" t="s">
        <v>132</v>
      </c>
      <c r="B529" s="593"/>
      <c r="C529" s="358" t="s">
        <v>133</v>
      </c>
      <c r="D529" s="358" t="s">
        <v>134</v>
      </c>
      <c r="E529" s="358" t="s">
        <v>3</v>
      </c>
      <c r="F529" s="358" t="s">
        <v>4</v>
      </c>
      <c r="G529" s="358" t="s">
        <v>5</v>
      </c>
      <c r="H529" s="87" t="s">
        <v>6</v>
      </c>
      <c r="I529" s="87" t="s">
        <v>7</v>
      </c>
      <c r="J529" s="87" t="s">
        <v>135</v>
      </c>
      <c r="K529" s="363" t="s">
        <v>8</v>
      </c>
      <c r="L529" s="87" t="s">
        <v>9</v>
      </c>
      <c r="M529" s="87" t="s">
        <v>136</v>
      </c>
      <c r="N529" s="87" t="s">
        <v>10</v>
      </c>
      <c r="O529" s="87" t="s">
        <v>137</v>
      </c>
      <c r="P529" s="364" t="s">
        <v>138</v>
      </c>
      <c r="Q529" s="87" t="s">
        <v>139</v>
      </c>
      <c r="R529" s="36" t="s">
        <v>140</v>
      </c>
      <c r="S529" s="358" t="s">
        <v>141</v>
      </c>
      <c r="T529" s="358" t="s">
        <v>142</v>
      </c>
      <c r="U529" s="51"/>
      <c r="V529" s="213"/>
      <c r="X529" s="14"/>
      <c r="Y529" s="14"/>
      <c r="Z529" s="15"/>
      <c r="AA529" s="15"/>
      <c r="AB529" s="15"/>
      <c r="AC529" s="368"/>
      <c r="AD529" s="368"/>
      <c r="AE529" s="368"/>
      <c r="AF529" s="368"/>
      <c r="AG529" s="368"/>
      <c r="AH529" s="368"/>
      <c r="AI529" s="368"/>
      <c r="AJ529" s="368"/>
      <c r="AK529" s="368"/>
      <c r="AL529" s="368"/>
      <c r="AM529" s="368"/>
      <c r="AN529" s="15"/>
      <c r="AO529" s="368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589" t="s">
        <v>143</v>
      </c>
      <c r="B530" s="590"/>
      <c r="C530" s="93">
        <f>SUM('1:2'!C530)</f>
        <v>76</v>
      </c>
      <c r="D530" s="93">
        <f>SUM('1:2'!D530)</f>
        <v>76</v>
      </c>
      <c r="E530" s="93">
        <f>SUM('1:2'!E530)</f>
        <v>0</v>
      </c>
      <c r="F530" s="93">
        <f>SUM('1:2'!F530)</f>
        <v>0</v>
      </c>
      <c r="G530" s="93">
        <f>SUM('1:2'!G530)</f>
        <v>0</v>
      </c>
      <c r="H530" s="93">
        <f>SUM('1:2'!H530)</f>
        <v>0</v>
      </c>
      <c r="I530" s="93">
        <f>SUM('1:2'!I530)</f>
        <v>0</v>
      </c>
      <c r="J530" s="93">
        <f>+C530-H530-I530</f>
        <v>76</v>
      </c>
      <c r="K530" s="93">
        <f>SUM('1:2'!K530)</f>
        <v>0</v>
      </c>
      <c r="L530" s="93">
        <f>SUM('1:2'!L530)</f>
        <v>0</v>
      </c>
      <c r="M530" s="93">
        <f>SUM('1:2'!M530)</f>
        <v>0</v>
      </c>
      <c r="N530" s="93">
        <f>SUM('1:2'!N530)</f>
        <v>0</v>
      </c>
      <c r="O530" s="93">
        <f>SUM('1:2'!O530)</f>
        <v>0</v>
      </c>
      <c r="P530" s="93">
        <f>SUM('1:2'!P530)</f>
        <v>0</v>
      </c>
      <c r="Q530" s="93">
        <f>J530-K530-L530</f>
        <v>76</v>
      </c>
      <c r="R530" s="93">
        <f>Q530*11-M530-N530</f>
        <v>836</v>
      </c>
      <c r="S530" s="200">
        <f>IF(ISERROR(Q530/J530),"",Q530/J530)</f>
        <v>1</v>
      </c>
      <c r="T530" s="194">
        <f t="array" ref="T530">IF(ISERROR((O530:P530)/C530),"",SUM(O530:P530)/C530)</f>
        <v>0</v>
      </c>
      <c r="X530" s="14"/>
      <c r="Y530" s="14"/>
      <c r="Z530" s="15"/>
      <c r="AA530" s="15"/>
      <c r="AB530" s="15"/>
      <c r="AC530" s="368"/>
      <c r="AD530" s="368"/>
      <c r="AE530" s="368"/>
      <c r="AF530" s="368"/>
      <c r="AG530" s="368"/>
      <c r="AH530" s="368"/>
      <c r="AI530" s="368"/>
      <c r="AJ530" s="368"/>
      <c r="AK530" s="368"/>
      <c r="AL530" s="368"/>
      <c r="AM530" s="368"/>
      <c r="AN530" s="15"/>
      <c r="AO530" s="368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>
      <c r="A531" s="589" t="s">
        <v>144</v>
      </c>
      <c r="B531" s="590"/>
      <c r="C531" s="93">
        <f>SUM('1:2'!C531)</f>
        <v>88</v>
      </c>
      <c r="D531" s="93">
        <f>SUM('1:2'!D531)</f>
        <v>89</v>
      </c>
      <c r="E531" s="93">
        <f>SUM('1:2'!E531)</f>
        <v>0</v>
      </c>
      <c r="F531" s="93">
        <f>SUM('1:2'!F531)</f>
        <v>0</v>
      </c>
      <c r="G531" s="93">
        <f>SUM('1:2'!G531)</f>
        <v>0</v>
      </c>
      <c r="H531" s="93">
        <f>SUM('1:2'!H531)</f>
        <v>0</v>
      </c>
      <c r="I531" s="93">
        <f>SUM('1:2'!I531)</f>
        <v>0</v>
      </c>
      <c r="J531" s="93">
        <f t="shared" ref="J531:J532" si="216">C531-G531-H531-I531</f>
        <v>88</v>
      </c>
      <c r="K531" s="93">
        <f>SUM('1:2'!K531)</f>
        <v>3</v>
      </c>
      <c r="L531" s="93">
        <f>SUM('1:2'!L531)</f>
        <v>0</v>
      </c>
      <c r="M531" s="93">
        <f>SUM('1:2'!M531)</f>
        <v>0</v>
      </c>
      <c r="N531" s="93">
        <f>SUM('1:2'!N531)</f>
        <v>0</v>
      </c>
      <c r="O531" s="93">
        <f>SUM('1:2'!O531)</f>
        <v>0</v>
      </c>
      <c r="P531" s="93">
        <f>SUM('1:2'!P531)</f>
        <v>1</v>
      </c>
      <c r="Q531" s="93">
        <f t="shared" ref="Q531:Q532" si="217">J531-K531-L531</f>
        <v>85</v>
      </c>
      <c r="R531" s="93">
        <f t="shared" ref="R531:R532" si="218">Q531*11-M531-N531</f>
        <v>935</v>
      </c>
      <c r="S531" s="194">
        <f t="array" ref="S531">IF(ISERROR(Q531/J531),"",Q531/J531)</f>
        <v>0.96590909090909094</v>
      </c>
      <c r="T531" s="194">
        <f t="array" ref="T531">IF(ISERROR((O531:P531)/C531),"",SUM(O531:P531)/C531)</f>
        <v>1.1363636363636364E-2</v>
      </c>
      <c r="X531" s="14"/>
      <c r="Y531" s="14"/>
      <c r="Z531" s="15"/>
      <c r="AA531" s="15"/>
      <c r="AB531" s="15"/>
      <c r="AC531" s="368"/>
      <c r="AD531" s="368"/>
      <c r="AE531" s="368"/>
      <c r="AF531" s="368"/>
      <c r="AG531" s="368"/>
      <c r="AH531" s="368"/>
      <c r="AI531" s="368"/>
      <c r="AJ531" s="368"/>
      <c r="AK531" s="368"/>
      <c r="AL531" s="368"/>
      <c r="AM531" s="368"/>
      <c r="AN531" s="15"/>
      <c r="AO531" s="368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>
      <c r="A532" s="589" t="s">
        <v>145</v>
      </c>
      <c r="B532" s="590"/>
      <c r="C532" s="93">
        <f>SUM('1:2'!C532)</f>
        <v>20</v>
      </c>
      <c r="D532" s="93">
        <f>SUM('1:2'!D532)</f>
        <v>20</v>
      </c>
      <c r="E532" s="93">
        <f>SUM('1:2'!E532)</f>
        <v>0</v>
      </c>
      <c r="F532" s="93">
        <f>SUM('1:2'!F532)</f>
        <v>0</v>
      </c>
      <c r="G532" s="93">
        <f>SUM('1:2'!G532)</f>
        <v>0</v>
      </c>
      <c r="H532" s="93">
        <f>SUM('1:2'!H532)</f>
        <v>0</v>
      </c>
      <c r="I532" s="93">
        <f>SUM('1:2'!I532)</f>
        <v>0</v>
      </c>
      <c r="J532" s="93">
        <f t="shared" si="216"/>
        <v>20</v>
      </c>
      <c r="K532" s="93">
        <f>SUM('1:2'!K532)</f>
        <v>0</v>
      </c>
      <c r="L532" s="93">
        <f>SUM('1:2'!L532)</f>
        <v>0</v>
      </c>
      <c r="M532" s="93">
        <f>SUM('1:2'!M532)</f>
        <v>0</v>
      </c>
      <c r="N532" s="93">
        <f>SUM('1:2'!N532)</f>
        <v>0</v>
      </c>
      <c r="O532" s="93">
        <f>SUM('1:2'!O532)</f>
        <v>0</v>
      </c>
      <c r="P532" s="93">
        <f>SUM('1:2'!P532)</f>
        <v>0</v>
      </c>
      <c r="Q532" s="93">
        <f t="shared" si="217"/>
        <v>20</v>
      </c>
      <c r="R532" s="93">
        <f t="shared" si="218"/>
        <v>220</v>
      </c>
      <c r="S532" s="194">
        <f t="array" ref="S532">IF(ISERROR(Q532/J532),"",Q532/J532)</f>
        <v>1</v>
      </c>
      <c r="T532" s="194">
        <f t="array" ref="T532">IF(ISERROR((O532:P532)/C532),"",SUM(O532:P532)/C532)</f>
        <v>0</v>
      </c>
      <c r="V532" s="213"/>
      <c r="X532" s="14"/>
      <c r="Y532" s="14"/>
      <c r="Z532" s="15"/>
      <c r="AA532" s="15"/>
      <c r="AB532" s="15"/>
      <c r="AC532" s="368"/>
      <c r="AD532" s="368"/>
      <c r="AE532" s="368"/>
      <c r="AF532" s="368"/>
      <c r="AG532" s="368"/>
      <c r="AH532" s="368"/>
      <c r="AI532" s="368"/>
      <c r="AJ532" s="368"/>
      <c r="AK532" s="368"/>
      <c r="AL532" s="368"/>
      <c r="AM532" s="368"/>
      <c r="AN532" s="15"/>
      <c r="AO532" s="368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42" customFormat="1">
      <c r="A533" s="591" t="s">
        <v>11</v>
      </c>
      <c r="B533" s="592"/>
      <c r="C533" s="37">
        <f>SUM(C530:C532)</f>
        <v>184</v>
      </c>
      <c r="D533" s="37">
        <f>SUM(D530:D532)</f>
        <v>185</v>
      </c>
      <c r="E533" s="37">
        <f t="shared" ref="E533:N533" si="219">SUM(E530:E532)</f>
        <v>0</v>
      </c>
      <c r="F533" s="37">
        <f t="shared" si="219"/>
        <v>0</v>
      </c>
      <c r="G533" s="37">
        <f t="shared" si="219"/>
        <v>0</v>
      </c>
      <c r="H533" s="37">
        <f t="shared" si="219"/>
        <v>0</v>
      </c>
      <c r="I533" s="37">
        <f t="shared" si="219"/>
        <v>0</v>
      </c>
      <c r="J533" s="45">
        <f t="shared" si="219"/>
        <v>184</v>
      </c>
      <c r="K533" s="88">
        <f t="shared" si="219"/>
        <v>3</v>
      </c>
      <c r="L533" s="37">
        <f t="shared" si="219"/>
        <v>0</v>
      </c>
      <c r="M533" s="37">
        <f t="shared" si="219"/>
        <v>0</v>
      </c>
      <c r="N533" s="37">
        <f t="shared" si="219"/>
        <v>0</v>
      </c>
      <c r="O533" s="37">
        <f>SUM(O530:O532)</f>
        <v>0</v>
      </c>
      <c r="P533" s="37">
        <f>SUM(P530:P532)</f>
        <v>1</v>
      </c>
      <c r="Q533" s="37">
        <f>SUM(Q530:Q532)</f>
        <v>181</v>
      </c>
      <c r="R533" s="37">
        <f>SUM(R530:R532)</f>
        <v>1991</v>
      </c>
      <c r="S533" s="38">
        <f t="array" ref="S533">IF(ISERROR(Q533/J533),"",Q533/J533)</f>
        <v>0.98369565217391308</v>
      </c>
      <c r="T533" s="39">
        <f t="array" ref="T533">IF(ISERROR((O533:P533)/C533),"",SUM(O533:P533)/C533)</f>
        <v>5.434782608695652E-3</v>
      </c>
      <c r="V533" s="214"/>
      <c r="X533" s="29"/>
      <c r="Y533" s="29"/>
      <c r="Z533" s="40"/>
      <c r="AA533" s="40"/>
      <c r="AB533" s="40"/>
      <c r="AC533" s="41"/>
      <c r="AD533" s="4"/>
      <c r="AE533" s="41"/>
      <c r="AF533" s="41"/>
      <c r="AG533" s="41"/>
      <c r="AH533" s="41"/>
      <c r="AI533" s="4"/>
      <c r="AJ533" s="4"/>
      <c r="AK533" s="4"/>
      <c r="AL533" s="4"/>
      <c r="AM533" s="4"/>
      <c r="AN533" s="15"/>
      <c r="AO533" s="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313"/>
      <c r="B534" s="68"/>
      <c r="C534" s="14"/>
      <c r="D534" s="14"/>
      <c r="E534" s="14"/>
      <c r="F534" s="14"/>
      <c r="G534" s="4"/>
      <c r="H534" s="14"/>
      <c r="I534" s="4"/>
      <c r="J534" s="43"/>
      <c r="K534" s="2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203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>
      <c r="A535" s="313"/>
      <c r="B535" s="68" t="s">
        <v>146</v>
      </c>
      <c r="C535" s="14"/>
      <c r="D535" s="14"/>
      <c r="E535" s="14"/>
      <c r="F535" s="14"/>
      <c r="G535" s="4"/>
      <c r="H535" s="14"/>
      <c r="I535" s="4" t="s">
        <v>147</v>
      </c>
      <c r="J535" s="43" t="s">
        <v>449</v>
      </c>
      <c r="K535" s="28"/>
      <c r="L535" s="14"/>
      <c r="M535" s="14"/>
      <c r="N535" s="14"/>
      <c r="O535" s="14"/>
      <c r="P535" s="14"/>
      <c r="Q535" s="14"/>
      <c r="R535" s="14"/>
      <c r="S535" s="14"/>
      <c r="T535" s="14"/>
      <c r="V535" s="203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>
      <c r="A536" s="179"/>
      <c r="B536" s="257"/>
      <c r="C536" s="257"/>
      <c r="D536" s="51"/>
      <c r="E536" s="257"/>
    </row>
    <row r="537" spans="1:53">
      <c r="A537" s="327"/>
      <c r="B537" s="258"/>
      <c r="C537" s="257"/>
      <c r="D537" s="51"/>
      <c r="E537" s="257"/>
    </row>
    <row r="538" spans="1:53">
      <c r="A538" s="327"/>
      <c r="B538" s="260"/>
      <c r="C538" s="257"/>
      <c r="D538" s="51"/>
      <c r="E538" s="257"/>
    </row>
    <row r="539" spans="1:53">
      <c r="A539" s="331"/>
      <c r="B539" s="257"/>
      <c r="C539" s="257"/>
      <c r="D539" s="51"/>
      <c r="E539" s="257"/>
    </row>
    <row r="540" spans="1:53">
      <c r="A540" s="331"/>
      <c r="B540" s="257"/>
      <c r="C540" s="257"/>
      <c r="D540" s="51"/>
      <c r="E540" s="257"/>
      <c r="J540" s="46" t="s">
        <v>174</v>
      </c>
      <c r="K540" s="50" t="s">
        <v>176</v>
      </c>
      <c r="L540" t="s">
        <v>175</v>
      </c>
    </row>
    <row r="541" spans="1:53">
      <c r="A541" s="331"/>
      <c r="B541" s="257"/>
      <c r="C541" s="257"/>
      <c r="D541" s="259"/>
      <c r="E541" s="257"/>
      <c r="H541" s="100" t="s">
        <v>163</v>
      </c>
      <c r="J541" s="101">
        <f>+G28+G198+G368</f>
        <v>7958</v>
      </c>
      <c r="K541" s="101">
        <f>+H28+H198+H368</f>
        <v>40316.980000000003</v>
      </c>
      <c r="L541" s="101">
        <f>+I28+I198+I368</f>
        <v>506.05</v>
      </c>
      <c r="M541" s="50">
        <f>+J541/L541</f>
        <v>15.725718802489872</v>
      </c>
    </row>
    <row r="542" spans="1:53">
      <c r="A542" s="331"/>
      <c r="B542" s="257"/>
      <c r="C542" s="257"/>
      <c r="D542" s="259"/>
      <c r="E542" s="257"/>
      <c r="H542" s="100" t="s">
        <v>164</v>
      </c>
      <c r="J542" s="101">
        <f>+G426+G256+G86</f>
        <v>9077</v>
      </c>
      <c r="K542" s="101">
        <f>+H426+H256+H86</f>
        <v>45785.91</v>
      </c>
      <c r="L542" s="101">
        <f>+I426+I256+I86</f>
        <v>305</v>
      </c>
      <c r="M542" s="50">
        <f>+J542/L542</f>
        <v>29.760655737704919</v>
      </c>
    </row>
    <row r="543" spans="1:53">
      <c r="A543" s="331"/>
      <c r="B543" s="257"/>
      <c r="C543" s="257"/>
      <c r="D543" s="259"/>
      <c r="E543" s="257"/>
      <c r="H543" s="100" t="s">
        <v>165</v>
      </c>
      <c r="J543" s="101">
        <f>+G461+G291+G121</f>
        <v>3819</v>
      </c>
      <c r="K543" s="101">
        <f>+H461+H291+H121</f>
        <v>17210.18</v>
      </c>
      <c r="L543" s="101">
        <f>+I461+I291+I121</f>
        <v>412.5</v>
      </c>
      <c r="M543" s="50">
        <f>+J543/L543</f>
        <v>9.2581818181818178</v>
      </c>
    </row>
    <row r="544" spans="1:53">
      <c r="A544" s="331"/>
      <c r="B544" s="257"/>
      <c r="C544" s="257"/>
      <c r="D544" s="259"/>
      <c r="E544" s="257"/>
      <c r="H544" s="100" t="s">
        <v>166</v>
      </c>
      <c r="J544" s="101">
        <f>+G477+G307+G137</f>
        <v>3394</v>
      </c>
      <c r="K544" s="101">
        <f>+H477+H307+H137</f>
        <v>17171.879999999997</v>
      </c>
      <c r="L544" s="101">
        <f>+I477+I307+I137</f>
        <v>171.5</v>
      </c>
      <c r="M544" s="50">
        <f t="shared" ref="M544:M545" si="220">+J544/L544</f>
        <v>19.790087463556851</v>
      </c>
    </row>
    <row r="545" spans="1:13">
      <c r="A545" s="331"/>
      <c r="B545" s="257"/>
      <c r="C545" s="257"/>
      <c r="D545" s="259"/>
      <c r="E545" s="257"/>
      <c r="H545" s="100" t="s">
        <v>167</v>
      </c>
      <c r="J545" s="101">
        <f>+G503+G332+G162</f>
        <v>96</v>
      </c>
      <c r="K545" s="101">
        <f>+H503+H332+H162</f>
        <v>748.8</v>
      </c>
      <c r="L545" s="101">
        <f>+I503+I332+I162</f>
        <v>5</v>
      </c>
      <c r="M545" s="50">
        <f t="shared" si="220"/>
        <v>19.2</v>
      </c>
    </row>
    <row r="546" spans="1:13">
      <c r="A546" s="331"/>
      <c r="B546" s="257"/>
      <c r="C546" s="257"/>
      <c r="D546" s="259"/>
      <c r="E546" s="257"/>
      <c r="J546" s="101">
        <f>SUM(J541:J545)</f>
        <v>24344</v>
      </c>
      <c r="K546" s="101"/>
      <c r="L546" s="101"/>
      <c r="M546" s="50"/>
    </row>
    <row r="547" spans="1:13">
      <c r="A547" s="331"/>
      <c r="B547" s="257"/>
      <c r="C547" s="257"/>
      <c r="D547" s="259"/>
      <c r="E547" s="257"/>
    </row>
    <row r="548" spans="1:13">
      <c r="A548" s="331"/>
      <c r="B548" s="257"/>
      <c r="C548" s="257"/>
      <c r="D548" s="259"/>
      <c r="E548" s="257"/>
      <c r="G548" t="s">
        <v>168</v>
      </c>
    </row>
    <row r="549" spans="1:13">
      <c r="A549" s="331"/>
      <c r="B549" s="257"/>
      <c r="C549" s="257"/>
      <c r="D549" s="259"/>
      <c r="E549" s="257"/>
      <c r="H549" s="100" t="s">
        <v>163</v>
      </c>
      <c r="J549" s="46">
        <f>+G28</f>
        <v>3286</v>
      </c>
      <c r="K549" s="101">
        <f>+H28</f>
        <v>16651.900000000001</v>
      </c>
      <c r="L549" s="101">
        <f>+I28</f>
        <v>212.5</v>
      </c>
      <c r="M549" s="102">
        <f>+J549/L549</f>
        <v>15.463529411764705</v>
      </c>
    </row>
    <row r="550" spans="1:13">
      <c r="A550" s="331"/>
      <c r="B550" s="257"/>
      <c r="C550" s="257"/>
      <c r="D550" s="259"/>
      <c r="E550" s="257"/>
      <c r="H550" s="100" t="s">
        <v>164</v>
      </c>
      <c r="J550" s="46">
        <f>G86</f>
        <v>4520</v>
      </c>
      <c r="K550" s="101">
        <f>H86</f>
        <v>22794.1</v>
      </c>
      <c r="L550" s="101">
        <f>I86</f>
        <v>114</v>
      </c>
      <c r="M550" s="102">
        <f>+J550/L550</f>
        <v>39.649122807017541</v>
      </c>
    </row>
    <row r="551" spans="1:13">
      <c r="E551" s="252"/>
      <c r="H551" s="100" t="s">
        <v>165</v>
      </c>
      <c r="J551" s="46">
        <f>+G121</f>
        <v>1453</v>
      </c>
      <c r="K551" s="101">
        <f>+H121</f>
        <v>7280.9599999999991</v>
      </c>
      <c r="L551" s="101">
        <f>+I121</f>
        <v>104</v>
      </c>
      <c r="M551" s="102">
        <f>+J551/L551</f>
        <v>13.971153846153847</v>
      </c>
    </row>
    <row r="552" spans="1:13">
      <c r="H552" s="100" t="s">
        <v>166</v>
      </c>
      <c r="J552" s="46">
        <f>+G137</f>
        <v>1638</v>
      </c>
      <c r="K552" s="101">
        <f>+H137</f>
        <v>8288.2799999999988</v>
      </c>
      <c r="L552" s="101">
        <f>+I137</f>
        <v>66</v>
      </c>
      <c r="M552" s="102">
        <f>+J552/L552</f>
        <v>24.818181818181817</v>
      </c>
    </row>
    <row r="553" spans="1:13">
      <c r="H553" s="100" t="s">
        <v>167</v>
      </c>
      <c r="J553" s="46">
        <f>+G162</f>
        <v>96</v>
      </c>
      <c r="K553" s="101">
        <f>+H162</f>
        <v>748.8</v>
      </c>
      <c r="L553" s="101">
        <f>+I162</f>
        <v>5</v>
      </c>
      <c r="M553" s="102">
        <f>+J553/L553</f>
        <v>19.2</v>
      </c>
    </row>
    <row r="554" spans="1:13">
      <c r="J554" s="46">
        <f>+B170</f>
        <v>10993</v>
      </c>
      <c r="M554" s="102"/>
    </row>
    <row r="555" spans="1:13">
      <c r="G555" t="s">
        <v>169</v>
      </c>
      <c r="M555" s="102"/>
    </row>
    <row r="556" spans="1:13">
      <c r="H556" s="100" t="s">
        <v>163</v>
      </c>
      <c r="J556" s="46">
        <f>+G198</f>
        <v>4672</v>
      </c>
      <c r="K556" s="101">
        <f>+H198</f>
        <v>23665.08</v>
      </c>
      <c r="L556" s="101">
        <f>+I198</f>
        <v>293.55</v>
      </c>
      <c r="M556" s="102">
        <f>+J556/L556</f>
        <v>15.915516947709078</v>
      </c>
    </row>
    <row r="557" spans="1:13">
      <c r="H557" s="100" t="s">
        <v>164</v>
      </c>
      <c r="J557" s="46">
        <f>+G256</f>
        <v>4557</v>
      </c>
      <c r="K557" s="101">
        <f>+H256</f>
        <v>22991.81</v>
      </c>
      <c r="L557" s="101">
        <f>+I256</f>
        <v>191</v>
      </c>
      <c r="M557" s="102">
        <f>+J557/L557</f>
        <v>23.858638743455497</v>
      </c>
    </row>
    <row r="558" spans="1:13">
      <c r="H558" s="100" t="s">
        <v>165</v>
      </c>
      <c r="J558" s="46">
        <f>+G291</f>
        <v>634</v>
      </c>
      <c r="K558" s="101">
        <f>+H291</f>
        <v>1217.26</v>
      </c>
      <c r="L558" s="101">
        <f>+I291</f>
        <v>135</v>
      </c>
      <c r="M558" s="102">
        <f>+J558/L558</f>
        <v>4.6962962962962962</v>
      </c>
    </row>
    <row r="559" spans="1:13">
      <c r="H559" s="100" t="s">
        <v>166</v>
      </c>
      <c r="J559" s="46">
        <f>+G307</f>
        <v>1756</v>
      </c>
      <c r="K559" s="101">
        <f>+H307</f>
        <v>8883.6</v>
      </c>
      <c r="L559" s="101">
        <f>+I307</f>
        <v>105.5</v>
      </c>
      <c r="M559" s="102">
        <f>+J559/L559</f>
        <v>16.644549763033176</v>
      </c>
    </row>
    <row r="560" spans="1:13">
      <c r="H560" s="100" t="s">
        <v>167</v>
      </c>
      <c r="J560" s="46">
        <f>+G332</f>
        <v>0</v>
      </c>
      <c r="K560" s="101">
        <f>+H332</f>
        <v>0</v>
      </c>
      <c r="L560" s="101">
        <f>+I332</f>
        <v>0</v>
      </c>
      <c r="M560" s="102" t="e">
        <f>+J560/L560</f>
        <v>#DIV/0!</v>
      </c>
    </row>
    <row r="561" spans="7:13">
      <c r="G561" t="s">
        <v>170</v>
      </c>
      <c r="J561" s="46">
        <f>+B340</f>
        <v>11637</v>
      </c>
      <c r="K561" s="101"/>
      <c r="L561" s="101"/>
      <c r="M561" s="102"/>
    </row>
    <row r="562" spans="7:13">
      <c r="H562" s="100" t="s">
        <v>163</v>
      </c>
      <c r="J562" s="46">
        <f>+G368</f>
        <v>0</v>
      </c>
      <c r="K562" s="101">
        <f>+H368</f>
        <v>0</v>
      </c>
      <c r="L562" s="101">
        <f>+I368</f>
        <v>0</v>
      </c>
      <c r="M562" s="102" t="e">
        <f>+J562/L562</f>
        <v>#DIV/0!</v>
      </c>
    </row>
    <row r="563" spans="7:13">
      <c r="H563" s="100" t="s">
        <v>164</v>
      </c>
      <c r="J563" s="46">
        <f>+G426</f>
        <v>0</v>
      </c>
      <c r="K563" s="101">
        <f>+H426</f>
        <v>0</v>
      </c>
      <c r="L563" s="101">
        <f>+I426</f>
        <v>0</v>
      </c>
      <c r="M563" s="102" t="e">
        <f>+J563/L563</f>
        <v>#DIV/0!</v>
      </c>
    </row>
    <row r="564" spans="7:13">
      <c r="H564" s="100" t="s">
        <v>165</v>
      </c>
      <c r="J564" s="46">
        <f>+G461</f>
        <v>1732</v>
      </c>
      <c r="K564" s="101">
        <f>+H461</f>
        <v>8711.9600000000009</v>
      </c>
      <c r="L564" s="101">
        <f>+I461</f>
        <v>173.5</v>
      </c>
      <c r="M564" s="102">
        <f>+J564/L564</f>
        <v>9.9827089337175785</v>
      </c>
    </row>
    <row r="565" spans="7:13">
      <c r="H565" s="100" t="s">
        <v>166</v>
      </c>
      <c r="J565" s="46">
        <f>+G477</f>
        <v>0</v>
      </c>
      <c r="K565" s="101">
        <f>+H477</f>
        <v>0</v>
      </c>
      <c r="L565" s="101">
        <f>+I477</f>
        <v>0</v>
      </c>
      <c r="M565" s="102" t="e">
        <f>+J565/L565</f>
        <v>#DIV/0!</v>
      </c>
    </row>
    <row r="566" spans="7:13">
      <c r="H566" s="100" t="s">
        <v>167</v>
      </c>
      <c r="J566" s="46">
        <f>+G503</f>
        <v>0</v>
      </c>
      <c r="K566" s="101">
        <f>+H503</f>
        <v>0</v>
      </c>
      <c r="L566" s="101">
        <f>+I503</f>
        <v>0</v>
      </c>
      <c r="M566" s="102" t="e">
        <f>+J566/L566</f>
        <v>#DIV/0!</v>
      </c>
    </row>
    <row r="567" spans="7:13">
      <c r="J567" s="46">
        <f>+B511</f>
        <v>1732</v>
      </c>
    </row>
  </sheetData>
  <mergeCells count="558"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A523:B523"/>
    <mergeCell ref="C523:D523"/>
    <mergeCell ref="E523:F523"/>
    <mergeCell ref="I523:J523"/>
    <mergeCell ref="K523:L523"/>
    <mergeCell ref="M523:N523"/>
    <mergeCell ref="O523:P523"/>
    <mergeCell ref="Q523:R523"/>
    <mergeCell ref="S523:T523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A520:B520"/>
    <mergeCell ref="C520:D520"/>
    <mergeCell ref="E520:F520"/>
    <mergeCell ref="G520:H527"/>
    <mergeCell ref="I520:J520"/>
    <mergeCell ref="K520:L520"/>
    <mergeCell ref="A525:B525"/>
    <mergeCell ref="C525:D525"/>
    <mergeCell ref="E525:F525"/>
    <mergeCell ref="I525:J525"/>
    <mergeCell ref="O521:P521"/>
    <mergeCell ref="Q521:R521"/>
    <mergeCell ref="S521:T521"/>
    <mergeCell ref="A522:B522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8:B518"/>
    <mergeCell ref="C518:D518"/>
    <mergeCell ref="E518:F518"/>
    <mergeCell ref="G518:H518"/>
    <mergeCell ref="I518:J518"/>
    <mergeCell ref="K518:L518"/>
    <mergeCell ref="M518:N518"/>
    <mergeCell ref="O518:P518"/>
    <mergeCell ref="G514:I514"/>
    <mergeCell ref="N514:R514"/>
    <mergeCell ref="A516:B516"/>
    <mergeCell ref="C516:D516"/>
    <mergeCell ref="E516:F516"/>
    <mergeCell ref="G516:H516"/>
    <mergeCell ref="I516:J516"/>
    <mergeCell ref="K516:L516"/>
    <mergeCell ref="M516:N516"/>
    <mergeCell ref="O516:P516"/>
    <mergeCell ref="C512:D512"/>
    <mergeCell ref="E512:F512"/>
    <mergeCell ref="G512:H512"/>
    <mergeCell ref="I512:J512"/>
    <mergeCell ref="K512:L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M512:N512"/>
    <mergeCell ref="P512:Q512"/>
    <mergeCell ref="R512:S512"/>
    <mergeCell ref="T512:U512"/>
    <mergeCell ref="V512:W512"/>
    <mergeCell ref="X512:Y512"/>
    <mergeCell ref="V513:W513"/>
    <mergeCell ref="X513:Y513"/>
    <mergeCell ref="Z513:AA513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1:W511"/>
    <mergeCell ref="X511:Y511"/>
    <mergeCell ref="Z511:AA511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Z509:AA509"/>
    <mergeCell ref="M509:N509"/>
    <mergeCell ref="P509:Q509"/>
    <mergeCell ref="R509:S509"/>
    <mergeCell ref="T509:U509"/>
    <mergeCell ref="V509:W509"/>
    <mergeCell ref="X509:Y509"/>
    <mergeCell ref="C508:D508"/>
    <mergeCell ref="E508:F508"/>
    <mergeCell ref="G508:H508"/>
    <mergeCell ref="I508:J508"/>
    <mergeCell ref="K508:L508"/>
    <mergeCell ref="M508:N508"/>
    <mergeCell ref="P508:Q508"/>
    <mergeCell ref="R508:S508"/>
    <mergeCell ref="T508:U508"/>
    <mergeCell ref="C507:D507"/>
    <mergeCell ref="E507:F507"/>
    <mergeCell ref="G507:H507"/>
    <mergeCell ref="I507:J507"/>
    <mergeCell ref="K507:L507"/>
    <mergeCell ref="M507:N507"/>
    <mergeCell ref="P507:Q507"/>
    <mergeCell ref="V507:W507"/>
    <mergeCell ref="X507:Y507"/>
    <mergeCell ref="R505:S505"/>
    <mergeCell ref="T505:U505"/>
    <mergeCell ref="R506:S506"/>
    <mergeCell ref="T506:U506"/>
    <mergeCell ref="R507:S507"/>
    <mergeCell ref="T507:U507"/>
    <mergeCell ref="V506:W506"/>
    <mergeCell ref="X506:Y506"/>
    <mergeCell ref="Z506:AA506"/>
    <mergeCell ref="Z507:AA507"/>
    <mergeCell ref="A487:B487"/>
    <mergeCell ref="A503:B503"/>
    <mergeCell ref="A504:F504"/>
    <mergeCell ref="AL504:AR504"/>
    <mergeCell ref="AS504:BA504"/>
    <mergeCell ref="A505:A510"/>
    <mergeCell ref="C505:D505"/>
    <mergeCell ref="E505:F505"/>
    <mergeCell ref="G505:H505"/>
    <mergeCell ref="I505:J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K505:L505"/>
    <mergeCell ref="M505:N505"/>
    <mergeCell ref="O505:O513"/>
    <mergeCell ref="P505:Q505"/>
    <mergeCell ref="A368:B368"/>
    <mergeCell ref="A426:B426"/>
    <mergeCell ref="A461:B461"/>
    <mergeCell ref="A477:B477"/>
    <mergeCell ref="AJ344:AJ346"/>
    <mergeCell ref="AK344:AK346"/>
    <mergeCell ref="AL344:BA344"/>
    <mergeCell ref="O345:O346"/>
    <mergeCell ref="P345:P346"/>
    <mergeCell ref="Q345:Q346"/>
    <mergeCell ref="R345:R346"/>
    <mergeCell ref="S345:S346"/>
    <mergeCell ref="T345:T346"/>
    <mergeCell ref="U345:U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G344:H345"/>
    <mergeCell ref="I344:I346"/>
    <mergeCell ref="J344:J346"/>
    <mergeCell ref="K344:K346"/>
    <mergeCell ref="L344:L346"/>
    <mergeCell ref="M344:M346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67"/>
  <sheetViews>
    <sheetView topLeftCell="A499" zoomScaleNormal="100" workbookViewId="0">
      <selection activeCell="G501" sqref="G501"/>
    </sheetView>
  </sheetViews>
  <sheetFormatPr defaultRowHeight="15.75"/>
  <cols>
    <col min="1" max="1" width="9.75" style="121" customWidth="1"/>
    <col min="2" max="2" width="26.75" style="69" customWidth="1"/>
    <col min="3" max="3" width="9.375" customWidth="1"/>
    <col min="5" max="5" width="13.25" customWidth="1"/>
    <col min="6" max="7" width="14" customWidth="1"/>
    <col min="8" max="8" width="12.125" customWidth="1"/>
    <col min="9" max="9" width="9.75" bestFit="1" customWidth="1"/>
    <col min="10" max="10" width="11.125" style="46" customWidth="1"/>
    <col min="11" max="11" width="10.5" style="50" bestFit="1" customWidth="1"/>
    <col min="12" max="12" width="9.125" bestFit="1" customWidth="1"/>
    <col min="13" max="13" width="9.5" bestFit="1" customWidth="1"/>
    <col min="14" max="14" width="11.125" customWidth="1"/>
    <col min="15" max="17" width="9.125" bestFit="1" customWidth="1"/>
    <col min="18" max="18" width="13.25" customWidth="1"/>
    <col min="19" max="19" width="10.5" customWidth="1"/>
    <col min="20" max="20" width="11.625" customWidth="1"/>
    <col min="21" max="21" width="9.125" bestFit="1" customWidth="1"/>
    <col min="22" max="22" width="9.875" style="214" bestFit="1" customWidth="1"/>
    <col min="23" max="27" width="9.125" bestFit="1" customWidth="1"/>
    <col min="30" max="30" width="9" style="59"/>
    <col min="35" max="53" width="9" style="59"/>
  </cols>
  <sheetData>
    <row r="1" spans="1:106" ht="17.25">
      <c r="A1" s="328" t="s">
        <v>500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18" t="s">
        <v>23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72"/>
      <c r="AC2" s="72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29" t="s">
        <v>501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478" t="s">
        <v>502</v>
      </c>
      <c r="B4" s="519" t="s">
        <v>25</v>
      </c>
      <c r="C4" s="519" t="s">
        <v>26</v>
      </c>
      <c r="D4" s="519" t="s">
        <v>27</v>
      </c>
      <c r="E4" s="522" t="s">
        <v>28</v>
      </c>
      <c r="F4" s="525" t="s">
        <v>29</v>
      </c>
      <c r="G4" s="528" t="s">
        <v>30</v>
      </c>
      <c r="H4" s="528"/>
      <c r="I4" s="519" t="s">
        <v>31</v>
      </c>
      <c r="J4" s="529" t="s">
        <v>32</v>
      </c>
      <c r="K4" s="540" t="s">
        <v>33</v>
      </c>
      <c r="L4" s="519" t="s">
        <v>34</v>
      </c>
      <c r="M4" s="543" t="s">
        <v>35</v>
      </c>
      <c r="N4" s="537" t="s">
        <v>36</v>
      </c>
      <c r="O4" s="528" t="s">
        <v>37</v>
      </c>
      <c r="P4" s="528"/>
      <c r="Q4" s="528"/>
      <c r="R4" s="528"/>
      <c r="S4" s="528"/>
      <c r="T4" s="528"/>
      <c r="U4" s="528"/>
      <c r="V4" s="545" t="s">
        <v>38</v>
      </c>
      <c r="W4" s="537" t="s">
        <v>39</v>
      </c>
      <c r="X4" s="528" t="s">
        <v>40</v>
      </c>
      <c r="Y4" s="528"/>
      <c r="Z4" s="528"/>
      <c r="AA4" s="528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479"/>
      <c r="B5" s="520"/>
      <c r="C5" s="520"/>
      <c r="D5" s="520"/>
      <c r="E5" s="523"/>
      <c r="F5" s="526"/>
      <c r="G5" s="528"/>
      <c r="H5" s="528"/>
      <c r="I5" s="520"/>
      <c r="J5" s="530"/>
      <c r="K5" s="541"/>
      <c r="L5" s="520"/>
      <c r="M5" s="544"/>
      <c r="N5" s="537"/>
      <c r="O5" s="528" t="s">
        <v>41</v>
      </c>
      <c r="P5" s="528" t="s">
        <v>42</v>
      </c>
      <c r="Q5" s="528" t="s">
        <v>43</v>
      </c>
      <c r="R5" s="538" t="s">
        <v>44</v>
      </c>
      <c r="S5" s="539" t="s">
        <v>45</v>
      </c>
      <c r="T5" s="528" t="s">
        <v>46</v>
      </c>
      <c r="U5" s="528" t="s">
        <v>47</v>
      </c>
      <c r="V5" s="545"/>
      <c r="W5" s="537"/>
      <c r="X5" s="528" t="s">
        <v>13</v>
      </c>
      <c r="Y5" s="528" t="s">
        <v>48</v>
      </c>
      <c r="Z5" s="528" t="s">
        <v>49</v>
      </c>
      <c r="AA5" s="528" t="s">
        <v>47</v>
      </c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>
      <c r="A6" s="480"/>
      <c r="B6" s="521"/>
      <c r="C6" s="521"/>
      <c r="D6" s="521"/>
      <c r="E6" s="524"/>
      <c r="F6" s="527"/>
      <c r="G6" s="335" t="s">
        <v>50</v>
      </c>
      <c r="H6" s="335" t="s">
        <v>51</v>
      </c>
      <c r="I6" s="521"/>
      <c r="J6" s="531"/>
      <c r="K6" s="542"/>
      <c r="L6" s="521"/>
      <c r="M6" s="544"/>
      <c r="N6" s="537"/>
      <c r="O6" s="528"/>
      <c r="P6" s="528"/>
      <c r="Q6" s="528"/>
      <c r="R6" s="538"/>
      <c r="S6" s="539"/>
      <c r="T6" s="528"/>
      <c r="U6" s="528"/>
      <c r="V6" s="545"/>
      <c r="W6" s="537"/>
      <c r="X6" s="528"/>
      <c r="Y6" s="528"/>
      <c r="Z6" s="528"/>
      <c r="AA6" s="528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SUM('31:3'!G7)</f>
        <v>0</v>
      </c>
      <c r="H7" s="95">
        <f t="shared" ref="H7:H24" si="0">D7*G7</f>
        <v>0</v>
      </c>
      <c r="I7" s="93">
        <f>SUM('31:3'!I7)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SUM('31:3'!N7)</f>
        <v>0</v>
      </c>
      <c r="O7" s="93">
        <f>SUM('31:3'!O7)</f>
        <v>0</v>
      </c>
      <c r="P7" s="93">
        <f>SUM('31:3'!P7)</f>
        <v>0</v>
      </c>
      <c r="Q7" s="93">
        <f>SUM('31:3'!Q7)</f>
        <v>0</v>
      </c>
      <c r="R7" s="93">
        <f>SUM('31:3'!R7)</f>
        <v>0</v>
      </c>
      <c r="S7" s="93">
        <f>SUM('31:3'!S7)</f>
        <v>0</v>
      </c>
      <c r="T7" s="93">
        <f>SUM('31:3'!T7)</f>
        <v>0</v>
      </c>
      <c r="U7" s="93">
        <f>SUM('31:3'!U7)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SUM('31:3'!X7)</f>
        <v>0</v>
      </c>
      <c r="Y7" s="93">
        <f>SUM('31:3'!Y7)</f>
        <v>0</v>
      </c>
      <c r="Z7" s="93">
        <f>SUM('31:3'!Z7)</f>
        <v>0</v>
      </c>
      <c r="AA7" s="93">
        <f>SUM('31:3'!AA7)</f>
        <v>0</v>
      </c>
      <c r="AB7" s="85"/>
      <c r="AC7" s="85"/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>
      <c r="A8" s="300"/>
      <c r="B8" s="62" t="s">
        <v>54</v>
      </c>
      <c r="C8" s="16" t="s">
        <v>53</v>
      </c>
      <c r="D8" s="17">
        <v>5.03</v>
      </c>
      <c r="E8" s="17"/>
      <c r="F8" s="6"/>
      <c r="G8" s="93">
        <f>SUM('31:3'!G8)</f>
        <v>0</v>
      </c>
      <c r="H8" s="95">
        <f t="shared" si="0"/>
        <v>0</v>
      </c>
      <c r="I8" s="93">
        <f>SUM('31:3'!I8)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SUM('31:3'!N8)</f>
        <v>0</v>
      </c>
      <c r="O8" s="93">
        <f>SUM('31:3'!O8)</f>
        <v>0</v>
      </c>
      <c r="P8" s="93">
        <f>SUM('31:3'!P8)</f>
        <v>0</v>
      </c>
      <c r="Q8" s="93">
        <f>SUM('31:3'!Q8)</f>
        <v>0</v>
      </c>
      <c r="R8" s="93">
        <f>SUM('31:3'!R8)</f>
        <v>0</v>
      </c>
      <c r="S8" s="93">
        <f>SUM('31:3'!S8)</f>
        <v>0</v>
      </c>
      <c r="T8" s="93">
        <f>SUM('31:3'!T8)</f>
        <v>0</v>
      </c>
      <c r="U8" s="93">
        <f>SUM('31:3'!U8)</f>
        <v>0</v>
      </c>
      <c r="V8" s="205">
        <f t="shared" si="2"/>
        <v>0</v>
      </c>
      <c r="W8" s="33" t="str">
        <f t="shared" si="3"/>
        <v/>
      </c>
      <c r="X8" s="93">
        <f>SUM('31:3'!X8)</f>
        <v>0</v>
      </c>
      <c r="Y8" s="93">
        <f>SUM('31:3'!Y8)</f>
        <v>0</v>
      </c>
      <c r="Z8" s="93">
        <f>SUM('31:3'!Z8)</f>
        <v>0</v>
      </c>
      <c r="AA8" s="93">
        <f>SUM('31:3'!AA8)</f>
        <v>0</v>
      </c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>
      <c r="A9" s="301"/>
      <c r="B9" s="62" t="s">
        <v>54</v>
      </c>
      <c r="C9" s="16" t="s">
        <v>55</v>
      </c>
      <c r="D9" s="17">
        <v>5.03</v>
      </c>
      <c r="E9" s="17"/>
      <c r="F9" s="6"/>
      <c r="G9" s="93">
        <f>SUM('31:3'!G9)</f>
        <v>0</v>
      </c>
      <c r="H9" s="95">
        <f t="shared" si="0"/>
        <v>0</v>
      </c>
      <c r="I9" s="93">
        <f>SUM('31:3'!I9)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SUM('31:3'!N9)</f>
        <v>0</v>
      </c>
      <c r="O9" s="93">
        <f>SUM('31:3'!O9)</f>
        <v>0</v>
      </c>
      <c r="P9" s="93">
        <f>SUM('31:3'!P9)</f>
        <v>0</v>
      </c>
      <c r="Q9" s="93">
        <f>SUM('31:3'!Q9)</f>
        <v>0</v>
      </c>
      <c r="R9" s="93">
        <f>SUM('31:3'!R9)</f>
        <v>0</v>
      </c>
      <c r="S9" s="93">
        <f>SUM('31:3'!S9)</f>
        <v>0</v>
      </c>
      <c r="T9" s="93">
        <f>SUM('31:3'!T9)</f>
        <v>0</v>
      </c>
      <c r="U9" s="93">
        <f>SUM('31:3'!U9)</f>
        <v>0</v>
      </c>
      <c r="V9" s="205">
        <f t="shared" si="2"/>
        <v>0</v>
      </c>
      <c r="W9" s="33" t="str">
        <f t="shared" si="3"/>
        <v/>
      </c>
      <c r="X9" s="93">
        <f>SUM('31:3'!X9)</f>
        <v>0</v>
      </c>
      <c r="Y9" s="93">
        <f>SUM('31:3'!Y9)</f>
        <v>0</v>
      </c>
      <c r="Z9" s="93">
        <f>SUM('31:3'!Z9)</f>
        <v>0</v>
      </c>
      <c r="AA9" s="93">
        <f>SUM('31:3'!AA9)</f>
        <v>0</v>
      </c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SUM('31:3'!G10)</f>
        <v>504</v>
      </c>
      <c r="H10" s="95">
        <f t="shared" si="0"/>
        <v>2535.1200000000003</v>
      </c>
      <c r="I10" s="93">
        <f>SUM('31:3'!I10)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SUM('31:3'!N10)</f>
        <v>0</v>
      </c>
      <c r="O10" s="93">
        <f>SUM('31:3'!O10)</f>
        <v>0</v>
      </c>
      <c r="P10" s="93">
        <f>SUM('31:3'!P10)</f>
        <v>0</v>
      </c>
      <c r="Q10" s="93">
        <f>SUM('31:3'!Q10)</f>
        <v>0</v>
      </c>
      <c r="R10" s="93">
        <f>SUM('31:3'!R10)</f>
        <v>0</v>
      </c>
      <c r="S10" s="93">
        <f>SUM('31:3'!S10)</f>
        <v>0</v>
      </c>
      <c r="T10" s="93">
        <f>SUM('31:3'!T10)</f>
        <v>0</v>
      </c>
      <c r="U10" s="93">
        <f>SUM('31:3'!U10)</f>
        <v>0</v>
      </c>
      <c r="V10" s="205">
        <f t="shared" si="2"/>
        <v>0</v>
      </c>
      <c r="W10" s="33">
        <f t="shared" si="3"/>
        <v>0</v>
      </c>
      <c r="X10" s="93">
        <f>SUM('31:3'!X10)</f>
        <v>0</v>
      </c>
      <c r="Y10" s="93">
        <f>SUM('31:3'!Y10)</f>
        <v>0</v>
      </c>
      <c r="Z10" s="93">
        <f>SUM('31:3'!Z10)</f>
        <v>0</v>
      </c>
      <c r="AA10" s="93">
        <f>SUM('31:3'!AA10)</f>
        <v>0</v>
      </c>
      <c r="AB10" s="21"/>
      <c r="AC10" s="21"/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SUM('31:3'!G11)</f>
        <v>949</v>
      </c>
      <c r="H11" s="95">
        <f t="shared" si="0"/>
        <v>4773.47</v>
      </c>
      <c r="I11" s="93">
        <f>SUM('31:3'!I11)</f>
        <v>68</v>
      </c>
      <c r="J11" s="31">
        <f t="array" ref="J11">IF(ISERROR(G11/I11),"",G11/I11)</f>
        <v>13.955882352941176</v>
      </c>
      <c r="K11" s="35">
        <f t="array" ref="K11">IF(ISERROR(G11/L11),"",G11/L11)</f>
        <v>47.45</v>
      </c>
      <c r="L11" s="87">
        <v>20</v>
      </c>
      <c r="M11" s="36">
        <f t="shared" si="1"/>
        <v>20.549999999999997</v>
      </c>
      <c r="N11" s="93">
        <f>SUM('31:3'!N11)</f>
        <v>0</v>
      </c>
      <c r="O11" s="93">
        <f>SUM('31:3'!O11)</f>
        <v>0</v>
      </c>
      <c r="P11" s="93">
        <f>SUM('31:3'!P11)</f>
        <v>0</v>
      </c>
      <c r="Q11" s="93">
        <f>SUM('31:3'!Q11)</f>
        <v>0</v>
      </c>
      <c r="R11" s="93">
        <f>SUM('31:3'!R11)</f>
        <v>0</v>
      </c>
      <c r="S11" s="93">
        <f>SUM('31:3'!S11)</f>
        <v>0</v>
      </c>
      <c r="T11" s="93">
        <f>SUM('31:3'!T11)</f>
        <v>0</v>
      </c>
      <c r="U11" s="93">
        <f>SUM('31:3'!U11)</f>
        <v>0</v>
      </c>
      <c r="V11" s="205">
        <f t="shared" si="2"/>
        <v>0</v>
      </c>
      <c r="W11" s="33">
        <f t="shared" si="3"/>
        <v>0</v>
      </c>
      <c r="X11" s="93">
        <f>SUM('31:3'!X11)</f>
        <v>0</v>
      </c>
      <c r="Y11" s="93">
        <f>SUM('31:3'!Y11)</f>
        <v>0</v>
      </c>
      <c r="Z11" s="93">
        <f>SUM('31:3'!Z11)</f>
        <v>0</v>
      </c>
      <c r="AA11" s="93">
        <f>SUM('31:3'!AA11)</f>
        <v>0</v>
      </c>
      <c r="AB11" s="21"/>
      <c r="AC11" s="21"/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SUM('31:3'!G12)</f>
        <v>0</v>
      </c>
      <c r="H12" s="95">
        <f t="shared" si="0"/>
        <v>0</v>
      </c>
      <c r="I12" s="93">
        <f>SUM('31:3'!I12)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SUM('31:3'!N12)</f>
        <v>0</v>
      </c>
      <c r="O12" s="93">
        <f>SUM('31:3'!O12)</f>
        <v>0</v>
      </c>
      <c r="P12" s="93">
        <f>SUM('31:3'!P12)</f>
        <v>0</v>
      </c>
      <c r="Q12" s="93">
        <f>SUM('31:3'!Q12)</f>
        <v>0</v>
      </c>
      <c r="R12" s="93">
        <f>SUM('31:3'!R12)</f>
        <v>0</v>
      </c>
      <c r="S12" s="93">
        <f>SUM('31:3'!S12)</f>
        <v>0</v>
      </c>
      <c r="T12" s="93">
        <f>SUM('31:3'!T12)</f>
        <v>0</v>
      </c>
      <c r="U12" s="93">
        <f>SUM('31:3'!U12)</f>
        <v>0</v>
      </c>
      <c r="V12" s="205">
        <f t="shared" si="2"/>
        <v>0</v>
      </c>
      <c r="W12" s="33" t="str">
        <f t="shared" si="3"/>
        <v/>
      </c>
      <c r="X12" s="93">
        <f>SUM('31:3'!X12)</f>
        <v>0</v>
      </c>
      <c r="Y12" s="93">
        <f>SUM('31:3'!Y12)</f>
        <v>0</v>
      </c>
      <c r="Z12" s="93">
        <f>SUM('31:3'!Z12)</f>
        <v>0</v>
      </c>
      <c r="AA12" s="93">
        <f>SUM('31:3'!AA12)</f>
        <v>0</v>
      </c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SUM('31:3'!G13)</f>
        <v>0</v>
      </c>
      <c r="H13" s="95">
        <f t="shared" si="0"/>
        <v>0</v>
      </c>
      <c r="I13" s="93">
        <f>SUM('31:3'!I13)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SUM('31:3'!N13)</f>
        <v>0</v>
      </c>
      <c r="O13" s="93">
        <f>SUM('31:3'!O13)</f>
        <v>0</v>
      </c>
      <c r="P13" s="93">
        <f>SUM('31:3'!P13)</f>
        <v>0</v>
      </c>
      <c r="Q13" s="93">
        <f>SUM('31:3'!Q13)</f>
        <v>0</v>
      </c>
      <c r="R13" s="93">
        <f>SUM('31:3'!R13)</f>
        <v>0</v>
      </c>
      <c r="S13" s="93">
        <f>SUM('31:3'!S13)</f>
        <v>0</v>
      </c>
      <c r="T13" s="93">
        <f>SUM('31:3'!T13)</f>
        <v>0</v>
      </c>
      <c r="U13" s="93">
        <f>SUM('31:3'!U13)</f>
        <v>0</v>
      </c>
      <c r="V13" s="205">
        <f t="shared" si="2"/>
        <v>0</v>
      </c>
      <c r="W13" s="33" t="str">
        <f t="shared" si="3"/>
        <v/>
      </c>
      <c r="X13" s="93">
        <f>SUM('31:3'!X13)</f>
        <v>0</v>
      </c>
      <c r="Y13" s="93">
        <f>SUM('31:3'!Y13)</f>
        <v>0</v>
      </c>
      <c r="Z13" s="93">
        <f>SUM('31:3'!Z13)</f>
        <v>0</v>
      </c>
      <c r="AA13" s="93">
        <f>SUM('31:3'!AA13)</f>
        <v>0</v>
      </c>
      <c r="AB13" s="21"/>
      <c r="AC13" s="21"/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SUM('31:3'!G14)</f>
        <v>0</v>
      </c>
      <c r="H14" s="95">
        <f t="shared" si="0"/>
        <v>0</v>
      </c>
      <c r="I14" s="93">
        <f>SUM('31:3'!I14)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SUM('31:3'!N14)</f>
        <v>0</v>
      </c>
      <c r="O14" s="93">
        <f>SUM('31:3'!O14)</f>
        <v>0</v>
      </c>
      <c r="P14" s="93">
        <f>SUM('31:3'!P14)</f>
        <v>0</v>
      </c>
      <c r="Q14" s="93">
        <f>SUM('31:3'!Q14)</f>
        <v>0</v>
      </c>
      <c r="R14" s="93">
        <f>SUM('31:3'!R14)</f>
        <v>0</v>
      </c>
      <c r="S14" s="93">
        <f>SUM('31:3'!S14)</f>
        <v>0</v>
      </c>
      <c r="T14" s="93">
        <f>SUM('31:3'!T14)</f>
        <v>0</v>
      </c>
      <c r="U14" s="93">
        <f>SUM('31:3'!U14)</f>
        <v>0</v>
      </c>
      <c r="V14" s="205">
        <f t="shared" si="2"/>
        <v>0</v>
      </c>
      <c r="W14" s="33" t="str">
        <f t="shared" si="3"/>
        <v/>
      </c>
      <c r="X14" s="93">
        <f>SUM('31:3'!X14)</f>
        <v>0</v>
      </c>
      <c r="Y14" s="93">
        <f>SUM('31:3'!Y14)</f>
        <v>0</v>
      </c>
      <c r="Z14" s="93">
        <f>SUM('31:3'!Z14)</f>
        <v>0</v>
      </c>
      <c r="AA14" s="93">
        <f>SUM('31:3'!AA14)</f>
        <v>0</v>
      </c>
      <c r="AB14" s="21"/>
      <c r="AC14" s="21"/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>
      <c r="A15" s="300">
        <v>30200006</v>
      </c>
      <c r="B15" s="265" t="s">
        <v>62</v>
      </c>
      <c r="C15" s="16" t="s">
        <v>63</v>
      </c>
      <c r="D15" s="17">
        <v>5.04</v>
      </c>
      <c r="E15" s="17"/>
      <c r="F15" s="79"/>
      <c r="G15" s="93">
        <f>SUM('31:3'!G15)</f>
        <v>0</v>
      </c>
      <c r="H15" s="95">
        <f t="shared" si="0"/>
        <v>0</v>
      </c>
      <c r="I15" s="93">
        <f>SUM('31:3'!I15)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SUM('31:3'!N15)</f>
        <v>0</v>
      </c>
      <c r="O15" s="93">
        <f>SUM('31:3'!O15)</f>
        <v>0</v>
      </c>
      <c r="P15" s="93">
        <f>SUM('31:3'!P15)</f>
        <v>0</v>
      </c>
      <c r="Q15" s="93">
        <f>SUM('31:3'!Q15)</f>
        <v>0</v>
      </c>
      <c r="R15" s="93">
        <f>SUM('31:3'!R15)</f>
        <v>0</v>
      </c>
      <c r="S15" s="93">
        <f>SUM('31:3'!S15)</f>
        <v>0</v>
      </c>
      <c r="T15" s="93">
        <f>SUM('31:3'!T15)</f>
        <v>0</v>
      </c>
      <c r="U15" s="93">
        <f>SUM('31:3'!U15)</f>
        <v>0</v>
      </c>
      <c r="V15" s="205">
        <f t="shared" si="2"/>
        <v>0</v>
      </c>
      <c r="W15" s="33" t="str">
        <f t="shared" si="3"/>
        <v/>
      </c>
      <c r="X15" s="93">
        <f>SUM('31:3'!X15)</f>
        <v>0</v>
      </c>
      <c r="Y15" s="93">
        <f>SUM('31:3'!Y15)</f>
        <v>0</v>
      </c>
      <c r="Z15" s="93">
        <f>SUM('31:3'!Z15)</f>
        <v>0</v>
      </c>
      <c r="AA15" s="93">
        <f>SUM('31:3'!AA15)</f>
        <v>0</v>
      </c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>
      <c r="A16" s="300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SUM('31:3'!G16)</f>
        <v>140</v>
      </c>
      <c r="H16" s="95">
        <f t="shared" si="0"/>
        <v>705.6</v>
      </c>
      <c r="I16" s="93">
        <f>SUM('31:3'!I16)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SUM('31:3'!N16)</f>
        <v>0</v>
      </c>
      <c r="O16" s="93">
        <f>SUM('31:3'!O16)</f>
        <v>0</v>
      </c>
      <c r="P16" s="93">
        <f>SUM('31:3'!P16)</f>
        <v>0</v>
      </c>
      <c r="Q16" s="93">
        <f>SUM('31:3'!Q16)</f>
        <v>0</v>
      </c>
      <c r="R16" s="93">
        <f>SUM('31:3'!R16)</f>
        <v>0</v>
      </c>
      <c r="S16" s="93">
        <f>SUM('31:3'!S16)</f>
        <v>0</v>
      </c>
      <c r="T16" s="93">
        <f>SUM('31:3'!T16)</f>
        <v>0</v>
      </c>
      <c r="U16" s="93">
        <f>SUM('31:3'!U16)</f>
        <v>0</v>
      </c>
      <c r="V16" s="205">
        <f t="shared" si="2"/>
        <v>0</v>
      </c>
      <c r="W16" s="33">
        <f t="shared" si="3"/>
        <v>0</v>
      </c>
      <c r="X16" s="93">
        <f>SUM('31:3'!X16)</f>
        <v>0</v>
      </c>
      <c r="Y16" s="93">
        <f>SUM('31:3'!Y16)</f>
        <v>0</v>
      </c>
      <c r="Z16" s="93">
        <f>SUM('31:3'!Z16)</f>
        <v>0</v>
      </c>
      <c r="AA16" s="93">
        <f>SUM('31:3'!AA16)</f>
        <v>0</v>
      </c>
      <c r="AB16" s="21"/>
      <c r="AC16" s="21"/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>
      <c r="A17" s="302">
        <v>30100063</v>
      </c>
      <c r="B17" s="192" t="s">
        <v>484</v>
      </c>
      <c r="C17" s="16" t="s">
        <v>172</v>
      </c>
      <c r="D17" s="17"/>
      <c r="E17" s="17"/>
      <c r="F17" s="6"/>
      <c r="G17" s="93">
        <f>SUM('31:3'!G17)</f>
        <v>0</v>
      </c>
      <c r="H17" s="95">
        <f t="shared" si="0"/>
        <v>0</v>
      </c>
      <c r="I17" s="93">
        <f>SUM('31:3'!I17)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SUM('31:3'!N17)</f>
        <v>0</v>
      </c>
      <c r="O17" s="93">
        <f>SUM('31:3'!O17)</f>
        <v>0</v>
      </c>
      <c r="P17" s="93">
        <f>SUM('31:3'!P17)</f>
        <v>0</v>
      </c>
      <c r="Q17" s="93">
        <f>SUM('31:3'!Q17)</f>
        <v>0</v>
      </c>
      <c r="R17" s="93">
        <f>SUM('31:3'!R17)</f>
        <v>0</v>
      </c>
      <c r="S17" s="93">
        <f>SUM('31:3'!S17)</f>
        <v>0</v>
      </c>
      <c r="T17" s="93">
        <f>SUM('31:3'!T17)</f>
        <v>0</v>
      </c>
      <c r="U17" s="93">
        <f>SUM('31:3'!U17)</f>
        <v>0</v>
      </c>
      <c r="V17" s="205">
        <f t="shared" si="2"/>
        <v>0</v>
      </c>
      <c r="W17" s="33" t="str">
        <f>IF(ISERROR(V17/G17),"",V17/G17)</f>
        <v/>
      </c>
      <c r="X17" s="93">
        <f>SUM('31:3'!X17)</f>
        <v>0</v>
      </c>
      <c r="Y17" s="93">
        <f>SUM('31:3'!Y17)</f>
        <v>0</v>
      </c>
      <c r="Z17" s="93">
        <f>SUM('31:3'!Z17)</f>
        <v>0</v>
      </c>
      <c r="AA17" s="93">
        <f>SUM('31:3'!AA17)</f>
        <v>0</v>
      </c>
      <c r="AB17" s="21"/>
      <c r="AC17" s="21"/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SUM('31:3'!G18)</f>
        <v>0</v>
      </c>
      <c r="H18" s="95">
        <f t="shared" si="0"/>
        <v>0</v>
      </c>
      <c r="I18" s="93">
        <f>SUM('31:3'!I18)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SUM('31:3'!N18)</f>
        <v>0</v>
      </c>
      <c r="O18" s="93">
        <f>SUM('31:3'!O18)</f>
        <v>0</v>
      </c>
      <c r="P18" s="93">
        <f>SUM('31:3'!P18)</f>
        <v>0</v>
      </c>
      <c r="Q18" s="93">
        <f>SUM('31:3'!Q18)</f>
        <v>0</v>
      </c>
      <c r="R18" s="93">
        <f>SUM('31:3'!R18)</f>
        <v>0</v>
      </c>
      <c r="S18" s="93">
        <f>SUM('31:3'!S18)</f>
        <v>0</v>
      </c>
      <c r="T18" s="93">
        <f>SUM('31:3'!T18)</f>
        <v>0</v>
      </c>
      <c r="U18" s="93">
        <f>SUM('31:3'!U18)</f>
        <v>0</v>
      </c>
      <c r="V18" s="205">
        <f t="shared" si="2"/>
        <v>0</v>
      </c>
      <c r="W18" s="33" t="str">
        <f>IF(ISERROR(V18/G18),"",V18/G18)</f>
        <v/>
      </c>
      <c r="X18" s="93">
        <f>SUM('31:3'!X18)</f>
        <v>0</v>
      </c>
      <c r="Y18" s="93">
        <f>SUM('31:3'!Y18)</f>
        <v>0</v>
      </c>
      <c r="Z18" s="93">
        <f>SUM('31:3'!Z18)</f>
        <v>0</v>
      </c>
      <c r="AA18" s="93">
        <f>SUM('31:3'!AA18)</f>
        <v>0</v>
      </c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>
      <c r="A19" s="300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SUM('31:3'!G19)</f>
        <v>704</v>
      </c>
      <c r="H19" s="95">
        <f t="shared" si="0"/>
        <v>3562.24</v>
      </c>
      <c r="I19" s="93">
        <f>SUM('31:3'!I19)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4">IF(ISERROR(I19-K19),"",I19-K19)</f>
        <v>5.4473684210526301</v>
      </c>
      <c r="N19" s="93">
        <f>SUM('31:3'!N19)</f>
        <v>0</v>
      </c>
      <c r="O19" s="93">
        <f>SUM('31:3'!O19)</f>
        <v>0</v>
      </c>
      <c r="P19" s="93">
        <f>SUM('31:3'!P19)</f>
        <v>0</v>
      </c>
      <c r="Q19" s="93">
        <f>SUM('31:3'!Q19)</f>
        <v>0</v>
      </c>
      <c r="R19" s="93">
        <f>SUM('31:3'!R19)</f>
        <v>0</v>
      </c>
      <c r="S19" s="93">
        <f>SUM('31:3'!S19)</f>
        <v>0</v>
      </c>
      <c r="T19" s="93">
        <f>SUM('31:3'!T19)</f>
        <v>0</v>
      </c>
      <c r="U19" s="93">
        <f>SUM('31:3'!U19)</f>
        <v>0</v>
      </c>
      <c r="V19" s="205">
        <f t="shared" si="2"/>
        <v>0</v>
      </c>
      <c r="W19" s="33">
        <f t="shared" ref="W19:W21" si="5">IF(ISERROR(V19/G19),"",V19/G19)</f>
        <v>0</v>
      </c>
      <c r="X19" s="93">
        <f>SUM('31:3'!X19)</f>
        <v>0</v>
      </c>
      <c r="Y19" s="93">
        <f>SUM('31:3'!Y19)</f>
        <v>0</v>
      </c>
      <c r="Z19" s="93">
        <f>SUM('31:3'!Z19)</f>
        <v>0</v>
      </c>
      <c r="AA19" s="93">
        <f>SUM('31:3'!AA19)</f>
        <v>0</v>
      </c>
      <c r="AB19" s="21"/>
      <c r="AC19" s="21"/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>
      <c r="A20" s="300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SUM('31:3'!G20)</f>
        <v>1492</v>
      </c>
      <c r="H20" s="95">
        <f t="shared" si="0"/>
        <v>7594.28</v>
      </c>
      <c r="I20" s="93">
        <f>SUM('31:3'!I20)</f>
        <v>82.5</v>
      </c>
      <c r="J20" s="31">
        <f t="array" ref="J20">IF(ISERROR(G20/I20),"",G20/I20)</f>
        <v>18.084848484848486</v>
      </c>
      <c r="K20" s="35">
        <f t="array" ref="K20">IF(ISERROR(G20/L20),"",G20/L20)</f>
        <v>64.869565217391298</v>
      </c>
      <c r="L20" s="87">
        <v>23</v>
      </c>
      <c r="M20" s="36">
        <f t="shared" si="4"/>
        <v>17.630434782608702</v>
      </c>
      <c r="N20" s="93">
        <f>SUM('31:3'!N20)</f>
        <v>0</v>
      </c>
      <c r="O20" s="93">
        <f>SUM('31:3'!O20)</f>
        <v>0</v>
      </c>
      <c r="P20" s="93">
        <f>SUM('31:3'!P20)</f>
        <v>0</v>
      </c>
      <c r="Q20" s="93">
        <f>SUM('31:3'!Q20)</f>
        <v>0</v>
      </c>
      <c r="R20" s="93">
        <f>SUM('31:3'!R20)</f>
        <v>0</v>
      </c>
      <c r="S20" s="93">
        <f>SUM('31:3'!S20)</f>
        <v>0</v>
      </c>
      <c r="T20" s="93">
        <f>SUM('31:3'!T20)</f>
        <v>0</v>
      </c>
      <c r="U20" s="93">
        <f>SUM('31:3'!U20)</f>
        <v>0</v>
      </c>
      <c r="V20" s="205">
        <f t="shared" si="2"/>
        <v>0</v>
      </c>
      <c r="W20" s="33">
        <f t="shared" si="5"/>
        <v>0</v>
      </c>
      <c r="X20" s="93">
        <f>SUM('31:3'!X20)</f>
        <v>0</v>
      </c>
      <c r="Y20" s="93">
        <f>SUM('31:3'!Y20)</f>
        <v>0</v>
      </c>
      <c r="Z20" s="93">
        <f>SUM('31:3'!Z20)</f>
        <v>0</v>
      </c>
      <c r="AA20" s="93">
        <f>SUM('31:3'!AA20)</f>
        <v>0</v>
      </c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>
      <c r="A21" s="300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SUM('31:3'!G21)</f>
        <v>1190</v>
      </c>
      <c r="H21" s="95">
        <f t="shared" si="0"/>
        <v>6057.0999999999995</v>
      </c>
      <c r="I21" s="93">
        <f>SUM('31:3'!I21)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4"/>
        <v>20.760869565217391</v>
      </c>
      <c r="N21" s="93">
        <f>SUM('31:3'!N21)</f>
        <v>0</v>
      </c>
      <c r="O21" s="93">
        <f>SUM('31:3'!O21)</f>
        <v>0</v>
      </c>
      <c r="P21" s="93">
        <f>SUM('31:3'!P21)</f>
        <v>0</v>
      </c>
      <c r="Q21" s="93">
        <f>SUM('31:3'!Q21)</f>
        <v>0</v>
      </c>
      <c r="R21" s="93">
        <f>SUM('31:3'!R21)</f>
        <v>0</v>
      </c>
      <c r="S21" s="93">
        <f>SUM('31:3'!S21)</f>
        <v>0</v>
      </c>
      <c r="T21" s="93">
        <f>SUM('31:3'!T21)</f>
        <v>0</v>
      </c>
      <c r="U21" s="93">
        <f>SUM('31:3'!U21)</f>
        <v>0</v>
      </c>
      <c r="V21" s="205">
        <f t="shared" si="2"/>
        <v>0</v>
      </c>
      <c r="W21" s="33">
        <f t="shared" si="5"/>
        <v>0</v>
      </c>
      <c r="X21" s="93">
        <f>SUM('31:3'!X21)</f>
        <v>0</v>
      </c>
      <c r="Y21" s="93">
        <f>SUM('31:3'!Y21)</f>
        <v>0</v>
      </c>
      <c r="Z21" s="93">
        <f>SUM('31:3'!Z21)</f>
        <v>0</v>
      </c>
      <c r="AA21" s="93">
        <f>SUM('31:3'!AA21)</f>
        <v>0</v>
      </c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>
      <c r="A22" s="300">
        <v>30100003</v>
      </c>
      <c r="B22" s="64" t="s">
        <v>161</v>
      </c>
      <c r="C22" s="335" t="s">
        <v>64</v>
      </c>
      <c r="D22" s="17">
        <v>4.8</v>
      </c>
      <c r="E22" s="17"/>
      <c r="F22" s="6"/>
      <c r="G22" s="93">
        <f>SUM('31:3'!G22)</f>
        <v>0</v>
      </c>
      <c r="H22" s="95">
        <f t="shared" si="0"/>
        <v>0</v>
      </c>
      <c r="I22" s="93">
        <f>SUM('31:3'!I22)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SUM('31:3'!N22)</f>
        <v>0</v>
      </c>
      <c r="O22" s="93">
        <f>SUM('31:3'!O22)</f>
        <v>0</v>
      </c>
      <c r="P22" s="93">
        <f>SUM('31:3'!P22)</f>
        <v>0</v>
      </c>
      <c r="Q22" s="93">
        <f>SUM('31:3'!Q22)</f>
        <v>0</v>
      </c>
      <c r="R22" s="93">
        <f>SUM('31:3'!R22)</f>
        <v>0</v>
      </c>
      <c r="S22" s="93">
        <f>SUM('31:3'!S22)</f>
        <v>0</v>
      </c>
      <c r="T22" s="93">
        <f>SUM('31:3'!T22)</f>
        <v>0</v>
      </c>
      <c r="U22" s="93">
        <f>SUM('31:3'!U22)</f>
        <v>0</v>
      </c>
      <c r="V22" s="205">
        <f t="shared" si="2"/>
        <v>0</v>
      </c>
      <c r="W22" s="33"/>
      <c r="X22" s="93">
        <f>SUM('31:3'!X22)</f>
        <v>0</v>
      </c>
      <c r="Y22" s="93">
        <f>SUM('31:3'!Y22)</f>
        <v>0</v>
      </c>
      <c r="Z22" s="93">
        <f>SUM('31:3'!Z22)</f>
        <v>0</v>
      </c>
      <c r="AA22" s="93">
        <f>SUM('31:3'!AA22)</f>
        <v>0</v>
      </c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>
      <c r="A23" s="300">
        <v>30100004</v>
      </c>
      <c r="B23" s="64" t="s">
        <v>161</v>
      </c>
      <c r="C23" s="335" t="s">
        <v>61</v>
      </c>
      <c r="D23" s="17">
        <v>4.8</v>
      </c>
      <c r="E23" s="17"/>
      <c r="F23" s="6"/>
      <c r="G23" s="93">
        <f>SUM('31:3'!G23)</f>
        <v>0</v>
      </c>
      <c r="H23" s="95">
        <f t="shared" si="0"/>
        <v>0</v>
      </c>
      <c r="I23" s="93">
        <f>SUM('31:3'!I23)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SUM('31:3'!N23)</f>
        <v>0</v>
      </c>
      <c r="O23" s="93">
        <f>SUM('31:3'!O23)</f>
        <v>0</v>
      </c>
      <c r="P23" s="93">
        <f>SUM('31:3'!P23)</f>
        <v>0</v>
      </c>
      <c r="Q23" s="93">
        <f>SUM('31:3'!Q23)</f>
        <v>0</v>
      </c>
      <c r="R23" s="93">
        <f>SUM('31:3'!R23)</f>
        <v>0</v>
      </c>
      <c r="S23" s="93">
        <f>SUM('31:3'!S23)</f>
        <v>0</v>
      </c>
      <c r="T23" s="93">
        <f>SUM('31:3'!T23)</f>
        <v>0</v>
      </c>
      <c r="U23" s="93">
        <f>SUM('31:3'!U23)</f>
        <v>0</v>
      </c>
      <c r="V23" s="205">
        <f t="shared" si="2"/>
        <v>0</v>
      </c>
      <c r="W23" s="33"/>
      <c r="X23" s="93">
        <f>SUM('31:3'!X23)</f>
        <v>0</v>
      </c>
      <c r="Y23" s="93">
        <f>SUM('31:3'!Y23)</f>
        <v>0</v>
      </c>
      <c r="Z23" s="93">
        <f>SUM('31:3'!Z23)</f>
        <v>0</v>
      </c>
      <c r="AA23" s="93">
        <f>SUM('31:3'!AA23)</f>
        <v>0</v>
      </c>
      <c r="AB23" s="21"/>
      <c r="AC23" s="21"/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>
      <c r="A24" s="300">
        <v>30100006</v>
      </c>
      <c r="B24" s="64" t="s">
        <v>161</v>
      </c>
      <c r="C24" s="335" t="s">
        <v>53</v>
      </c>
      <c r="D24" s="17">
        <v>4.8</v>
      </c>
      <c r="E24" s="17"/>
      <c r="F24" s="6"/>
      <c r="G24" s="93">
        <f>SUM('31:3'!G24)</f>
        <v>0</v>
      </c>
      <c r="H24" s="95">
        <f t="shared" si="0"/>
        <v>0</v>
      </c>
      <c r="I24" s="93">
        <f>SUM('31:3'!I24)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SUM('31:3'!N24)</f>
        <v>0</v>
      </c>
      <c r="O24" s="93">
        <f>SUM('31:3'!O24)</f>
        <v>0</v>
      </c>
      <c r="P24" s="93">
        <f>SUM('31:3'!P24)</f>
        <v>0</v>
      </c>
      <c r="Q24" s="93">
        <f>SUM('31:3'!Q24)</f>
        <v>0</v>
      </c>
      <c r="R24" s="93">
        <f>SUM('31:3'!R24)</f>
        <v>0</v>
      </c>
      <c r="S24" s="93">
        <f>SUM('31:3'!S24)</f>
        <v>0</v>
      </c>
      <c r="T24" s="93">
        <f>SUM('31:3'!T24)</f>
        <v>0</v>
      </c>
      <c r="U24" s="93">
        <f>SUM('31:3'!U24)</f>
        <v>0</v>
      </c>
      <c r="V24" s="205">
        <f t="shared" si="2"/>
        <v>0</v>
      </c>
      <c r="W24" s="33"/>
      <c r="X24" s="93">
        <f>SUM('31:3'!X24)</f>
        <v>0</v>
      </c>
      <c r="Y24" s="93">
        <f>SUM('31:3'!Y24)</f>
        <v>0</v>
      </c>
      <c r="Z24" s="93">
        <f>SUM('31:3'!Z24)</f>
        <v>0</v>
      </c>
      <c r="AA24" s="93">
        <f>SUM('31:3'!AA24)</f>
        <v>0</v>
      </c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>
      <c r="A25" s="300">
        <v>30100005</v>
      </c>
      <c r="B25" s="64" t="s">
        <v>161</v>
      </c>
      <c r="C25" s="335" t="s">
        <v>73</v>
      </c>
      <c r="D25" s="17">
        <v>4.8</v>
      </c>
      <c r="E25" s="17"/>
      <c r="F25" s="6"/>
      <c r="G25" s="93">
        <f>SUM('31:3'!G25)</f>
        <v>0</v>
      </c>
      <c r="H25" s="95">
        <f>D25*G25</f>
        <v>0</v>
      </c>
      <c r="I25" s="93">
        <f>SUM('31:3'!I25)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SUM('31:3'!N25)</f>
        <v>0</v>
      </c>
      <c r="O25" s="93">
        <f>SUM('31:3'!O25)</f>
        <v>0</v>
      </c>
      <c r="P25" s="93">
        <f>SUM('31:3'!P25)</f>
        <v>0</v>
      </c>
      <c r="Q25" s="93">
        <f>SUM('31:3'!Q25)</f>
        <v>0</v>
      </c>
      <c r="R25" s="93">
        <f>SUM('31:3'!R25)</f>
        <v>0</v>
      </c>
      <c r="S25" s="93">
        <f>SUM('31:3'!S25)</f>
        <v>0</v>
      </c>
      <c r="T25" s="93">
        <f>SUM('31:3'!T25)</f>
        <v>0</v>
      </c>
      <c r="U25" s="93">
        <f>SUM('31:3'!U25)</f>
        <v>0</v>
      </c>
      <c r="V25" s="205">
        <f t="shared" si="2"/>
        <v>0</v>
      </c>
      <c r="W25" s="33"/>
      <c r="X25" s="93">
        <f>SUM('31:3'!X25)</f>
        <v>0</v>
      </c>
      <c r="Y25" s="93">
        <f>SUM('31:3'!Y25)</f>
        <v>0</v>
      </c>
      <c r="Z25" s="93">
        <f>SUM('31:3'!Z25)</f>
        <v>0</v>
      </c>
      <c r="AA25" s="93">
        <f>SUM('31:3'!AA25)</f>
        <v>0</v>
      </c>
      <c r="AB25" s="21"/>
      <c r="AC25" s="21"/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>
      <c r="A26" s="300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SUM('31:3'!G26)</f>
        <v>0</v>
      </c>
      <c r="H26" s="95">
        <f t="shared" ref="H26:H27" si="6">D26*G26</f>
        <v>0</v>
      </c>
      <c r="I26" s="93">
        <f>SUM('31:3'!I26)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7">IF(ISERROR(I26-K26),"",I26-K26)</f>
        <v>0</v>
      </c>
      <c r="N26" s="93">
        <f>SUM('31:3'!N26)</f>
        <v>0</v>
      </c>
      <c r="O26" s="93">
        <f>SUM('31:3'!O26)</f>
        <v>0</v>
      </c>
      <c r="P26" s="93">
        <f>SUM('31:3'!P26)</f>
        <v>0</v>
      </c>
      <c r="Q26" s="93">
        <f>SUM('31:3'!Q26)</f>
        <v>0</v>
      </c>
      <c r="R26" s="93">
        <f>SUM('31:3'!R26)</f>
        <v>0</v>
      </c>
      <c r="S26" s="93">
        <f>SUM('31:3'!S26)</f>
        <v>0</v>
      </c>
      <c r="T26" s="93">
        <f>SUM('31:3'!T26)</f>
        <v>0</v>
      </c>
      <c r="U26" s="93">
        <f>SUM('31:3'!U26)</f>
        <v>0</v>
      </c>
      <c r="V26" s="205">
        <f t="shared" si="2"/>
        <v>0</v>
      </c>
      <c r="W26" s="33" t="str">
        <f t="shared" ref="W26:W27" si="8">IF(ISERROR(V26/G26),"",V26/G26)</f>
        <v/>
      </c>
      <c r="X26" s="93">
        <f>SUM('31:3'!X26)</f>
        <v>0</v>
      </c>
      <c r="Y26" s="93">
        <f>SUM('31:3'!Y26)</f>
        <v>0</v>
      </c>
      <c r="Z26" s="93">
        <f>SUM('31:3'!Z26)</f>
        <v>0</v>
      </c>
      <c r="AA26" s="93">
        <f>SUM('31:3'!AA26)</f>
        <v>0</v>
      </c>
      <c r="AB26" s="21"/>
      <c r="AC26" s="21"/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SUM('31:3'!G27)</f>
        <v>0</v>
      </c>
      <c r="H27" s="95">
        <f t="shared" si="6"/>
        <v>0</v>
      </c>
      <c r="I27" s="93">
        <f>SUM('31:3'!I27)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7"/>
        <v>0</v>
      </c>
      <c r="N27" s="93">
        <f>SUM('31:3'!N27)</f>
        <v>0</v>
      </c>
      <c r="O27" s="93">
        <f>SUM('31:3'!O27)</f>
        <v>0</v>
      </c>
      <c r="P27" s="93">
        <f>SUM('31:3'!P27)</f>
        <v>0</v>
      </c>
      <c r="Q27" s="93">
        <f>SUM('31:3'!Q27)</f>
        <v>0</v>
      </c>
      <c r="R27" s="93">
        <f>SUM('31:3'!R27)</f>
        <v>0</v>
      </c>
      <c r="S27" s="93">
        <f>SUM('31:3'!S27)</f>
        <v>0</v>
      </c>
      <c r="T27" s="93">
        <f>SUM('31:3'!T27)</f>
        <v>0</v>
      </c>
      <c r="U27" s="93">
        <f>SUM('31:3'!U27)</f>
        <v>0</v>
      </c>
      <c r="V27" s="205">
        <f t="shared" si="2"/>
        <v>0</v>
      </c>
      <c r="W27" s="33" t="str">
        <f t="shared" si="8"/>
        <v/>
      </c>
      <c r="X27" s="93">
        <f>SUM('31:3'!X27)</f>
        <v>0</v>
      </c>
      <c r="Y27" s="93">
        <f>SUM('31:3'!Y27)</f>
        <v>0</v>
      </c>
      <c r="Z27" s="93">
        <f>SUM('31:3'!Z27)</f>
        <v>0</v>
      </c>
      <c r="AA27" s="93">
        <f>SUM('31:3'!AA27)</f>
        <v>0</v>
      </c>
      <c r="AB27" s="21"/>
      <c r="AC27" s="21"/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>
      <c r="A28" s="532" t="s">
        <v>70</v>
      </c>
      <c r="B28" s="533"/>
      <c r="C28" s="31" t="s">
        <v>71</v>
      </c>
      <c r="D28" s="30"/>
      <c r="E28" s="30"/>
      <c r="F28" s="30"/>
      <c r="G28" s="94">
        <f>SUM(G7:G27)</f>
        <v>4979</v>
      </c>
      <c r="H28" s="30">
        <f>SUM(H7:H27)</f>
        <v>25227.809999999998</v>
      </c>
      <c r="I28" s="30">
        <f>SUM(I7:I27)</f>
        <v>311.5</v>
      </c>
      <c r="J28" s="31">
        <f t="array" ref="J28">IF(ISERROR(G28/I28),"",G28/I28)</f>
        <v>15.983948635634029</v>
      </c>
      <c r="K28" s="30">
        <f>SUM(K7:K27)</f>
        <v>235.87293713824204</v>
      </c>
      <c r="L28" s="98"/>
      <c r="M28" s="89">
        <f t="shared" ref="M28:AA28" si="9">SUM(M7:M27)</f>
        <v>75.627062861757977</v>
      </c>
      <c r="N28" s="30">
        <f t="shared" si="9"/>
        <v>0</v>
      </c>
      <c r="O28" s="34">
        <f t="shared" si="9"/>
        <v>0</v>
      </c>
      <c r="P28" s="34">
        <f t="shared" si="9"/>
        <v>0</v>
      </c>
      <c r="Q28" s="34">
        <f t="shared" si="9"/>
        <v>0</v>
      </c>
      <c r="R28" s="34">
        <f t="shared" si="9"/>
        <v>0</v>
      </c>
      <c r="S28" s="34">
        <f t="shared" si="9"/>
        <v>0</v>
      </c>
      <c r="T28" s="34">
        <f t="shared" si="9"/>
        <v>0</v>
      </c>
      <c r="U28" s="34">
        <f t="shared" si="9"/>
        <v>0</v>
      </c>
      <c r="V28" s="206">
        <f t="shared" si="9"/>
        <v>0</v>
      </c>
      <c r="W28" s="33">
        <f t="shared" si="9"/>
        <v>0</v>
      </c>
      <c r="X28" s="92">
        <f t="shared" si="9"/>
        <v>0</v>
      </c>
      <c r="Y28" s="92">
        <f t="shared" si="9"/>
        <v>0</v>
      </c>
      <c r="Z28" s="92">
        <f t="shared" si="9"/>
        <v>0</v>
      </c>
      <c r="AA28" s="92">
        <f t="shared" si="9"/>
        <v>0</v>
      </c>
      <c r="AB28" s="90"/>
      <c r="AC28" s="90"/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00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SUM('31:3'!G29)</f>
        <v>0</v>
      </c>
      <c r="H29" s="339">
        <f t="shared" ref="H29:H85" si="10">D29*G29</f>
        <v>0</v>
      </c>
      <c r="I29" s="93">
        <f>SUM('31:3'!I29)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1">IF(ISERROR(I29-K29),"",I29-K29)</f>
        <v>0</v>
      </c>
      <c r="N29" s="93">
        <f>SUM('31:3'!N29)</f>
        <v>0</v>
      </c>
      <c r="O29" s="93">
        <f>SUM('31:3'!O29)</f>
        <v>0</v>
      </c>
      <c r="P29" s="93">
        <f>SUM('31:3'!P29)</f>
        <v>0</v>
      </c>
      <c r="Q29" s="93">
        <f>SUM('31:3'!Q29)</f>
        <v>0</v>
      </c>
      <c r="R29" s="93">
        <f>SUM('31:3'!R29)</f>
        <v>0</v>
      </c>
      <c r="S29" s="93">
        <f>SUM('31:3'!S29)</f>
        <v>0</v>
      </c>
      <c r="T29" s="93">
        <f>SUM('31:3'!T29)</f>
        <v>0</v>
      </c>
      <c r="U29" s="93">
        <f>SUM('31:3'!U29)</f>
        <v>0</v>
      </c>
      <c r="V29" s="206">
        <f t="shared" ref="V29" si="12">SUM(X29:AA29)</f>
        <v>0</v>
      </c>
      <c r="W29" s="33" t="str">
        <f t="shared" ref="W29" si="13">IF(ISERROR(V29/G29),"",V29/G29)</f>
        <v/>
      </c>
      <c r="X29" s="93">
        <f>SUM('31:3'!X29)</f>
        <v>0</v>
      </c>
      <c r="Y29" s="93">
        <f>SUM('31:3'!Y29)</f>
        <v>0</v>
      </c>
      <c r="Z29" s="93">
        <f>SUM('31:3'!Z29)</f>
        <v>0</v>
      </c>
      <c r="AA29" s="93">
        <f>SUM('31:3'!AA29)</f>
        <v>0</v>
      </c>
      <c r="AB29" s="21"/>
      <c r="AC29" s="21"/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00">
        <v>30100011</v>
      </c>
      <c r="B30" s="190" t="s">
        <v>470</v>
      </c>
      <c r="C30" s="187" t="s">
        <v>427</v>
      </c>
      <c r="D30" s="17">
        <v>5.03</v>
      </c>
      <c r="E30" s="17"/>
      <c r="F30" s="6"/>
      <c r="G30" s="93">
        <f>SUM('31:3'!G30)</f>
        <v>0</v>
      </c>
      <c r="H30" s="339">
        <f t="shared" si="10"/>
        <v>0</v>
      </c>
      <c r="I30" s="93">
        <f>SUM('31:3'!I30)</f>
        <v>0</v>
      </c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21"/>
      <c r="AC30" s="21"/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>
      <c r="A31" s="300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SUM('31:3'!G31)</f>
        <v>0</v>
      </c>
      <c r="H31" s="339">
        <f t="shared" si="10"/>
        <v>0</v>
      </c>
      <c r="I31" s="93">
        <f>SUM('31:3'!I31)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4">IF(ISERROR(I31-K31),"",I31-K31)</f>
        <v>0</v>
      </c>
      <c r="N31" s="93">
        <f>SUM('31:3'!N31)</f>
        <v>0</v>
      </c>
      <c r="O31" s="93">
        <f>SUM('31:3'!O31)</f>
        <v>0</v>
      </c>
      <c r="P31" s="93">
        <f>SUM('31:3'!P31)</f>
        <v>0</v>
      </c>
      <c r="Q31" s="93">
        <f>SUM('31:3'!Q31)</f>
        <v>0</v>
      </c>
      <c r="R31" s="93">
        <f>SUM('31:3'!R31)</f>
        <v>0</v>
      </c>
      <c r="S31" s="93">
        <f>SUM('31:3'!S31)</f>
        <v>0</v>
      </c>
      <c r="T31" s="93">
        <f>SUM('31:3'!T31)</f>
        <v>0</v>
      </c>
      <c r="U31" s="93">
        <f>SUM('31:3'!U31)</f>
        <v>0</v>
      </c>
      <c r="V31" s="206">
        <f t="shared" ref="V31:V33" si="15">SUM(X31:AA31)</f>
        <v>0</v>
      </c>
      <c r="W31" s="33" t="str">
        <f t="shared" ref="W31:W33" si="16">IF(ISERROR(V31/G31),"",V31/G31)</f>
        <v/>
      </c>
      <c r="X31" s="93">
        <f>SUM('31:3'!X31)</f>
        <v>0</v>
      </c>
      <c r="Y31" s="93">
        <f>SUM('31:3'!Y31)</f>
        <v>0</v>
      </c>
      <c r="Z31" s="93">
        <f>SUM('31:3'!Z31)</f>
        <v>0</v>
      </c>
      <c r="AA31" s="93">
        <f>SUM('31:3'!AA31)</f>
        <v>0</v>
      </c>
      <c r="AB31" s="21"/>
      <c r="AC31" s="21"/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>
      <c r="A32" s="300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SUM('31:3'!G32)</f>
        <v>0</v>
      </c>
      <c r="H32" s="339">
        <f t="shared" si="10"/>
        <v>0</v>
      </c>
      <c r="I32" s="93">
        <f>SUM('31:3'!I32)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4"/>
        <v>0</v>
      </c>
      <c r="N32" s="93">
        <f>SUM('31:3'!N32)</f>
        <v>0</v>
      </c>
      <c r="O32" s="93">
        <f>SUM('31:3'!O32)</f>
        <v>0</v>
      </c>
      <c r="P32" s="93">
        <f>SUM('31:3'!P32)</f>
        <v>0</v>
      </c>
      <c r="Q32" s="93">
        <f>SUM('31:3'!Q32)</f>
        <v>0</v>
      </c>
      <c r="R32" s="93">
        <f>SUM('31:3'!R32)</f>
        <v>0</v>
      </c>
      <c r="S32" s="93">
        <f>SUM('31:3'!S32)</f>
        <v>0</v>
      </c>
      <c r="T32" s="93">
        <f>SUM('31:3'!T32)</f>
        <v>0</v>
      </c>
      <c r="U32" s="93">
        <f>SUM('31:3'!U32)</f>
        <v>0</v>
      </c>
      <c r="V32" s="206">
        <f t="shared" si="15"/>
        <v>0</v>
      </c>
      <c r="W32" s="33" t="str">
        <f t="shared" si="16"/>
        <v/>
      </c>
      <c r="X32" s="93">
        <f>SUM('31:3'!X32)</f>
        <v>0</v>
      </c>
      <c r="Y32" s="93">
        <f>SUM('31:3'!Y32)</f>
        <v>0</v>
      </c>
      <c r="Z32" s="93">
        <f>SUM('31:3'!Z32)</f>
        <v>0</v>
      </c>
      <c r="AA32" s="93">
        <f>SUM('31:3'!AA32)</f>
        <v>0</v>
      </c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>
      <c r="A33" s="300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SUM('31:3'!G33)</f>
        <v>0</v>
      </c>
      <c r="H33" s="339">
        <f t="shared" si="10"/>
        <v>0</v>
      </c>
      <c r="I33" s="93">
        <f>SUM('31:3'!I33)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4"/>
        <v>0</v>
      </c>
      <c r="N33" s="93">
        <f>SUM('31:3'!N33)</f>
        <v>0</v>
      </c>
      <c r="O33" s="93">
        <f>SUM('31:3'!O33)</f>
        <v>0</v>
      </c>
      <c r="P33" s="93">
        <f>SUM('31:3'!P33)</f>
        <v>0</v>
      </c>
      <c r="Q33" s="93">
        <f>SUM('31:3'!Q33)</f>
        <v>0</v>
      </c>
      <c r="R33" s="93">
        <f>SUM('31:3'!R33)</f>
        <v>0</v>
      </c>
      <c r="S33" s="93">
        <f>SUM('31:3'!S33)</f>
        <v>0</v>
      </c>
      <c r="T33" s="93">
        <f>SUM('31:3'!T33)</f>
        <v>0</v>
      </c>
      <c r="U33" s="93">
        <f>SUM('31:3'!U33)</f>
        <v>0</v>
      </c>
      <c r="V33" s="206">
        <f t="shared" si="15"/>
        <v>0</v>
      </c>
      <c r="W33" s="33" t="str">
        <f t="shared" si="16"/>
        <v/>
      </c>
      <c r="X33" s="93">
        <f>SUM('31:3'!X33)</f>
        <v>0</v>
      </c>
      <c r="Y33" s="93">
        <f>SUM('31:3'!Y33)</f>
        <v>0</v>
      </c>
      <c r="Z33" s="93">
        <f>SUM('31:3'!Z33)</f>
        <v>0</v>
      </c>
      <c r="AA33" s="93">
        <f>SUM('31:3'!AA33)</f>
        <v>0</v>
      </c>
      <c r="AB33" s="21"/>
      <c r="AC33" s="21"/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>
      <c r="A34" s="300">
        <v>30100016</v>
      </c>
      <c r="B34" s="334" t="s">
        <v>414</v>
      </c>
      <c r="C34" s="187" t="s">
        <v>415</v>
      </c>
      <c r="D34" s="17"/>
      <c r="E34" s="17"/>
      <c r="F34" s="6"/>
      <c r="G34" s="93">
        <f>SUM('31:3'!G34)</f>
        <v>0</v>
      </c>
      <c r="H34" s="339">
        <f t="shared" si="10"/>
        <v>0</v>
      </c>
      <c r="I34" s="93">
        <f>SUM('31:3'!I34)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21"/>
      <c r="AC34" s="21"/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>
      <c r="A35" s="300">
        <v>30100017</v>
      </c>
      <c r="B35" s="334" t="s">
        <v>414</v>
      </c>
      <c r="C35" s="187" t="s">
        <v>416</v>
      </c>
      <c r="D35" s="17"/>
      <c r="E35" s="17"/>
      <c r="F35" s="6"/>
      <c r="G35" s="93">
        <f>SUM('31:3'!G35)</f>
        <v>0</v>
      </c>
      <c r="H35" s="339">
        <f t="shared" si="10"/>
        <v>0</v>
      </c>
      <c r="I35" s="93">
        <f>SUM('31:3'!I35)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21"/>
      <c r="AC35" s="21"/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>
      <c r="A36" s="300">
        <v>30100015</v>
      </c>
      <c r="B36" s="334" t="s">
        <v>414</v>
      </c>
      <c r="C36" s="187" t="s">
        <v>417</v>
      </c>
      <c r="D36" s="17"/>
      <c r="E36" s="17"/>
      <c r="F36" s="6"/>
      <c r="G36" s="93">
        <f>SUM('31:3'!G36)</f>
        <v>594</v>
      </c>
      <c r="H36" s="339">
        <f t="shared" si="10"/>
        <v>0</v>
      </c>
      <c r="I36" s="93">
        <f>SUM('31:3'!I36)</f>
        <v>9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21"/>
      <c r="AC36" s="21"/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>
      <c r="A37" s="300">
        <v>30100027</v>
      </c>
      <c r="B37" s="263" t="s">
        <v>78</v>
      </c>
      <c r="C37" s="16" t="s">
        <v>53</v>
      </c>
      <c r="D37" s="17">
        <v>5.08</v>
      </c>
      <c r="E37" s="17"/>
      <c r="F37" s="6"/>
      <c r="G37" s="93">
        <f>SUM('31:3'!G37)</f>
        <v>633</v>
      </c>
      <c r="H37" s="339">
        <f t="shared" si="10"/>
        <v>3215.64</v>
      </c>
      <c r="I37" s="93">
        <f>SUM('31:3'!I37)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7">IF(ISERROR(I37-K37),"",I37-K37)</f>
        <v>2.8571428571428577</v>
      </c>
      <c r="N37" s="93">
        <f>SUM('31:3'!N37)</f>
        <v>0</v>
      </c>
      <c r="O37" s="93">
        <f>SUM('31:3'!O37)</f>
        <v>0</v>
      </c>
      <c r="P37" s="93">
        <f>SUM('31:3'!P37)</f>
        <v>0</v>
      </c>
      <c r="Q37" s="93">
        <f>SUM('31:3'!Q37)</f>
        <v>0</v>
      </c>
      <c r="R37" s="93">
        <f>SUM('31:3'!R37)</f>
        <v>0</v>
      </c>
      <c r="S37" s="93">
        <f>SUM('31:3'!S37)</f>
        <v>0</v>
      </c>
      <c r="T37" s="93">
        <f>SUM('31:3'!T37)</f>
        <v>0</v>
      </c>
      <c r="U37" s="93">
        <f>SUM('31:3'!U37)</f>
        <v>0</v>
      </c>
      <c r="V37" s="206">
        <f t="shared" ref="V37:V48" si="18">SUM(X37:AA37)</f>
        <v>0</v>
      </c>
      <c r="W37" s="33">
        <f t="shared" ref="W37:W48" si="19">IF(ISERROR(V37/G37),"",V37/G37)</f>
        <v>0</v>
      </c>
      <c r="X37" s="93">
        <f>SUM('31:3'!X37)</f>
        <v>0</v>
      </c>
      <c r="Y37" s="93">
        <f>SUM('31:3'!Y37)</f>
        <v>0</v>
      </c>
      <c r="Z37" s="93">
        <f>SUM('31:3'!Z37)</f>
        <v>0</v>
      </c>
      <c r="AA37" s="93">
        <f>SUM('31:3'!AA37)</f>
        <v>0</v>
      </c>
      <c r="AB37" s="21"/>
      <c r="AC37" s="21"/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>
      <c r="A38" s="300">
        <v>30100023</v>
      </c>
      <c r="B38" s="263" t="s">
        <v>78</v>
      </c>
      <c r="C38" s="16" t="s">
        <v>74</v>
      </c>
      <c r="D38" s="17">
        <v>5.08</v>
      </c>
      <c r="E38" s="17"/>
      <c r="F38" s="6"/>
      <c r="G38" s="93">
        <f>SUM('31:3'!G38)</f>
        <v>648</v>
      </c>
      <c r="H38" s="339">
        <f t="shared" si="10"/>
        <v>3291.84</v>
      </c>
      <c r="I38" s="93">
        <f>SUM('31:3'!I38)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7"/>
        <v>2.1428571428571423</v>
      </c>
      <c r="N38" s="93">
        <f>SUM('31:3'!N38)</f>
        <v>0</v>
      </c>
      <c r="O38" s="93">
        <f>SUM('31:3'!O38)</f>
        <v>0</v>
      </c>
      <c r="P38" s="93">
        <f>SUM('31:3'!P38)</f>
        <v>0</v>
      </c>
      <c r="Q38" s="93">
        <f>SUM('31:3'!Q38)</f>
        <v>0</v>
      </c>
      <c r="R38" s="93">
        <f>SUM('31:3'!R38)</f>
        <v>0</v>
      </c>
      <c r="S38" s="93">
        <f>SUM('31:3'!S38)</f>
        <v>0</v>
      </c>
      <c r="T38" s="93">
        <f>SUM('31:3'!T38)</f>
        <v>0</v>
      </c>
      <c r="U38" s="93">
        <f>SUM('31:3'!U38)</f>
        <v>0</v>
      </c>
      <c r="V38" s="206">
        <f t="shared" si="18"/>
        <v>0</v>
      </c>
      <c r="W38" s="33">
        <f t="shared" si="19"/>
        <v>0</v>
      </c>
      <c r="X38" s="93">
        <f>SUM('31:3'!X38)</f>
        <v>0</v>
      </c>
      <c r="Y38" s="93">
        <f>SUM('31:3'!Y38)</f>
        <v>0</v>
      </c>
      <c r="Z38" s="93">
        <f>SUM('31:3'!Z38)</f>
        <v>0</v>
      </c>
      <c r="AA38" s="93">
        <f>SUM('31:3'!AA38)</f>
        <v>0</v>
      </c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>
      <c r="A39" s="300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SUM('31:3'!G39)</f>
        <v>0</v>
      </c>
      <c r="H39" s="339">
        <f t="shared" si="10"/>
        <v>0</v>
      </c>
      <c r="I39" s="93">
        <f>SUM('31:3'!I39)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7"/>
        <v>0</v>
      </c>
      <c r="N39" s="93">
        <f>SUM('31:3'!N39)</f>
        <v>0</v>
      </c>
      <c r="O39" s="93">
        <f>SUM('31:3'!O39)</f>
        <v>0</v>
      </c>
      <c r="P39" s="93">
        <f>SUM('31:3'!P39)</f>
        <v>0</v>
      </c>
      <c r="Q39" s="93">
        <f>SUM('31:3'!Q39)</f>
        <v>0</v>
      </c>
      <c r="R39" s="93">
        <f>SUM('31:3'!R39)</f>
        <v>0</v>
      </c>
      <c r="S39" s="93">
        <f>SUM('31:3'!S39)</f>
        <v>0</v>
      </c>
      <c r="T39" s="93">
        <f>SUM('31:3'!T39)</f>
        <v>0</v>
      </c>
      <c r="U39" s="93">
        <f>SUM('31:3'!U39)</f>
        <v>0</v>
      </c>
      <c r="V39" s="206">
        <f t="shared" si="18"/>
        <v>0</v>
      </c>
      <c r="W39" s="33" t="str">
        <f t="shared" si="19"/>
        <v/>
      </c>
      <c r="X39" s="93">
        <f>SUM('31:3'!X39)</f>
        <v>0</v>
      </c>
      <c r="Y39" s="93">
        <f>SUM('31:3'!Y39)</f>
        <v>0</v>
      </c>
      <c r="Z39" s="93">
        <f>SUM('31:3'!Z39)</f>
        <v>0</v>
      </c>
      <c r="AA39" s="93">
        <f>SUM('31:3'!AA39)</f>
        <v>0</v>
      </c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>
      <c r="A40" s="300">
        <v>30100022</v>
      </c>
      <c r="B40" s="263" t="s">
        <v>78</v>
      </c>
      <c r="C40" s="16" t="s">
        <v>60</v>
      </c>
      <c r="D40" s="17">
        <v>5.08</v>
      </c>
      <c r="E40" s="17"/>
      <c r="F40" s="6"/>
      <c r="G40" s="93">
        <f>SUM('31:3'!G40)</f>
        <v>0</v>
      </c>
      <c r="H40" s="339">
        <f t="shared" si="10"/>
        <v>0</v>
      </c>
      <c r="I40" s="93">
        <f>SUM('31:3'!I40)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7"/>
        <v>0</v>
      </c>
      <c r="N40" s="93">
        <f>SUM('31:3'!N40)</f>
        <v>0</v>
      </c>
      <c r="O40" s="93">
        <f>SUM('31:3'!O40)</f>
        <v>0</v>
      </c>
      <c r="P40" s="93">
        <f>SUM('31:3'!P40)</f>
        <v>0</v>
      </c>
      <c r="Q40" s="93">
        <f>SUM('31:3'!Q40)</f>
        <v>0</v>
      </c>
      <c r="R40" s="93">
        <f>SUM('31:3'!R40)</f>
        <v>0</v>
      </c>
      <c r="S40" s="93">
        <f>SUM('31:3'!S40)</f>
        <v>0</v>
      </c>
      <c r="T40" s="93">
        <f>SUM('31:3'!T40)</f>
        <v>0</v>
      </c>
      <c r="U40" s="93">
        <f>SUM('31:3'!U40)</f>
        <v>0</v>
      </c>
      <c r="V40" s="206">
        <f t="shared" si="18"/>
        <v>0</v>
      </c>
      <c r="W40" s="33" t="str">
        <f t="shared" si="19"/>
        <v/>
      </c>
      <c r="X40" s="93">
        <f>SUM('31:3'!X40)</f>
        <v>0</v>
      </c>
      <c r="Y40" s="93">
        <f>SUM('31:3'!Y40)</f>
        <v>0</v>
      </c>
      <c r="Z40" s="93">
        <f>SUM('31:3'!Z40)</f>
        <v>0</v>
      </c>
      <c r="AA40" s="93">
        <f>SUM('31:3'!AA40)</f>
        <v>0</v>
      </c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>
      <c r="A41" s="300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SUM('31:3'!G41)</f>
        <v>0</v>
      </c>
      <c r="H41" s="339">
        <f t="shared" si="10"/>
        <v>0</v>
      </c>
      <c r="I41" s="93">
        <f>SUM('31:3'!I41)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7"/>
        <v>0</v>
      </c>
      <c r="N41" s="93">
        <f>SUM('31:3'!N41)</f>
        <v>0</v>
      </c>
      <c r="O41" s="93">
        <f>SUM('31:3'!O41)</f>
        <v>0</v>
      </c>
      <c r="P41" s="93">
        <f>SUM('31:3'!P41)</f>
        <v>0</v>
      </c>
      <c r="Q41" s="93">
        <f>SUM('31:3'!Q41)</f>
        <v>0</v>
      </c>
      <c r="R41" s="93">
        <f>SUM('31:3'!R41)</f>
        <v>0</v>
      </c>
      <c r="S41" s="93">
        <f>SUM('31:3'!S41)</f>
        <v>0</v>
      </c>
      <c r="T41" s="93">
        <f>SUM('31:3'!T41)</f>
        <v>0</v>
      </c>
      <c r="U41" s="93">
        <f>SUM('31:3'!U41)</f>
        <v>0</v>
      </c>
      <c r="V41" s="206">
        <f t="shared" si="18"/>
        <v>0</v>
      </c>
      <c r="W41" s="33" t="str">
        <f t="shared" si="19"/>
        <v/>
      </c>
      <c r="X41" s="93">
        <f>SUM('31:3'!X41)</f>
        <v>0</v>
      </c>
      <c r="Y41" s="93">
        <f>SUM('31:3'!Y41)</f>
        <v>0</v>
      </c>
      <c r="Z41" s="93">
        <f>SUM('31:3'!Z41)</f>
        <v>0</v>
      </c>
      <c r="AA41" s="93">
        <f>SUM('31:3'!AA41)</f>
        <v>0</v>
      </c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>
      <c r="A42" s="300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SUM('31:3'!G42)</f>
        <v>725</v>
      </c>
      <c r="H42" s="339">
        <f t="shared" si="10"/>
        <v>3683</v>
      </c>
      <c r="I42" s="93">
        <f>SUM('31:3'!I42)</f>
        <v>33</v>
      </c>
      <c r="J42" s="31">
        <f t="array" ref="J42">IF(ISERROR(G42/I42),"",G42/I42)</f>
        <v>21.969696969696969</v>
      </c>
      <c r="K42" s="35">
        <f t="array" ref="K42">IF(ISERROR(G42/L42),"",G42/L42)</f>
        <v>34.523809523809526</v>
      </c>
      <c r="L42" s="87">
        <v>21</v>
      </c>
      <c r="M42" s="36">
        <f t="shared" si="17"/>
        <v>-1.5238095238095255</v>
      </c>
      <c r="N42" s="93">
        <f>SUM('31:3'!N42)</f>
        <v>0</v>
      </c>
      <c r="O42" s="93">
        <f>SUM('31:3'!O42)</f>
        <v>0</v>
      </c>
      <c r="P42" s="93">
        <f>SUM('31:3'!P42)</f>
        <v>0</v>
      </c>
      <c r="Q42" s="93">
        <f>SUM('31:3'!Q42)</f>
        <v>0</v>
      </c>
      <c r="R42" s="93">
        <f>SUM('31:3'!R42)</f>
        <v>0</v>
      </c>
      <c r="S42" s="93">
        <f>SUM('31:3'!S42)</f>
        <v>0</v>
      </c>
      <c r="T42" s="93">
        <f>SUM('31:3'!T42)</f>
        <v>0</v>
      </c>
      <c r="U42" s="93">
        <f>SUM('31:3'!U42)</f>
        <v>0</v>
      </c>
      <c r="V42" s="206">
        <f t="shared" si="18"/>
        <v>0</v>
      </c>
      <c r="W42" s="33">
        <f t="shared" si="19"/>
        <v>0</v>
      </c>
      <c r="X42" s="93">
        <f>SUM('31:3'!X42)</f>
        <v>0</v>
      </c>
      <c r="Y42" s="93">
        <f>SUM('31:3'!Y42)</f>
        <v>0</v>
      </c>
      <c r="Z42" s="93">
        <f>SUM('31:3'!Z42)</f>
        <v>0</v>
      </c>
      <c r="AA42" s="93">
        <f>SUM('31:3'!AA42)</f>
        <v>0</v>
      </c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>
      <c r="A43" s="300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SUM('31:3'!G43)</f>
        <v>0</v>
      </c>
      <c r="H43" s="339">
        <f t="shared" si="10"/>
        <v>0</v>
      </c>
      <c r="I43" s="93">
        <f>SUM('31:3'!I43)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7"/>
        <v>0</v>
      </c>
      <c r="N43" s="93">
        <f>SUM('31:3'!N43)</f>
        <v>0</v>
      </c>
      <c r="O43" s="93">
        <f>SUM('31:3'!O43)</f>
        <v>0</v>
      </c>
      <c r="P43" s="93">
        <f>SUM('31:3'!P43)</f>
        <v>0</v>
      </c>
      <c r="Q43" s="93">
        <f>SUM('31:3'!Q43)</f>
        <v>0</v>
      </c>
      <c r="R43" s="93">
        <f>SUM('31:3'!R43)</f>
        <v>0</v>
      </c>
      <c r="S43" s="93">
        <f>SUM('31:3'!S43)</f>
        <v>0</v>
      </c>
      <c r="T43" s="93">
        <f>SUM('31:3'!T43)</f>
        <v>0</v>
      </c>
      <c r="U43" s="93">
        <f>SUM('31:3'!U43)</f>
        <v>0</v>
      </c>
      <c r="V43" s="206">
        <f t="shared" si="18"/>
        <v>0</v>
      </c>
      <c r="W43" s="33" t="str">
        <f t="shared" si="19"/>
        <v/>
      </c>
      <c r="X43" s="93">
        <f>SUM('31:3'!X43)</f>
        <v>0</v>
      </c>
      <c r="Y43" s="93">
        <f>SUM('31:3'!Y43)</f>
        <v>0</v>
      </c>
      <c r="Z43" s="93">
        <f>SUM('31:3'!Z43)</f>
        <v>0</v>
      </c>
      <c r="AA43" s="93">
        <f>SUM('31:3'!AA43)</f>
        <v>0</v>
      </c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>
      <c r="A44" s="300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SUM('31:3'!G44)</f>
        <v>0</v>
      </c>
      <c r="H44" s="339">
        <f t="shared" si="10"/>
        <v>0</v>
      </c>
      <c r="I44" s="93">
        <f>SUM('31:3'!I44)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7"/>
        <v>0</v>
      </c>
      <c r="N44" s="93">
        <f>SUM('31:3'!N44)</f>
        <v>0</v>
      </c>
      <c r="O44" s="93">
        <f>SUM('31:3'!O44)</f>
        <v>0</v>
      </c>
      <c r="P44" s="93">
        <f>SUM('31:3'!P44)</f>
        <v>0</v>
      </c>
      <c r="Q44" s="93">
        <f>SUM('31:3'!Q44)</f>
        <v>0</v>
      </c>
      <c r="R44" s="93">
        <f>SUM('31:3'!R44)</f>
        <v>0</v>
      </c>
      <c r="S44" s="93">
        <f>SUM('31:3'!S44)</f>
        <v>0</v>
      </c>
      <c r="T44" s="93">
        <f>SUM('31:3'!T44)</f>
        <v>0</v>
      </c>
      <c r="U44" s="93">
        <f>SUM('31:3'!U44)</f>
        <v>0</v>
      </c>
      <c r="V44" s="206">
        <f t="shared" si="18"/>
        <v>0</v>
      </c>
      <c r="W44" s="33" t="str">
        <f t="shared" si="19"/>
        <v/>
      </c>
      <c r="X44" s="93">
        <f>SUM('31:3'!X44)</f>
        <v>0</v>
      </c>
      <c r="Y44" s="93">
        <f>SUM('31:3'!Y44)</f>
        <v>0</v>
      </c>
      <c r="Z44" s="93">
        <f>SUM('31:3'!Z44)</f>
        <v>0</v>
      </c>
      <c r="AA44" s="93">
        <f>SUM('31:3'!AA44)</f>
        <v>0</v>
      </c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>
      <c r="A45" s="300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SUM('31:3'!G45)</f>
        <v>423</v>
      </c>
      <c r="H45" s="339">
        <f t="shared" si="10"/>
        <v>2127.69</v>
      </c>
      <c r="I45" s="93">
        <f>SUM('31:3'!I45)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7"/>
        <v>-1.5535714285714288</v>
      </c>
      <c r="N45" s="93">
        <f>SUM('31:3'!N45)</f>
        <v>0</v>
      </c>
      <c r="O45" s="93">
        <f>SUM('31:3'!O45)</f>
        <v>0</v>
      </c>
      <c r="P45" s="93">
        <f>SUM('31:3'!P45)</f>
        <v>0</v>
      </c>
      <c r="Q45" s="93">
        <f>SUM('31:3'!Q45)</f>
        <v>0</v>
      </c>
      <c r="R45" s="93">
        <f>SUM('31:3'!R45)</f>
        <v>0</v>
      </c>
      <c r="S45" s="93">
        <f>SUM('31:3'!S45)</f>
        <v>0</v>
      </c>
      <c r="T45" s="93">
        <f>SUM('31:3'!T45)</f>
        <v>0</v>
      </c>
      <c r="U45" s="93">
        <f>SUM('31:3'!U45)</f>
        <v>0</v>
      </c>
      <c r="V45" s="206">
        <f t="shared" si="18"/>
        <v>0</v>
      </c>
      <c r="W45" s="33">
        <f t="shared" si="19"/>
        <v>0</v>
      </c>
      <c r="X45" s="93">
        <f>SUM('31:3'!X45)</f>
        <v>0</v>
      </c>
      <c r="Y45" s="93">
        <f>SUM('31:3'!Y45)</f>
        <v>0</v>
      </c>
      <c r="Z45" s="93">
        <f>SUM('31:3'!Z45)</f>
        <v>0</v>
      </c>
      <c r="AA45" s="93">
        <f>SUM('31:3'!AA45)</f>
        <v>0</v>
      </c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>
      <c r="A46" s="300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SUM('31:3'!G46)</f>
        <v>1649</v>
      </c>
      <c r="H46" s="339">
        <f t="shared" si="10"/>
        <v>8294.4700000000012</v>
      </c>
      <c r="I46" s="93">
        <f>SUM('31:3'!I46)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7"/>
        <v>-7.446428571428573</v>
      </c>
      <c r="N46" s="93">
        <f>SUM('31:3'!N46)</f>
        <v>0</v>
      </c>
      <c r="O46" s="93">
        <f>SUM('31:3'!O46)</f>
        <v>0</v>
      </c>
      <c r="P46" s="93">
        <f>SUM('31:3'!P46)</f>
        <v>0</v>
      </c>
      <c r="Q46" s="93">
        <f>SUM('31:3'!Q46)</f>
        <v>0</v>
      </c>
      <c r="R46" s="93">
        <f>SUM('31:3'!R46)</f>
        <v>0</v>
      </c>
      <c r="S46" s="93">
        <f>SUM('31:3'!S46)</f>
        <v>0</v>
      </c>
      <c r="T46" s="93">
        <f>SUM('31:3'!T46)</f>
        <v>0</v>
      </c>
      <c r="U46" s="93">
        <f>SUM('31:3'!U46)</f>
        <v>0</v>
      </c>
      <c r="V46" s="206">
        <f t="shared" si="18"/>
        <v>0</v>
      </c>
      <c r="W46" s="33">
        <f t="shared" si="19"/>
        <v>0</v>
      </c>
      <c r="X46" s="93">
        <f>SUM('31:3'!X46)</f>
        <v>0</v>
      </c>
      <c r="Y46" s="93">
        <f>SUM('31:3'!Y46)</f>
        <v>0</v>
      </c>
      <c r="Z46" s="93">
        <f>SUM('31:3'!Z46)</f>
        <v>0</v>
      </c>
      <c r="AA46" s="93">
        <f>SUM('31:3'!AA46)</f>
        <v>0</v>
      </c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>
      <c r="A47" s="300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SUM('31:3'!G47)</f>
        <v>758</v>
      </c>
      <c r="H47" s="339">
        <f t="shared" si="10"/>
        <v>3812.7400000000002</v>
      </c>
      <c r="I47" s="93">
        <f>SUM('31:3'!I47)</f>
        <v>13</v>
      </c>
      <c r="J47" s="31">
        <f t="array" ref="J47">IF(ISERROR(G47/I47),"",G47/I47)</f>
        <v>58.307692307692307</v>
      </c>
      <c r="K47" s="35">
        <f t="array" ref="K47">IF(ISERROR(G47/L47),"",G47/L47)</f>
        <v>13.535714285714286</v>
      </c>
      <c r="L47" s="87">
        <v>56</v>
      </c>
      <c r="M47" s="36">
        <f t="shared" si="17"/>
        <v>-0.53571428571428648</v>
      </c>
      <c r="N47" s="93">
        <f>SUM('31:3'!N47)</f>
        <v>0</v>
      </c>
      <c r="O47" s="93">
        <f>SUM('31:3'!O47)</f>
        <v>0</v>
      </c>
      <c r="P47" s="93">
        <f>SUM('31:3'!P47)</f>
        <v>0</v>
      </c>
      <c r="Q47" s="93">
        <f>SUM('31:3'!Q47)</f>
        <v>0</v>
      </c>
      <c r="R47" s="93">
        <f>SUM('31:3'!R47)</f>
        <v>0</v>
      </c>
      <c r="S47" s="93">
        <f>SUM('31:3'!S47)</f>
        <v>0</v>
      </c>
      <c r="T47" s="93">
        <f>SUM('31:3'!T47)</f>
        <v>0</v>
      </c>
      <c r="U47" s="93">
        <f>SUM('31:3'!U47)</f>
        <v>0</v>
      </c>
      <c r="V47" s="206">
        <f t="shared" si="18"/>
        <v>0</v>
      </c>
      <c r="W47" s="33">
        <f t="shared" si="19"/>
        <v>0</v>
      </c>
      <c r="X47" s="93">
        <f>SUM('31:3'!X47)</f>
        <v>0</v>
      </c>
      <c r="Y47" s="93">
        <f>SUM('31:3'!Y47)</f>
        <v>0</v>
      </c>
      <c r="Z47" s="93">
        <f>SUM('31:3'!Z47)</f>
        <v>0</v>
      </c>
      <c r="AA47" s="93">
        <f>SUM('31:3'!AA47)</f>
        <v>0</v>
      </c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>
      <c r="A48" s="300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SUM('31:3'!G48)</f>
        <v>897</v>
      </c>
      <c r="H48" s="339">
        <f t="shared" si="10"/>
        <v>4511.91</v>
      </c>
      <c r="I48" s="93">
        <f>SUM('31:3'!I48)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7"/>
        <v>-5.0178571428571423</v>
      </c>
      <c r="N48" s="93">
        <f>SUM('31:3'!N48)</f>
        <v>0</v>
      </c>
      <c r="O48" s="93">
        <f>SUM('31:3'!O48)</f>
        <v>0</v>
      </c>
      <c r="P48" s="93">
        <f>SUM('31:3'!P48)</f>
        <v>0</v>
      </c>
      <c r="Q48" s="93">
        <f>SUM('31:3'!Q48)</f>
        <v>0</v>
      </c>
      <c r="R48" s="93">
        <f>SUM('31:3'!R48)</f>
        <v>0</v>
      </c>
      <c r="S48" s="93">
        <f>SUM('31:3'!S48)</f>
        <v>0</v>
      </c>
      <c r="T48" s="93">
        <f>SUM('31:3'!T48)</f>
        <v>0</v>
      </c>
      <c r="U48" s="93">
        <f>SUM('31:3'!U48)</f>
        <v>0</v>
      </c>
      <c r="V48" s="206">
        <f t="shared" si="18"/>
        <v>0</v>
      </c>
      <c r="W48" s="33">
        <f t="shared" si="19"/>
        <v>0</v>
      </c>
      <c r="X48" s="93">
        <f>SUM('31:3'!X48)</f>
        <v>0</v>
      </c>
      <c r="Y48" s="93">
        <f>SUM('31:3'!Y48)</f>
        <v>0</v>
      </c>
      <c r="Z48" s="93">
        <f>SUM('31:3'!Z48)</f>
        <v>0</v>
      </c>
      <c r="AA48" s="93">
        <f>SUM('31:3'!AA48)</f>
        <v>0</v>
      </c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>
      <c r="A49" s="300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SUM('31:3'!G49)</f>
        <v>0</v>
      </c>
      <c r="H49" s="339">
        <f t="shared" si="10"/>
        <v>0</v>
      </c>
      <c r="I49" s="93">
        <f>SUM('31:3'!I49)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7"/>
        <v>0</v>
      </c>
      <c r="N49" s="93">
        <f>SUM('31:3'!N49)</f>
        <v>0</v>
      </c>
      <c r="O49" s="93">
        <f>SUM('31:3'!O49)</f>
        <v>0</v>
      </c>
      <c r="P49" s="93">
        <f>SUM('31:3'!P49)</f>
        <v>0</v>
      </c>
      <c r="Q49" s="93">
        <f>SUM('31:3'!Q49)</f>
        <v>0</v>
      </c>
      <c r="R49" s="93">
        <f>SUM('31:3'!R49)</f>
        <v>0</v>
      </c>
      <c r="S49" s="93">
        <f>SUM('31:3'!S49)</f>
        <v>0</v>
      </c>
      <c r="T49" s="93">
        <f>SUM('31:3'!T49)</f>
        <v>0</v>
      </c>
      <c r="U49" s="93">
        <f>SUM('31:3'!U49)</f>
        <v>0</v>
      </c>
      <c r="V49" s="206"/>
      <c r="W49" s="33"/>
      <c r="X49" s="93">
        <f>SUM('31:3'!X49)</f>
        <v>0</v>
      </c>
      <c r="Y49" s="93">
        <f>SUM('31:3'!Y49)</f>
        <v>0</v>
      </c>
      <c r="Z49" s="93">
        <f>SUM('31:3'!Z49)</f>
        <v>0</v>
      </c>
      <c r="AA49" s="93">
        <f>SUM('31:3'!AA49)</f>
        <v>0</v>
      </c>
      <c r="AB49" s="21"/>
      <c r="AC49" s="21"/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>
      <c r="A50" s="300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SUM('31:3'!G50)</f>
        <v>0</v>
      </c>
      <c r="H50" s="339">
        <f t="shared" si="10"/>
        <v>0</v>
      </c>
      <c r="I50" s="93">
        <f>SUM('31:3'!I50)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7"/>
        <v>0</v>
      </c>
      <c r="N50" s="93">
        <f>SUM('31:3'!N50)</f>
        <v>0</v>
      </c>
      <c r="O50" s="93">
        <f>SUM('31:3'!O50)</f>
        <v>0</v>
      </c>
      <c r="P50" s="93">
        <f>SUM('31:3'!P50)</f>
        <v>0</v>
      </c>
      <c r="Q50" s="93">
        <f>SUM('31:3'!Q50)</f>
        <v>0</v>
      </c>
      <c r="R50" s="93">
        <f>SUM('31:3'!R50)</f>
        <v>0</v>
      </c>
      <c r="S50" s="93">
        <f>SUM('31:3'!S50)</f>
        <v>0</v>
      </c>
      <c r="T50" s="93">
        <f>SUM('31:3'!T50)</f>
        <v>0</v>
      </c>
      <c r="U50" s="93">
        <f>SUM('31:3'!U50)</f>
        <v>0</v>
      </c>
      <c r="V50" s="206"/>
      <c r="W50" s="33"/>
      <c r="X50" s="93">
        <f>SUM('31:3'!X50)</f>
        <v>0</v>
      </c>
      <c r="Y50" s="93">
        <f>SUM('31:3'!Y50)</f>
        <v>0</v>
      </c>
      <c r="Z50" s="93">
        <f>SUM('31:3'!Z50)</f>
        <v>0</v>
      </c>
      <c r="AA50" s="93">
        <f>SUM('31:3'!AA50)</f>
        <v>0</v>
      </c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>
      <c r="A51" s="300">
        <v>30100021</v>
      </c>
      <c r="B51" s="190" t="s">
        <v>471</v>
      </c>
      <c r="C51" s="16" t="s">
        <v>390</v>
      </c>
      <c r="D51" s="17">
        <v>5.03</v>
      </c>
      <c r="E51" s="17"/>
      <c r="F51" s="6"/>
      <c r="G51" s="93">
        <f>SUM('31:3'!G51)</f>
        <v>0</v>
      </c>
      <c r="H51" s="339">
        <f t="shared" si="10"/>
        <v>0</v>
      </c>
      <c r="I51" s="93">
        <f>SUM('31:3'!I51)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7"/>
        <v>0</v>
      </c>
      <c r="N51" s="93">
        <f>SUM('31:3'!N51)</f>
        <v>0</v>
      </c>
      <c r="O51" s="93">
        <f>SUM('31:3'!O51)</f>
        <v>0</v>
      </c>
      <c r="P51" s="93">
        <f>SUM('31:3'!P51)</f>
        <v>0</v>
      </c>
      <c r="Q51" s="93">
        <f>SUM('31:3'!Q51)</f>
        <v>0</v>
      </c>
      <c r="R51" s="93">
        <f>SUM('31:3'!R51)</f>
        <v>0</v>
      </c>
      <c r="S51" s="93">
        <f>SUM('31:3'!S51)</f>
        <v>0</v>
      </c>
      <c r="T51" s="93">
        <f>SUM('31:3'!T51)</f>
        <v>0</v>
      </c>
      <c r="U51" s="93">
        <f>SUM('31:3'!U51)</f>
        <v>0</v>
      </c>
      <c r="V51" s="206"/>
      <c r="W51" s="33"/>
      <c r="X51" s="93">
        <f>SUM('31:3'!X51)</f>
        <v>0</v>
      </c>
      <c r="Y51" s="93">
        <f>SUM('31:3'!Y51)</f>
        <v>0</v>
      </c>
      <c r="Z51" s="93">
        <f>SUM('31:3'!Z51)</f>
        <v>0</v>
      </c>
      <c r="AA51" s="93">
        <f>SUM('31:3'!AA51)</f>
        <v>0</v>
      </c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>
      <c r="A52" s="300">
        <v>30100018</v>
      </c>
      <c r="B52" s="190" t="s">
        <v>471</v>
      </c>
      <c r="C52" s="16" t="s">
        <v>392</v>
      </c>
      <c r="D52" s="17">
        <v>5.03</v>
      </c>
      <c r="E52" s="17"/>
      <c r="F52" s="6"/>
      <c r="G52" s="93">
        <f>SUM('31:3'!G52)</f>
        <v>0</v>
      </c>
      <c r="H52" s="339">
        <f t="shared" si="10"/>
        <v>0</v>
      </c>
      <c r="I52" s="93">
        <f>SUM('31:3'!I52)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7"/>
        <v>0</v>
      </c>
      <c r="N52" s="93">
        <f>SUM('31:3'!N52)</f>
        <v>0</v>
      </c>
      <c r="O52" s="93">
        <f>SUM('31:3'!O52)</f>
        <v>0</v>
      </c>
      <c r="P52" s="93">
        <f>SUM('31:3'!P52)</f>
        <v>0</v>
      </c>
      <c r="Q52" s="93">
        <f>SUM('31:3'!Q52)</f>
        <v>0</v>
      </c>
      <c r="R52" s="93">
        <f>SUM('31:3'!R52)</f>
        <v>0</v>
      </c>
      <c r="S52" s="93">
        <f>SUM('31:3'!S52)</f>
        <v>0</v>
      </c>
      <c r="T52" s="93">
        <f>SUM('31:3'!T52)</f>
        <v>0</v>
      </c>
      <c r="U52" s="93">
        <f>SUM('31:3'!U52)</f>
        <v>0</v>
      </c>
      <c r="V52" s="206"/>
      <c r="W52" s="33"/>
      <c r="X52" s="93">
        <f>SUM('31:3'!X52)</f>
        <v>0</v>
      </c>
      <c r="Y52" s="93">
        <f>SUM('31:3'!Y52)</f>
        <v>0</v>
      </c>
      <c r="Z52" s="93">
        <f>SUM('31:3'!Z52)</f>
        <v>0</v>
      </c>
      <c r="AA52" s="93">
        <f>SUM('31:3'!AA52)</f>
        <v>0</v>
      </c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>
      <c r="A53" s="303">
        <v>30700007</v>
      </c>
      <c r="B53" s="190" t="s">
        <v>418</v>
      </c>
      <c r="C53" s="187" t="s">
        <v>364</v>
      </c>
      <c r="D53" s="17"/>
      <c r="E53" s="17"/>
      <c r="F53" s="6"/>
      <c r="G53" s="93">
        <f>SUM('31:3'!G53)</f>
        <v>0</v>
      </c>
      <c r="H53" s="339">
        <f t="shared" si="10"/>
        <v>0</v>
      </c>
      <c r="I53" s="93">
        <f>SUM('31:3'!I53)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7"/>
        <v>0</v>
      </c>
      <c r="N53" s="93">
        <f>SUM('31:3'!N53)</f>
        <v>0</v>
      </c>
      <c r="O53" s="93">
        <f>SUM('31:3'!O53)</f>
        <v>0</v>
      </c>
      <c r="P53" s="93">
        <f>SUM('31:3'!P53)</f>
        <v>0</v>
      </c>
      <c r="Q53" s="93">
        <f>SUM('31:3'!Q53)</f>
        <v>0</v>
      </c>
      <c r="R53" s="93">
        <f>SUM('31:3'!R53)</f>
        <v>0</v>
      </c>
      <c r="S53" s="93">
        <f>SUM('31:3'!S53)</f>
        <v>0</v>
      </c>
      <c r="T53" s="93">
        <f>SUM('31:3'!T53)</f>
        <v>0</v>
      </c>
      <c r="U53" s="93">
        <f>SUM('31:3'!U53)</f>
        <v>0</v>
      </c>
      <c r="V53" s="206"/>
      <c r="W53" s="33"/>
      <c r="X53" s="93">
        <f>SUM('31:3'!X53)</f>
        <v>0</v>
      </c>
      <c r="Y53" s="93">
        <f>SUM('31:3'!Y53)</f>
        <v>0</v>
      </c>
      <c r="Z53" s="93">
        <f>SUM('31:3'!Z53)</f>
        <v>0</v>
      </c>
      <c r="AA53" s="93">
        <f>SUM('31:3'!AA53)</f>
        <v>0</v>
      </c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>
      <c r="A54" s="303">
        <v>30700006</v>
      </c>
      <c r="B54" s="190" t="s">
        <v>418</v>
      </c>
      <c r="C54" s="187" t="s">
        <v>365</v>
      </c>
      <c r="D54" s="17"/>
      <c r="E54" s="17"/>
      <c r="F54" s="6"/>
      <c r="G54" s="93">
        <f>SUM('31:3'!G54)</f>
        <v>0</v>
      </c>
      <c r="H54" s="339">
        <f t="shared" si="10"/>
        <v>0</v>
      </c>
      <c r="I54" s="93">
        <f>SUM('31:3'!I54)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7"/>
        <v>0</v>
      </c>
      <c r="N54" s="93">
        <f>SUM('31:3'!N54)</f>
        <v>0</v>
      </c>
      <c r="O54" s="93">
        <f>SUM('31:3'!O54)</f>
        <v>0</v>
      </c>
      <c r="P54" s="93">
        <f>SUM('31:3'!P54)</f>
        <v>0</v>
      </c>
      <c r="Q54" s="93">
        <f>SUM('31:3'!Q54)</f>
        <v>0</v>
      </c>
      <c r="R54" s="93">
        <f>SUM('31:3'!R54)</f>
        <v>0</v>
      </c>
      <c r="S54" s="93">
        <f>SUM('31:3'!S54)</f>
        <v>0</v>
      </c>
      <c r="T54" s="93">
        <f>SUM('31:3'!T54)</f>
        <v>0</v>
      </c>
      <c r="U54" s="93">
        <f>SUM('31:3'!U54)</f>
        <v>0</v>
      </c>
      <c r="V54" s="206"/>
      <c r="W54" s="33"/>
      <c r="X54" s="93">
        <f>SUM('31:3'!X54)</f>
        <v>0</v>
      </c>
      <c r="Y54" s="93">
        <f>SUM('31:3'!Y54)</f>
        <v>0</v>
      </c>
      <c r="Z54" s="93">
        <f>SUM('31:3'!Z54)</f>
        <v>0</v>
      </c>
      <c r="AA54" s="93">
        <f>SUM('31:3'!AA54)</f>
        <v>0</v>
      </c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>
      <c r="A55" s="303">
        <v>30700008</v>
      </c>
      <c r="B55" s="190" t="s">
        <v>418</v>
      </c>
      <c r="C55" s="187" t="s">
        <v>366</v>
      </c>
      <c r="D55" s="17"/>
      <c r="E55" s="17"/>
      <c r="F55" s="6"/>
      <c r="G55" s="93">
        <f>SUM('31:3'!G55)</f>
        <v>0</v>
      </c>
      <c r="H55" s="339">
        <f t="shared" si="10"/>
        <v>0</v>
      </c>
      <c r="I55" s="93">
        <f>SUM('31:3'!I55)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7"/>
        <v>0</v>
      </c>
      <c r="N55" s="93">
        <f>SUM('31:3'!N55)</f>
        <v>0</v>
      </c>
      <c r="O55" s="93">
        <f>SUM('31:3'!O55)</f>
        <v>0</v>
      </c>
      <c r="P55" s="93">
        <f>SUM('31:3'!P55)</f>
        <v>0</v>
      </c>
      <c r="Q55" s="93">
        <f>SUM('31:3'!Q55)</f>
        <v>0</v>
      </c>
      <c r="R55" s="93">
        <f>SUM('31:3'!R55)</f>
        <v>0</v>
      </c>
      <c r="S55" s="93">
        <f>SUM('31:3'!S55)</f>
        <v>0</v>
      </c>
      <c r="T55" s="93">
        <f>SUM('31:3'!T55)</f>
        <v>0</v>
      </c>
      <c r="U55" s="93">
        <f>SUM('31:3'!U55)</f>
        <v>0</v>
      </c>
      <c r="V55" s="206"/>
      <c r="W55" s="33"/>
      <c r="X55" s="93">
        <f>SUM('31:3'!X55)</f>
        <v>0</v>
      </c>
      <c r="Y55" s="93">
        <f>SUM('31:3'!Y55)</f>
        <v>0</v>
      </c>
      <c r="Z55" s="93">
        <f>SUM('31:3'!Z55)</f>
        <v>0</v>
      </c>
      <c r="AA55" s="93">
        <f>SUM('31:3'!AA55)</f>
        <v>0</v>
      </c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>
      <c r="A56" s="303">
        <v>30700009</v>
      </c>
      <c r="B56" s="190" t="s">
        <v>418</v>
      </c>
      <c r="C56" s="187" t="s">
        <v>367</v>
      </c>
      <c r="D56" s="17"/>
      <c r="E56" s="17"/>
      <c r="F56" s="6"/>
      <c r="G56" s="93">
        <f>SUM('31:3'!G56)</f>
        <v>0</v>
      </c>
      <c r="H56" s="339">
        <f t="shared" si="10"/>
        <v>0</v>
      </c>
      <c r="I56" s="93">
        <f>SUM('31:3'!I56)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7"/>
        <v>0</v>
      </c>
      <c r="N56" s="93">
        <f>SUM('31:3'!N56)</f>
        <v>0</v>
      </c>
      <c r="O56" s="93">
        <f>SUM('31:3'!O56)</f>
        <v>0</v>
      </c>
      <c r="P56" s="93">
        <f>SUM('31:3'!P56)</f>
        <v>0</v>
      </c>
      <c r="Q56" s="93">
        <f>SUM('31:3'!Q56)</f>
        <v>0</v>
      </c>
      <c r="R56" s="93">
        <f>SUM('31:3'!R56)</f>
        <v>0</v>
      </c>
      <c r="S56" s="93">
        <f>SUM('31:3'!S56)</f>
        <v>0</v>
      </c>
      <c r="T56" s="93">
        <f>SUM('31:3'!T56)</f>
        <v>0</v>
      </c>
      <c r="U56" s="93">
        <f>SUM('31:3'!U56)</f>
        <v>0</v>
      </c>
      <c r="V56" s="206"/>
      <c r="W56" s="33"/>
      <c r="X56" s="93">
        <f>SUM('31:3'!X56)</f>
        <v>0</v>
      </c>
      <c r="Y56" s="93">
        <f>SUM('31:3'!Y56)</f>
        <v>0</v>
      </c>
      <c r="Z56" s="93">
        <f>SUM('31:3'!Z56)</f>
        <v>0</v>
      </c>
      <c r="AA56" s="93">
        <f>SUM('31:3'!AA56)</f>
        <v>0</v>
      </c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>
      <c r="A57" s="300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SUM('31:3'!G57)</f>
        <v>0</v>
      </c>
      <c r="H57" s="339">
        <f t="shared" si="10"/>
        <v>0</v>
      </c>
      <c r="I57" s="93">
        <f>SUM('31:3'!I57)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7"/>
        <v>0</v>
      </c>
      <c r="N57" s="93">
        <f>SUM('31:3'!N57)</f>
        <v>0</v>
      </c>
      <c r="O57" s="93">
        <f>SUM('31:3'!O57)</f>
        <v>0</v>
      </c>
      <c r="P57" s="93">
        <f>SUM('31:3'!P57)</f>
        <v>0</v>
      </c>
      <c r="Q57" s="93">
        <f>SUM('31:3'!Q57)</f>
        <v>0</v>
      </c>
      <c r="R57" s="93">
        <f>SUM('31:3'!R57)</f>
        <v>0</v>
      </c>
      <c r="S57" s="93">
        <f>SUM('31:3'!S57)</f>
        <v>0</v>
      </c>
      <c r="T57" s="93">
        <f>SUM('31:3'!T57)</f>
        <v>0</v>
      </c>
      <c r="U57" s="93">
        <f>SUM('31:3'!U57)</f>
        <v>0</v>
      </c>
      <c r="V57" s="206">
        <f t="shared" ref="V57:V66" si="20">SUM(X57:AA57)</f>
        <v>0</v>
      </c>
      <c r="W57" s="33" t="str">
        <f t="shared" ref="W57:W66" si="21">IF(ISERROR(V57/G57),"",V57/G57)</f>
        <v/>
      </c>
      <c r="X57" s="93">
        <f>SUM('31:3'!X57)</f>
        <v>0</v>
      </c>
      <c r="Y57" s="93">
        <f>SUM('31:3'!Y57)</f>
        <v>0</v>
      </c>
      <c r="Z57" s="93">
        <f>SUM('31:3'!Z57)</f>
        <v>0</v>
      </c>
      <c r="AA57" s="93">
        <f>SUM('31:3'!AA57)</f>
        <v>0</v>
      </c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>
      <c r="A58" s="300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SUM('31:3'!G58)</f>
        <v>0</v>
      </c>
      <c r="H58" s="339">
        <f t="shared" si="10"/>
        <v>0</v>
      </c>
      <c r="I58" s="93">
        <f>SUM('31:3'!I58)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7"/>
        <v>0</v>
      </c>
      <c r="N58" s="93">
        <f>SUM('31:3'!N58)</f>
        <v>0</v>
      </c>
      <c r="O58" s="93">
        <f>SUM('31:3'!O58)</f>
        <v>0</v>
      </c>
      <c r="P58" s="93">
        <f>SUM('31:3'!P58)</f>
        <v>0</v>
      </c>
      <c r="Q58" s="93">
        <f>SUM('31:3'!Q58)</f>
        <v>0</v>
      </c>
      <c r="R58" s="93">
        <f>SUM('31:3'!R58)</f>
        <v>0</v>
      </c>
      <c r="S58" s="93">
        <f>SUM('31:3'!S58)</f>
        <v>0</v>
      </c>
      <c r="T58" s="93">
        <f>SUM('31:3'!T58)</f>
        <v>0</v>
      </c>
      <c r="U58" s="93">
        <f>SUM('31:3'!U58)</f>
        <v>0</v>
      </c>
      <c r="V58" s="206">
        <f t="shared" si="20"/>
        <v>0</v>
      </c>
      <c r="W58" s="33" t="str">
        <f t="shared" si="21"/>
        <v/>
      </c>
      <c r="X58" s="93">
        <f>SUM('31:3'!X58)</f>
        <v>0</v>
      </c>
      <c r="Y58" s="93">
        <f>SUM('31:3'!Y58)</f>
        <v>0</v>
      </c>
      <c r="Z58" s="93">
        <f>SUM('31:3'!Z58)</f>
        <v>0</v>
      </c>
      <c r="AA58" s="93">
        <f>SUM('31:3'!AA58)</f>
        <v>0</v>
      </c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>
      <c r="A59" s="300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SUM('31:3'!G59)</f>
        <v>0</v>
      </c>
      <c r="H59" s="339">
        <f t="shared" si="10"/>
        <v>0</v>
      </c>
      <c r="I59" s="93">
        <f>SUM('31:3'!I59)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7"/>
        <v>0</v>
      </c>
      <c r="N59" s="93">
        <f>SUM('31:3'!N59)</f>
        <v>0</v>
      </c>
      <c r="O59" s="93">
        <f>SUM('31:3'!O59)</f>
        <v>0</v>
      </c>
      <c r="P59" s="93">
        <f>SUM('31:3'!P59)</f>
        <v>0</v>
      </c>
      <c r="Q59" s="93">
        <f>SUM('31:3'!Q59)</f>
        <v>0</v>
      </c>
      <c r="R59" s="93">
        <f>SUM('31:3'!R59)</f>
        <v>0</v>
      </c>
      <c r="S59" s="93">
        <f>SUM('31:3'!S59)</f>
        <v>0</v>
      </c>
      <c r="T59" s="93">
        <f>SUM('31:3'!T59)</f>
        <v>0</v>
      </c>
      <c r="U59" s="93">
        <f>SUM('31:3'!U59)</f>
        <v>0</v>
      </c>
      <c r="V59" s="206">
        <f t="shared" si="20"/>
        <v>0</v>
      </c>
      <c r="W59" s="33" t="str">
        <f t="shared" si="21"/>
        <v/>
      </c>
      <c r="X59" s="93">
        <f>SUM('31:3'!X59)</f>
        <v>0</v>
      </c>
      <c r="Y59" s="93">
        <f>SUM('31:3'!Y59)</f>
        <v>0</v>
      </c>
      <c r="Z59" s="93">
        <f>SUM('31:3'!Z59)</f>
        <v>0</v>
      </c>
      <c r="AA59" s="93">
        <f>SUM('31:3'!AA59)</f>
        <v>0</v>
      </c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>
      <c r="A60" s="300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SUM('31:3'!G60)</f>
        <v>0</v>
      </c>
      <c r="H60" s="339">
        <f t="shared" si="10"/>
        <v>0</v>
      </c>
      <c r="I60" s="93">
        <f>SUM('31:3'!I60)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7"/>
        <v>0</v>
      </c>
      <c r="N60" s="93">
        <f>SUM('31:3'!N60)</f>
        <v>0</v>
      </c>
      <c r="O60" s="93">
        <f>SUM('31:3'!O60)</f>
        <v>0</v>
      </c>
      <c r="P60" s="93">
        <f>SUM('31:3'!P60)</f>
        <v>0</v>
      </c>
      <c r="Q60" s="93">
        <f>SUM('31:3'!Q60)</f>
        <v>0</v>
      </c>
      <c r="R60" s="93">
        <f>SUM('31:3'!R60)</f>
        <v>0</v>
      </c>
      <c r="S60" s="93">
        <f>SUM('31:3'!S60)</f>
        <v>0</v>
      </c>
      <c r="T60" s="93">
        <f>SUM('31:3'!T60)</f>
        <v>0</v>
      </c>
      <c r="U60" s="93">
        <f>SUM('31:3'!U60)</f>
        <v>0</v>
      </c>
      <c r="V60" s="206">
        <f t="shared" si="20"/>
        <v>0</v>
      </c>
      <c r="W60" s="33" t="str">
        <f t="shared" si="21"/>
        <v/>
      </c>
      <c r="X60" s="93">
        <f>SUM('31:3'!X60)</f>
        <v>0</v>
      </c>
      <c r="Y60" s="93">
        <f>SUM('31:3'!Y60)</f>
        <v>0</v>
      </c>
      <c r="Z60" s="93">
        <f>SUM('31:3'!Z60)</f>
        <v>0</v>
      </c>
      <c r="AA60" s="93">
        <f>SUM('31:3'!AA60)</f>
        <v>0</v>
      </c>
      <c r="AB60" s="21"/>
      <c r="AC60" s="21"/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>
      <c r="A61" s="300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SUM('31:3'!G61)</f>
        <v>0</v>
      </c>
      <c r="H61" s="339">
        <f t="shared" si="10"/>
        <v>0</v>
      </c>
      <c r="I61" s="93">
        <f>SUM('31:3'!I61)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7"/>
        <v>0</v>
      </c>
      <c r="N61" s="93">
        <f>SUM('31:3'!N61)</f>
        <v>0</v>
      </c>
      <c r="O61" s="93">
        <f>SUM('31:3'!O61)</f>
        <v>0</v>
      </c>
      <c r="P61" s="93">
        <f>SUM('31:3'!P61)</f>
        <v>0</v>
      </c>
      <c r="Q61" s="93">
        <f>SUM('31:3'!Q61)</f>
        <v>0</v>
      </c>
      <c r="R61" s="93">
        <f>SUM('31:3'!R61)</f>
        <v>0</v>
      </c>
      <c r="S61" s="93">
        <f>SUM('31:3'!S61)</f>
        <v>0</v>
      </c>
      <c r="T61" s="93">
        <f>SUM('31:3'!T61)</f>
        <v>0</v>
      </c>
      <c r="U61" s="93">
        <f>SUM('31:3'!U61)</f>
        <v>0</v>
      </c>
      <c r="V61" s="206">
        <f t="shared" si="20"/>
        <v>0</v>
      </c>
      <c r="W61" s="33" t="str">
        <f t="shared" si="21"/>
        <v/>
      </c>
      <c r="X61" s="93">
        <f>SUM('31:3'!X61)</f>
        <v>0</v>
      </c>
      <c r="Y61" s="93">
        <f>SUM('31:3'!Y61)</f>
        <v>0</v>
      </c>
      <c r="Z61" s="93">
        <f>SUM('31:3'!Z61)</f>
        <v>0</v>
      </c>
      <c r="AA61" s="93">
        <f>SUM('31:3'!AA61)</f>
        <v>0</v>
      </c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>
      <c r="A62" s="300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SUM('31:3'!G62)</f>
        <v>0</v>
      </c>
      <c r="H62" s="339">
        <f t="shared" si="10"/>
        <v>0</v>
      </c>
      <c r="I62" s="93">
        <f>SUM('31:3'!I62)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7"/>
        <v>0</v>
      </c>
      <c r="N62" s="93">
        <f>SUM('31:3'!N62)</f>
        <v>0</v>
      </c>
      <c r="O62" s="93">
        <f>SUM('31:3'!O62)</f>
        <v>0</v>
      </c>
      <c r="P62" s="93">
        <f>SUM('31:3'!P62)</f>
        <v>0</v>
      </c>
      <c r="Q62" s="93">
        <f>SUM('31:3'!Q62)</f>
        <v>0</v>
      </c>
      <c r="R62" s="93">
        <f>SUM('31:3'!R62)</f>
        <v>0</v>
      </c>
      <c r="S62" s="93">
        <f>SUM('31:3'!S62)</f>
        <v>0</v>
      </c>
      <c r="T62" s="93">
        <f>SUM('31:3'!T62)</f>
        <v>0</v>
      </c>
      <c r="U62" s="93">
        <f>SUM('31:3'!U62)</f>
        <v>0</v>
      </c>
      <c r="V62" s="206">
        <f t="shared" si="20"/>
        <v>0</v>
      </c>
      <c r="W62" s="33" t="str">
        <f t="shared" si="21"/>
        <v/>
      </c>
      <c r="X62" s="93">
        <f>SUM('31:3'!X62)</f>
        <v>0</v>
      </c>
      <c r="Y62" s="93">
        <f>SUM('31:3'!Y62)</f>
        <v>0</v>
      </c>
      <c r="Z62" s="93">
        <f>SUM('31:3'!Z62)</f>
        <v>0</v>
      </c>
      <c r="AA62" s="93">
        <f>SUM('31:3'!AA62)</f>
        <v>0</v>
      </c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>
      <c r="A63" s="300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SUM('31:3'!G63)</f>
        <v>0</v>
      </c>
      <c r="H63" s="339">
        <f t="shared" si="10"/>
        <v>0</v>
      </c>
      <c r="I63" s="93">
        <f>SUM('31:3'!I63)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7"/>
        <v>0</v>
      </c>
      <c r="N63" s="93">
        <f>SUM('31:3'!N63)</f>
        <v>0</v>
      </c>
      <c r="O63" s="93">
        <f>SUM('31:3'!O63)</f>
        <v>0</v>
      </c>
      <c r="P63" s="93">
        <f>SUM('31:3'!P63)</f>
        <v>0</v>
      </c>
      <c r="Q63" s="93">
        <f>SUM('31:3'!Q63)</f>
        <v>0</v>
      </c>
      <c r="R63" s="93">
        <f>SUM('31:3'!R63)</f>
        <v>0</v>
      </c>
      <c r="S63" s="93">
        <f>SUM('31:3'!S63)</f>
        <v>0</v>
      </c>
      <c r="T63" s="93">
        <f>SUM('31:3'!T63)</f>
        <v>0</v>
      </c>
      <c r="U63" s="93">
        <f>SUM('31:3'!U63)</f>
        <v>0</v>
      </c>
      <c r="V63" s="206">
        <f t="shared" si="20"/>
        <v>0</v>
      </c>
      <c r="W63" s="33" t="str">
        <f t="shared" si="21"/>
        <v/>
      </c>
      <c r="X63" s="93">
        <f>SUM('31:3'!X63)</f>
        <v>0</v>
      </c>
      <c r="Y63" s="93">
        <f>SUM('31:3'!Y63)</f>
        <v>0</v>
      </c>
      <c r="Z63" s="93">
        <f>SUM('31:3'!Z63)</f>
        <v>0</v>
      </c>
      <c r="AA63" s="93">
        <f>SUM('31:3'!AA63)</f>
        <v>0</v>
      </c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>
      <c r="A64" s="300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SUM('31:3'!G64)</f>
        <v>0</v>
      </c>
      <c r="H64" s="339">
        <f t="shared" si="10"/>
        <v>0</v>
      </c>
      <c r="I64" s="93">
        <f>SUM('31:3'!I64)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7"/>
        <v>0</v>
      </c>
      <c r="N64" s="93">
        <f>SUM('31:3'!N64)</f>
        <v>0</v>
      </c>
      <c r="O64" s="93">
        <f>SUM('31:3'!O64)</f>
        <v>0</v>
      </c>
      <c r="P64" s="93">
        <f>SUM('31:3'!P64)</f>
        <v>0</v>
      </c>
      <c r="Q64" s="93">
        <f>SUM('31:3'!Q64)</f>
        <v>0</v>
      </c>
      <c r="R64" s="93">
        <f>SUM('31:3'!R64)</f>
        <v>0</v>
      </c>
      <c r="S64" s="93">
        <f>SUM('31:3'!S64)</f>
        <v>0</v>
      </c>
      <c r="T64" s="93">
        <f>SUM('31:3'!T64)</f>
        <v>0</v>
      </c>
      <c r="U64" s="93">
        <f>SUM('31:3'!U64)</f>
        <v>0</v>
      </c>
      <c r="V64" s="206">
        <f t="shared" si="20"/>
        <v>0</v>
      </c>
      <c r="W64" s="33" t="str">
        <f t="shared" si="21"/>
        <v/>
      </c>
      <c r="X64" s="93">
        <f>SUM('31:3'!X64)</f>
        <v>0</v>
      </c>
      <c r="Y64" s="93">
        <f>SUM('31:3'!Y64)</f>
        <v>0</v>
      </c>
      <c r="Z64" s="93">
        <f>SUM('31:3'!Z64)</f>
        <v>0</v>
      </c>
      <c r="AA64" s="93">
        <f>SUM('31:3'!AA64)</f>
        <v>0</v>
      </c>
      <c r="AB64" s="21"/>
      <c r="AC64" s="21"/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>
      <c r="A65" s="300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SUM('31:3'!G65)</f>
        <v>0</v>
      </c>
      <c r="H65" s="339">
        <f t="shared" si="10"/>
        <v>0</v>
      </c>
      <c r="I65" s="93">
        <f>SUM('31:3'!I65)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7"/>
        <v>0</v>
      </c>
      <c r="N65" s="93">
        <f>SUM('31:3'!N65)</f>
        <v>0</v>
      </c>
      <c r="O65" s="93">
        <f>SUM('31:3'!O65)</f>
        <v>0</v>
      </c>
      <c r="P65" s="93">
        <f>SUM('31:3'!P65)</f>
        <v>0</v>
      </c>
      <c r="Q65" s="93">
        <f>SUM('31:3'!Q65)</f>
        <v>0</v>
      </c>
      <c r="R65" s="93">
        <f>SUM('31:3'!R65)</f>
        <v>0</v>
      </c>
      <c r="S65" s="93">
        <f>SUM('31:3'!S65)</f>
        <v>0</v>
      </c>
      <c r="T65" s="93">
        <f>SUM('31:3'!T65)</f>
        <v>0</v>
      </c>
      <c r="U65" s="93">
        <f>SUM('31:3'!U65)</f>
        <v>0</v>
      </c>
      <c r="V65" s="206">
        <f t="shared" si="20"/>
        <v>0</v>
      </c>
      <c r="W65" s="33" t="str">
        <f t="shared" si="21"/>
        <v/>
      </c>
      <c r="X65" s="93">
        <f>SUM('31:3'!X65)</f>
        <v>0</v>
      </c>
      <c r="Y65" s="93">
        <f>SUM('31:3'!Y65)</f>
        <v>0</v>
      </c>
      <c r="Z65" s="93">
        <f>SUM('31:3'!Z65)</f>
        <v>0</v>
      </c>
      <c r="AA65" s="93">
        <f>SUM('31:3'!AA65)</f>
        <v>0</v>
      </c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>
      <c r="A66" s="300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SUM('31:3'!G66)</f>
        <v>0</v>
      </c>
      <c r="H66" s="339">
        <f t="shared" si="10"/>
        <v>0</v>
      </c>
      <c r="I66" s="93">
        <f>SUM('31:3'!I66)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7"/>
        <v>0</v>
      </c>
      <c r="N66" s="93">
        <f>SUM('31:3'!N66)</f>
        <v>0</v>
      </c>
      <c r="O66" s="93">
        <f>SUM('31:3'!O66)</f>
        <v>0</v>
      </c>
      <c r="P66" s="93">
        <f>SUM('31:3'!P66)</f>
        <v>0</v>
      </c>
      <c r="Q66" s="93">
        <f>SUM('31:3'!Q66)</f>
        <v>0</v>
      </c>
      <c r="R66" s="93">
        <f>SUM('31:3'!R66)</f>
        <v>0</v>
      </c>
      <c r="S66" s="93">
        <f>SUM('31:3'!S66)</f>
        <v>0</v>
      </c>
      <c r="T66" s="93">
        <f>SUM('31:3'!T66)</f>
        <v>0</v>
      </c>
      <c r="U66" s="93">
        <f>SUM('31:3'!U66)</f>
        <v>0</v>
      </c>
      <c r="V66" s="206">
        <f t="shared" si="20"/>
        <v>0</v>
      </c>
      <c r="W66" s="33" t="str">
        <f t="shared" si="21"/>
        <v/>
      </c>
      <c r="X66" s="93">
        <f>SUM('31:3'!X66)</f>
        <v>0</v>
      </c>
      <c r="Y66" s="93">
        <f>SUM('31:3'!Y66)</f>
        <v>0</v>
      </c>
      <c r="Z66" s="93">
        <f>SUM('31:3'!Z66)</f>
        <v>0</v>
      </c>
      <c r="AA66" s="93">
        <f>SUM('31:3'!AA66)</f>
        <v>0</v>
      </c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>
      <c r="A67" s="300">
        <v>30100043</v>
      </c>
      <c r="B67" s="62" t="s">
        <v>429</v>
      </c>
      <c r="C67" s="297" t="s">
        <v>451</v>
      </c>
      <c r="D67" s="17">
        <v>5.03</v>
      </c>
      <c r="E67" s="17"/>
      <c r="F67" s="6"/>
      <c r="G67" s="93">
        <f>SUM('31:3'!G67)</f>
        <v>0</v>
      </c>
      <c r="H67" s="339">
        <f t="shared" si="10"/>
        <v>0</v>
      </c>
      <c r="I67" s="93">
        <f>SUM('31:3'!I67)</f>
        <v>0</v>
      </c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>
      <c r="A68" s="300">
        <v>30100064</v>
      </c>
      <c r="B68" s="192" t="s">
        <v>486</v>
      </c>
      <c r="C68" s="187" t="s">
        <v>399</v>
      </c>
      <c r="D68" s="17">
        <v>5</v>
      </c>
      <c r="E68" s="17"/>
      <c r="F68" s="6"/>
      <c r="G68" s="93">
        <f>SUM('31:3'!G68)</f>
        <v>185</v>
      </c>
      <c r="H68" s="339">
        <f t="shared" si="10"/>
        <v>925</v>
      </c>
      <c r="I68" s="93">
        <f>SUM('31:3'!I68)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SUM('31:3'!N68)</f>
        <v>0</v>
      </c>
      <c r="O68" s="93">
        <f>SUM('31:3'!O68)</f>
        <v>0</v>
      </c>
      <c r="P68" s="93">
        <f>SUM('31:3'!P68)</f>
        <v>0</v>
      </c>
      <c r="Q68" s="93">
        <f>SUM('31:3'!Q68)</f>
        <v>0</v>
      </c>
      <c r="R68" s="93">
        <f>SUM('31:3'!R68)</f>
        <v>0</v>
      </c>
      <c r="S68" s="93">
        <f>SUM('31:3'!S68)</f>
        <v>0</v>
      </c>
      <c r="T68" s="93">
        <f>SUM('31:3'!T68)</f>
        <v>0</v>
      </c>
      <c r="U68" s="93">
        <f>SUM('31:3'!U68)</f>
        <v>0</v>
      </c>
      <c r="V68" s="206"/>
      <c r="W68" s="33"/>
      <c r="X68" s="93">
        <f>SUM('31:3'!X68)</f>
        <v>0</v>
      </c>
      <c r="Y68" s="93">
        <f>SUM('31:3'!Y68)</f>
        <v>0</v>
      </c>
      <c r="Z68" s="93">
        <f>SUM('31:3'!Z68)</f>
        <v>0</v>
      </c>
      <c r="AA68" s="93">
        <f>SUM('31:3'!AA68)</f>
        <v>0</v>
      </c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>
      <c r="A69" s="300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SUM('31:3'!G69)</f>
        <v>85</v>
      </c>
      <c r="H69" s="339">
        <f t="shared" si="10"/>
        <v>427.55</v>
      </c>
      <c r="I69" s="93">
        <f>SUM('31:3'!I69)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2">IF(ISERROR(I69-K69),"",I69-K69)</f>
        <v>4.6511627906976827E-2</v>
      </c>
      <c r="N69" s="93">
        <f>SUM('31:3'!N69)</f>
        <v>0</v>
      </c>
      <c r="O69" s="93">
        <f>SUM('31:3'!O69)</f>
        <v>0</v>
      </c>
      <c r="P69" s="93">
        <f>SUM('31:3'!P69)</f>
        <v>0</v>
      </c>
      <c r="Q69" s="93">
        <f>SUM('31:3'!Q69)</f>
        <v>0</v>
      </c>
      <c r="R69" s="93">
        <f>SUM('31:3'!R69)</f>
        <v>0</v>
      </c>
      <c r="S69" s="93">
        <f>SUM('31:3'!S69)</f>
        <v>0</v>
      </c>
      <c r="T69" s="93">
        <f>SUM('31:3'!T69)</f>
        <v>0</v>
      </c>
      <c r="U69" s="93">
        <f>SUM('31:3'!U69)</f>
        <v>0</v>
      </c>
      <c r="V69" s="206">
        <f t="shared" ref="V69:V70" si="23">SUM(X69:AA69)</f>
        <v>0</v>
      </c>
      <c r="W69" s="33">
        <f t="shared" ref="W69:W70" si="24">IF(ISERROR(V69/G69),"",V69/G69)</f>
        <v>0</v>
      </c>
      <c r="X69" s="93">
        <f>SUM('31:3'!X69)</f>
        <v>0</v>
      </c>
      <c r="Y69" s="93">
        <f>SUM('31:3'!Y69)</f>
        <v>0</v>
      </c>
      <c r="Z69" s="93">
        <f>SUM('31:3'!Z69)</f>
        <v>0</v>
      </c>
      <c r="AA69" s="93">
        <f>SUM('31:3'!AA69)</f>
        <v>0</v>
      </c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>
      <c r="A70" s="300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SUM('31:3'!G70)</f>
        <v>0</v>
      </c>
      <c r="H70" s="339">
        <f t="shared" si="10"/>
        <v>0</v>
      </c>
      <c r="I70" s="93">
        <f>SUM('31:3'!I70)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2"/>
        <v>0</v>
      </c>
      <c r="N70" s="93">
        <f>SUM('31:3'!N70)</f>
        <v>0</v>
      </c>
      <c r="O70" s="93">
        <f>SUM('31:3'!O70)</f>
        <v>0</v>
      </c>
      <c r="P70" s="93">
        <f>SUM('31:3'!P70)</f>
        <v>0</v>
      </c>
      <c r="Q70" s="93">
        <f>SUM('31:3'!Q70)</f>
        <v>0</v>
      </c>
      <c r="R70" s="93">
        <f>SUM('31:3'!R70)</f>
        <v>0</v>
      </c>
      <c r="S70" s="93">
        <f>SUM('31:3'!S70)</f>
        <v>0</v>
      </c>
      <c r="T70" s="93">
        <f>SUM('31:3'!T70)</f>
        <v>0</v>
      </c>
      <c r="U70" s="93">
        <f>SUM('31:3'!U70)</f>
        <v>0</v>
      </c>
      <c r="V70" s="206">
        <f t="shared" si="23"/>
        <v>0</v>
      </c>
      <c r="W70" s="33" t="str">
        <f t="shared" si="24"/>
        <v/>
      </c>
      <c r="X70" s="93">
        <f>SUM('31:3'!X70)</f>
        <v>0</v>
      </c>
      <c r="Y70" s="93">
        <f>SUM('31:3'!Y70)</f>
        <v>0</v>
      </c>
      <c r="Z70" s="93">
        <f>SUM('31:3'!Z70)</f>
        <v>0</v>
      </c>
      <c r="AA70" s="93">
        <f>SUM('31:3'!AA70)</f>
        <v>0</v>
      </c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>
      <c r="A71" s="300"/>
      <c r="B71" s="192" t="s">
        <v>487</v>
      </c>
      <c r="C71" s="187" t="s">
        <v>361</v>
      </c>
      <c r="D71" s="17"/>
      <c r="E71" s="17"/>
      <c r="F71" s="6"/>
      <c r="G71" s="93">
        <f>SUM('31:3'!G71)</f>
        <v>0</v>
      </c>
      <c r="H71" s="339">
        <f t="shared" si="10"/>
        <v>0</v>
      </c>
      <c r="I71" s="93">
        <f>SUM('31:3'!I71)</f>
        <v>0</v>
      </c>
      <c r="J71" s="31"/>
      <c r="K71" s="35"/>
      <c r="L71" s="87"/>
      <c r="M71" s="36"/>
      <c r="N71" s="93">
        <f>SUM('31:3'!N71)</f>
        <v>0</v>
      </c>
      <c r="O71" s="93">
        <f>SUM('31:3'!O71)</f>
        <v>0</v>
      </c>
      <c r="P71" s="93">
        <f>SUM('31:3'!P71)</f>
        <v>0</v>
      </c>
      <c r="Q71" s="93">
        <f>SUM('31:3'!Q71)</f>
        <v>0</v>
      </c>
      <c r="R71" s="93">
        <f>SUM('31:3'!R71)</f>
        <v>0</v>
      </c>
      <c r="S71" s="93">
        <f>SUM('31:3'!S71)</f>
        <v>0</v>
      </c>
      <c r="T71" s="93">
        <f>SUM('31:3'!T71)</f>
        <v>0</v>
      </c>
      <c r="U71" s="93">
        <f>SUM('31:3'!U71)</f>
        <v>0</v>
      </c>
      <c r="V71" s="206"/>
      <c r="W71" s="33"/>
      <c r="X71" s="93">
        <f>SUM('31:3'!X71)</f>
        <v>0</v>
      </c>
      <c r="Y71" s="93">
        <f>SUM('31:3'!Y71)</f>
        <v>0</v>
      </c>
      <c r="Z71" s="93">
        <f>SUM('31:3'!Z71)</f>
        <v>0</v>
      </c>
      <c r="AA71" s="93">
        <f>SUM('31:3'!AA71)</f>
        <v>0</v>
      </c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>
      <c r="A72" s="300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SUM('31:3'!G72)</f>
        <v>0</v>
      </c>
      <c r="H72" s="339">
        <f t="shared" si="10"/>
        <v>0</v>
      </c>
      <c r="I72" s="93">
        <f>SUM('31:3'!I72)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5">IF(ISERROR(I72-K72),"",I72-K72)</f>
        <v/>
      </c>
      <c r="N72" s="93">
        <f>SUM('31:3'!N72)</f>
        <v>0</v>
      </c>
      <c r="O72" s="93">
        <f>SUM('31:3'!O72)</f>
        <v>0</v>
      </c>
      <c r="P72" s="93">
        <f>SUM('31:3'!P72)</f>
        <v>0</v>
      </c>
      <c r="Q72" s="93">
        <f>SUM('31:3'!Q72)</f>
        <v>0</v>
      </c>
      <c r="R72" s="93">
        <f>SUM('31:3'!R72)</f>
        <v>0</v>
      </c>
      <c r="S72" s="93">
        <f>SUM('31:3'!S72)</f>
        <v>0</v>
      </c>
      <c r="T72" s="93">
        <f>SUM('31:3'!T72)</f>
        <v>0</v>
      </c>
      <c r="U72" s="93">
        <f>SUM('31:3'!U72)</f>
        <v>0</v>
      </c>
      <c r="V72" s="206">
        <f t="shared" ref="V72:V75" si="26">SUM(X72:AA72)</f>
        <v>0</v>
      </c>
      <c r="W72" s="33" t="str">
        <f t="shared" ref="W72:W75" si="27">IF(ISERROR(V72/G72),"",V72/G72)</f>
        <v/>
      </c>
      <c r="X72" s="93">
        <f>SUM('31:3'!X72)</f>
        <v>0</v>
      </c>
      <c r="Y72" s="93">
        <f>SUM('31:3'!Y72)</f>
        <v>0</v>
      </c>
      <c r="Z72" s="93">
        <f>SUM('31:3'!Z72)</f>
        <v>0</v>
      </c>
      <c r="AA72" s="93">
        <f>SUM('31:3'!AA72)</f>
        <v>0</v>
      </c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>
      <c r="A73" s="300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SUM('31:3'!G73)</f>
        <v>0</v>
      </c>
      <c r="H73" s="339">
        <f t="shared" si="10"/>
        <v>0</v>
      </c>
      <c r="I73" s="93">
        <f>SUM('31:3'!I73)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5"/>
        <v/>
      </c>
      <c r="N73" s="93">
        <f>SUM('31:3'!N73)</f>
        <v>0</v>
      </c>
      <c r="O73" s="93">
        <f>SUM('31:3'!O73)</f>
        <v>0</v>
      </c>
      <c r="P73" s="93">
        <f>SUM('31:3'!P73)</f>
        <v>0</v>
      </c>
      <c r="Q73" s="93">
        <f>SUM('31:3'!Q73)</f>
        <v>0</v>
      </c>
      <c r="R73" s="93">
        <f>SUM('31:3'!R73)</f>
        <v>0</v>
      </c>
      <c r="S73" s="93">
        <f>SUM('31:3'!S73)</f>
        <v>0</v>
      </c>
      <c r="T73" s="93">
        <f>SUM('31:3'!T73)</f>
        <v>0</v>
      </c>
      <c r="U73" s="93">
        <f>SUM('31:3'!U73)</f>
        <v>0</v>
      </c>
      <c r="V73" s="206">
        <f t="shared" si="26"/>
        <v>0</v>
      </c>
      <c r="W73" s="33" t="str">
        <f t="shared" si="27"/>
        <v/>
      </c>
      <c r="X73" s="93">
        <f>SUM('31:3'!X73)</f>
        <v>0</v>
      </c>
      <c r="Y73" s="93">
        <f>SUM('31:3'!Y73)</f>
        <v>0</v>
      </c>
      <c r="Z73" s="93">
        <f>SUM('31:3'!Z73)</f>
        <v>0</v>
      </c>
      <c r="AA73" s="93">
        <f>SUM('31:3'!AA73)</f>
        <v>0</v>
      </c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00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SUM('31:3'!G74)</f>
        <v>0</v>
      </c>
      <c r="H74" s="339">
        <f t="shared" si="10"/>
        <v>0</v>
      </c>
      <c r="I74" s="93">
        <f>SUM('31:3'!I74)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5"/>
        <v/>
      </c>
      <c r="N74" s="93">
        <f>SUM('31:3'!N74)</f>
        <v>0</v>
      </c>
      <c r="O74" s="93">
        <f>SUM('31:3'!O74)</f>
        <v>0</v>
      </c>
      <c r="P74" s="93">
        <f>SUM('31:3'!P74)</f>
        <v>0</v>
      </c>
      <c r="Q74" s="93">
        <f>SUM('31:3'!Q74)</f>
        <v>0</v>
      </c>
      <c r="R74" s="93">
        <f>SUM('31:3'!R74)</f>
        <v>0</v>
      </c>
      <c r="S74" s="93">
        <f>SUM('31:3'!S74)</f>
        <v>0</v>
      </c>
      <c r="T74" s="93">
        <f>SUM('31:3'!T74)</f>
        <v>0</v>
      </c>
      <c r="U74" s="93">
        <f>SUM('31:3'!U74)</f>
        <v>0</v>
      </c>
      <c r="V74" s="206">
        <f t="shared" si="26"/>
        <v>0</v>
      </c>
      <c r="W74" s="33" t="str">
        <f t="shared" si="27"/>
        <v/>
      </c>
      <c r="X74" s="93">
        <f>SUM('31:3'!X74)</f>
        <v>0</v>
      </c>
      <c r="Y74" s="93">
        <f>SUM('31:3'!Y74)</f>
        <v>0</v>
      </c>
      <c r="Z74" s="93">
        <f>SUM('31:3'!Z74)</f>
        <v>0</v>
      </c>
      <c r="AA74" s="93">
        <f>SUM('31:3'!AA74)</f>
        <v>0</v>
      </c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>
      <c r="A75" s="300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SUM('31:3'!G75)</f>
        <v>0</v>
      </c>
      <c r="H75" s="339">
        <f t="shared" si="10"/>
        <v>0</v>
      </c>
      <c r="I75" s="93">
        <f>SUM('31:3'!I75)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5"/>
        <v/>
      </c>
      <c r="N75" s="93">
        <f>SUM('31:3'!N75)</f>
        <v>0</v>
      </c>
      <c r="O75" s="93">
        <f>SUM('31:3'!O75)</f>
        <v>0</v>
      </c>
      <c r="P75" s="93">
        <f>SUM('31:3'!P75)</f>
        <v>0</v>
      </c>
      <c r="Q75" s="93">
        <f>SUM('31:3'!Q75)</f>
        <v>0</v>
      </c>
      <c r="R75" s="93">
        <f>SUM('31:3'!R75)</f>
        <v>0</v>
      </c>
      <c r="S75" s="93">
        <f>SUM('31:3'!S75)</f>
        <v>0</v>
      </c>
      <c r="T75" s="93">
        <f>SUM('31:3'!T75)</f>
        <v>0</v>
      </c>
      <c r="U75" s="93">
        <f>SUM('31:3'!U75)</f>
        <v>0</v>
      </c>
      <c r="V75" s="206">
        <f t="shared" si="26"/>
        <v>0</v>
      </c>
      <c r="W75" s="33" t="str">
        <f t="shared" si="27"/>
        <v/>
      </c>
      <c r="X75" s="93">
        <f>SUM('31:3'!X75)</f>
        <v>0</v>
      </c>
      <c r="Y75" s="93">
        <f>SUM('31:3'!Y75)</f>
        <v>0</v>
      </c>
      <c r="Z75" s="93">
        <f>SUM('31:3'!Z75)</f>
        <v>0</v>
      </c>
      <c r="AA75" s="93">
        <f>SUM('31:3'!AA75)</f>
        <v>0</v>
      </c>
      <c r="AB75" s="21"/>
      <c r="AC75" s="21"/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>
      <c r="A76" s="302">
        <v>30600013</v>
      </c>
      <c r="B76" s="264" t="s">
        <v>377</v>
      </c>
      <c r="C76" s="187" t="s">
        <v>375</v>
      </c>
      <c r="D76" s="17"/>
      <c r="E76" s="17"/>
      <c r="F76" s="6"/>
      <c r="G76" s="93">
        <f>SUM('31:3'!G76)</f>
        <v>0</v>
      </c>
      <c r="H76" s="339">
        <f t="shared" si="10"/>
        <v>0</v>
      </c>
      <c r="I76" s="93">
        <f>SUM('31:3'!I76)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5"/>
        <v>0</v>
      </c>
      <c r="N76" s="93">
        <f>SUM('31:3'!N76)</f>
        <v>0</v>
      </c>
      <c r="O76" s="93">
        <f>SUM('31:3'!O76)</f>
        <v>0</v>
      </c>
      <c r="P76" s="93">
        <f>SUM('31:3'!P76)</f>
        <v>0</v>
      </c>
      <c r="Q76" s="93">
        <f>SUM('31:3'!Q76)</f>
        <v>0</v>
      </c>
      <c r="R76" s="93">
        <f>SUM('31:3'!R76)</f>
        <v>0</v>
      </c>
      <c r="S76" s="93">
        <f>SUM('31:3'!S76)</f>
        <v>0</v>
      </c>
      <c r="T76" s="93">
        <f>SUM('31:3'!T76)</f>
        <v>0</v>
      </c>
      <c r="U76" s="93">
        <f>SUM('31:3'!U76)</f>
        <v>0</v>
      </c>
      <c r="V76" s="206"/>
      <c r="W76" s="33"/>
      <c r="X76" s="93">
        <f>SUM('31:3'!X76)</f>
        <v>0</v>
      </c>
      <c r="Y76" s="93">
        <f>SUM('31:3'!Y76)</f>
        <v>0</v>
      </c>
      <c r="Z76" s="93">
        <f>SUM('31:3'!Z76)</f>
        <v>0</v>
      </c>
      <c r="AA76" s="93">
        <f>SUM('31:3'!AA76)</f>
        <v>0</v>
      </c>
      <c r="AB76" s="21"/>
      <c r="AC76" s="21"/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>
      <c r="A77" s="302">
        <v>30600014</v>
      </c>
      <c r="B77" s="264" t="s">
        <v>377</v>
      </c>
      <c r="C77" s="187" t="s">
        <v>369</v>
      </c>
      <c r="D77" s="17"/>
      <c r="E77" s="17"/>
      <c r="F77" s="6"/>
      <c r="G77" s="93">
        <f>SUM('31:3'!G77)</f>
        <v>0</v>
      </c>
      <c r="H77" s="339">
        <f t="shared" si="10"/>
        <v>0</v>
      </c>
      <c r="I77" s="93">
        <f>SUM('31:3'!I77)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5"/>
        <v>0</v>
      </c>
      <c r="N77" s="93">
        <f>SUM('31:3'!N77)</f>
        <v>0</v>
      </c>
      <c r="O77" s="93">
        <f>SUM('31:3'!O77)</f>
        <v>0</v>
      </c>
      <c r="P77" s="93">
        <f>SUM('31:3'!P77)</f>
        <v>0</v>
      </c>
      <c r="Q77" s="93">
        <f>SUM('31:3'!Q77)</f>
        <v>0</v>
      </c>
      <c r="R77" s="93">
        <f>SUM('31:3'!R77)</f>
        <v>0</v>
      </c>
      <c r="S77" s="93">
        <f>SUM('31:3'!S77)</f>
        <v>0</v>
      </c>
      <c r="T77" s="93">
        <f>SUM('31:3'!T77)</f>
        <v>0</v>
      </c>
      <c r="U77" s="93">
        <f>SUM('31:3'!U77)</f>
        <v>0</v>
      </c>
      <c r="V77" s="206"/>
      <c r="W77" s="33"/>
      <c r="X77" s="93">
        <f>SUM('31:3'!X77)</f>
        <v>0</v>
      </c>
      <c r="Y77" s="93">
        <f>SUM('31:3'!Y77)</f>
        <v>0</v>
      </c>
      <c r="Z77" s="93">
        <f>SUM('31:3'!Z77)</f>
        <v>0</v>
      </c>
      <c r="AA77" s="93">
        <f>SUM('31:3'!AA77)</f>
        <v>0</v>
      </c>
      <c r="AB77" s="21"/>
      <c r="AC77" s="21"/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>
      <c r="A78" s="302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SUM('31:3'!G78)</f>
        <v>0</v>
      </c>
      <c r="H78" s="339">
        <f t="shared" si="10"/>
        <v>0</v>
      </c>
      <c r="I78" s="93">
        <f>SUM('31:3'!I78)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5"/>
        <v>0</v>
      </c>
      <c r="N78" s="93">
        <f>SUM('31:3'!N78)</f>
        <v>0</v>
      </c>
      <c r="O78" s="93">
        <f>SUM('31:3'!O78)</f>
        <v>0</v>
      </c>
      <c r="P78" s="93">
        <f>SUM('31:3'!P78)</f>
        <v>0</v>
      </c>
      <c r="Q78" s="93">
        <f>SUM('31:3'!Q78)</f>
        <v>0</v>
      </c>
      <c r="R78" s="93">
        <f>SUM('31:3'!R78)</f>
        <v>0</v>
      </c>
      <c r="S78" s="93">
        <f>SUM('31:3'!S78)</f>
        <v>0</v>
      </c>
      <c r="T78" s="93">
        <f>SUM('31:3'!T78)</f>
        <v>0</v>
      </c>
      <c r="U78" s="93">
        <f>SUM('31:3'!U78)</f>
        <v>0</v>
      </c>
      <c r="V78" s="206"/>
      <c r="W78" s="33"/>
      <c r="X78" s="93">
        <f>SUM('31:3'!X78)</f>
        <v>0</v>
      </c>
      <c r="Y78" s="93">
        <f>SUM('31:3'!Y78)</f>
        <v>0</v>
      </c>
      <c r="Z78" s="93">
        <f>SUM('31:3'!Z78)</f>
        <v>0</v>
      </c>
      <c r="AA78" s="93">
        <f>SUM('31:3'!AA78)</f>
        <v>0</v>
      </c>
      <c r="AB78" s="21"/>
      <c r="AC78" s="21"/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>
      <c r="A79" s="302">
        <v>30600011</v>
      </c>
      <c r="B79" s="197" t="s">
        <v>378</v>
      </c>
      <c r="C79" s="187" t="s">
        <v>371</v>
      </c>
      <c r="D79" s="17"/>
      <c r="E79" s="17"/>
      <c r="F79" s="6"/>
      <c r="G79" s="93">
        <f>SUM('31:3'!G79)</f>
        <v>0</v>
      </c>
      <c r="H79" s="339">
        <f t="shared" si="10"/>
        <v>0</v>
      </c>
      <c r="I79" s="93">
        <f>SUM('31:3'!I79)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5"/>
        <v>0</v>
      </c>
      <c r="N79" s="93">
        <f>SUM('31:3'!N79)</f>
        <v>0</v>
      </c>
      <c r="O79" s="93">
        <f>SUM('31:3'!O79)</f>
        <v>0</v>
      </c>
      <c r="P79" s="93">
        <f>SUM('31:3'!P79)</f>
        <v>0</v>
      </c>
      <c r="Q79" s="93">
        <f>SUM('31:3'!Q79)</f>
        <v>0</v>
      </c>
      <c r="R79" s="93">
        <f>SUM('31:3'!R79)</f>
        <v>0</v>
      </c>
      <c r="S79" s="93">
        <f>SUM('31:3'!S79)</f>
        <v>0</v>
      </c>
      <c r="T79" s="93">
        <f>SUM('31:3'!T79)</f>
        <v>0</v>
      </c>
      <c r="U79" s="93">
        <f>SUM('31:3'!U79)</f>
        <v>0</v>
      </c>
      <c r="V79" s="206"/>
      <c r="W79" s="33"/>
      <c r="X79" s="93">
        <f>SUM('31:3'!X79)</f>
        <v>0</v>
      </c>
      <c r="Y79" s="93">
        <f>SUM('31:3'!Y79)</f>
        <v>0</v>
      </c>
      <c r="Z79" s="93">
        <f>SUM('31:3'!Z79)</f>
        <v>0</v>
      </c>
      <c r="AA79" s="93">
        <f>SUM('31:3'!AA79)</f>
        <v>0</v>
      </c>
      <c r="AB79" s="21"/>
      <c r="AC79" s="21"/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>
      <c r="A80" s="302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SUM('31:3'!G80)</f>
        <v>0</v>
      </c>
      <c r="H80" s="339">
        <f t="shared" si="10"/>
        <v>0</v>
      </c>
      <c r="I80" s="93">
        <f>SUM('31:3'!I80)</f>
        <v>0</v>
      </c>
      <c r="J80" s="31"/>
      <c r="K80" s="35"/>
      <c r="L80" s="87">
        <v>4</v>
      </c>
      <c r="M80" s="36"/>
      <c r="N80" s="93">
        <f>SUM('31:3'!N80)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21"/>
      <c r="AC80" s="21"/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>
      <c r="A81" s="302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SUM('31:3'!G81)</f>
        <v>0</v>
      </c>
      <c r="H81" s="339">
        <f t="shared" si="10"/>
        <v>0</v>
      </c>
      <c r="I81" s="93">
        <f>SUM('31:3'!I81)</f>
        <v>0</v>
      </c>
      <c r="J81" s="31"/>
      <c r="K81" s="35"/>
      <c r="L81" s="87">
        <v>4</v>
      </c>
      <c r="M81" s="36"/>
      <c r="N81" s="93">
        <f>SUM('31:3'!N81)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21"/>
      <c r="AC81" s="21"/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>
      <c r="A82" s="302">
        <v>30300003</v>
      </c>
      <c r="B82" s="197" t="s">
        <v>407</v>
      </c>
      <c r="C82" s="187" t="s">
        <v>411</v>
      </c>
      <c r="D82" s="17"/>
      <c r="E82" s="17"/>
      <c r="F82" s="6"/>
      <c r="G82" s="93">
        <f>SUM('31:3'!G82)</f>
        <v>0</v>
      </c>
      <c r="H82" s="339">
        <f t="shared" si="10"/>
        <v>0</v>
      </c>
      <c r="I82" s="93">
        <f>SUM('31:3'!I82)</f>
        <v>0</v>
      </c>
      <c r="J82" s="31"/>
      <c r="K82" s="35"/>
      <c r="L82" s="87">
        <v>4</v>
      </c>
      <c r="M82" s="36"/>
      <c r="N82" s="93">
        <f>SUM('31:3'!N82)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21"/>
      <c r="AC82" s="21"/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>
      <c r="A83" s="302">
        <v>30300005</v>
      </c>
      <c r="B83" s="63" t="s">
        <v>362</v>
      </c>
      <c r="C83" s="16" t="s">
        <v>338</v>
      </c>
      <c r="D83" s="17"/>
      <c r="E83" s="17"/>
      <c r="F83" s="6"/>
      <c r="G83" s="93">
        <f>SUM('31:3'!G83)</f>
        <v>0</v>
      </c>
      <c r="H83" s="339">
        <f t="shared" si="10"/>
        <v>0</v>
      </c>
      <c r="I83" s="93">
        <f>SUM('31:3'!I83)</f>
        <v>0</v>
      </c>
      <c r="J83" s="31"/>
      <c r="K83" s="35"/>
      <c r="L83" s="87">
        <v>4</v>
      </c>
      <c r="M83" s="36"/>
      <c r="N83" s="93">
        <f>SUM('31:3'!N83)</f>
        <v>0</v>
      </c>
      <c r="O83" s="93">
        <f>SUM('31:3'!O83)</f>
        <v>0</v>
      </c>
      <c r="P83" s="93">
        <f>SUM('31:3'!P83)</f>
        <v>0</v>
      </c>
      <c r="Q83" s="93">
        <f>SUM('31:3'!Q83)</f>
        <v>0</v>
      </c>
      <c r="R83" s="93">
        <f>SUM('31:3'!R83)</f>
        <v>0</v>
      </c>
      <c r="S83" s="93">
        <f>SUM('31:3'!S83)</f>
        <v>0</v>
      </c>
      <c r="T83" s="93">
        <f>SUM('31:3'!T83)</f>
        <v>0</v>
      </c>
      <c r="U83" s="93">
        <f>SUM('31:3'!U83)</f>
        <v>0</v>
      </c>
      <c r="V83" s="206"/>
      <c r="W83" s="33"/>
      <c r="X83" s="93">
        <f>SUM('31:3'!X83)</f>
        <v>0</v>
      </c>
      <c r="Y83" s="93">
        <f>SUM('31:3'!Y83)</f>
        <v>0</v>
      </c>
      <c r="Z83" s="93">
        <f>SUM('31:3'!Z83)</f>
        <v>0</v>
      </c>
      <c r="AA83" s="93">
        <f>SUM('31:3'!AA83)</f>
        <v>0</v>
      </c>
      <c r="AB83" s="21"/>
      <c r="AC83" s="21"/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>
      <c r="A84" s="302">
        <v>30300004</v>
      </c>
      <c r="B84" s="63" t="s">
        <v>362</v>
      </c>
      <c r="C84" s="16" t="s">
        <v>340</v>
      </c>
      <c r="D84" s="17"/>
      <c r="E84" s="17"/>
      <c r="F84" s="6"/>
      <c r="G84" s="93">
        <f>SUM('31:3'!G84)</f>
        <v>0</v>
      </c>
      <c r="H84" s="339">
        <f t="shared" si="10"/>
        <v>0</v>
      </c>
      <c r="I84" s="93">
        <f>SUM('31:3'!I84)</f>
        <v>0</v>
      </c>
      <c r="J84" s="31"/>
      <c r="K84" s="35"/>
      <c r="L84" s="87">
        <v>4</v>
      </c>
      <c r="M84" s="36"/>
      <c r="N84" s="93">
        <f>SUM('31:3'!N84)</f>
        <v>0</v>
      </c>
      <c r="O84" s="93">
        <f>SUM('31:3'!O84)</f>
        <v>0</v>
      </c>
      <c r="P84" s="93">
        <f>SUM('31:3'!P84)</f>
        <v>0</v>
      </c>
      <c r="Q84" s="93">
        <f>SUM('31:3'!Q84)</f>
        <v>0</v>
      </c>
      <c r="R84" s="93">
        <f>SUM('31:3'!R84)</f>
        <v>0</v>
      </c>
      <c r="S84" s="93">
        <f>SUM('31:3'!S84)</f>
        <v>0</v>
      </c>
      <c r="T84" s="93">
        <f>SUM('31:3'!T84)</f>
        <v>0</v>
      </c>
      <c r="U84" s="93">
        <f>SUM('31:3'!U84)</f>
        <v>0</v>
      </c>
      <c r="V84" s="206"/>
      <c r="W84" s="33"/>
      <c r="X84" s="93">
        <f>SUM('31:3'!X84)</f>
        <v>0</v>
      </c>
      <c r="Y84" s="93">
        <f>SUM('31:3'!Y84)</f>
        <v>0</v>
      </c>
      <c r="Z84" s="93">
        <f>SUM('31:3'!Z84)</f>
        <v>0</v>
      </c>
      <c r="AA84" s="93">
        <f>SUM('31:3'!AA84)</f>
        <v>0</v>
      </c>
      <c r="AB84" s="21"/>
      <c r="AC84" s="21"/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>
      <c r="A85" s="302">
        <v>30300006</v>
      </c>
      <c r="B85" s="63" t="s">
        <v>362</v>
      </c>
      <c r="C85" s="16" t="s">
        <v>341</v>
      </c>
      <c r="D85" s="17"/>
      <c r="E85" s="17"/>
      <c r="F85" s="6"/>
      <c r="G85" s="93">
        <f>SUM('31:3'!G85)</f>
        <v>0</v>
      </c>
      <c r="H85" s="339">
        <f t="shared" si="10"/>
        <v>0</v>
      </c>
      <c r="I85" s="93">
        <f>SUM('31:3'!I85)</f>
        <v>0</v>
      </c>
      <c r="J85" s="31"/>
      <c r="K85" s="35"/>
      <c r="L85" s="87">
        <v>4</v>
      </c>
      <c r="M85" s="36"/>
      <c r="N85" s="93">
        <f>SUM('31:3'!N85)</f>
        <v>0</v>
      </c>
      <c r="O85" s="93">
        <f>SUM('31:3'!O85)</f>
        <v>0</v>
      </c>
      <c r="P85" s="93">
        <f>SUM('31:3'!P85)</f>
        <v>0</v>
      </c>
      <c r="Q85" s="93">
        <f>SUM('31:3'!Q85)</f>
        <v>0</v>
      </c>
      <c r="R85" s="93">
        <f>SUM('31:3'!R85)</f>
        <v>0</v>
      </c>
      <c r="S85" s="93">
        <f>SUM('31:3'!S85)</f>
        <v>0</v>
      </c>
      <c r="T85" s="93">
        <f>SUM('31:3'!T85)</f>
        <v>0</v>
      </c>
      <c r="U85" s="93">
        <f>SUM('31:3'!U85)</f>
        <v>0</v>
      </c>
      <c r="V85" s="206"/>
      <c r="W85" s="33"/>
      <c r="X85" s="93">
        <f>SUM('31:3'!X85)</f>
        <v>0</v>
      </c>
      <c r="Y85" s="93">
        <f>SUM('31:3'!Y85)</f>
        <v>0</v>
      </c>
      <c r="Z85" s="93">
        <f>SUM('31:3'!Z85)</f>
        <v>0</v>
      </c>
      <c r="AA85" s="93">
        <f>SUM('31:3'!AA85)</f>
        <v>0</v>
      </c>
      <c r="AB85" s="21"/>
      <c r="AC85" s="21"/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>
      <c r="A86" s="534" t="s">
        <v>86</v>
      </c>
      <c r="B86" s="534"/>
      <c r="C86" s="342" t="s">
        <v>71</v>
      </c>
      <c r="D86" s="20"/>
      <c r="E86" s="20"/>
      <c r="F86" s="32"/>
      <c r="G86" s="94">
        <f>SUM(G29:G85)</f>
        <v>6597</v>
      </c>
      <c r="H86" s="30">
        <f>SUM(H29:H85)</f>
        <v>30289.84</v>
      </c>
      <c r="I86" s="30">
        <f>SUM(I29:I85)</f>
        <v>169</v>
      </c>
      <c r="J86" s="31">
        <f t="array" ref="J86">IF(ISERROR(G86/I86),"",G86/I86)</f>
        <v>39.035502958579883</v>
      </c>
      <c r="K86" s="30">
        <f>SUM(K29:K85)</f>
        <v>169.73086932447396</v>
      </c>
      <c r="L86" s="98"/>
      <c r="M86" s="89">
        <f t="shared" ref="M86:V86" si="28">SUM(M29:M85)</f>
        <v>-11.030869324473979</v>
      </c>
      <c r="N86" s="30">
        <f t="shared" si="28"/>
        <v>0</v>
      </c>
      <c r="O86" s="91">
        <f t="shared" si="28"/>
        <v>0</v>
      </c>
      <c r="P86" s="91">
        <f t="shared" si="28"/>
        <v>0</v>
      </c>
      <c r="Q86" s="91">
        <f t="shared" si="28"/>
        <v>0</v>
      </c>
      <c r="R86" s="91">
        <f t="shared" si="28"/>
        <v>0</v>
      </c>
      <c r="S86" s="92">
        <f t="shared" si="28"/>
        <v>0</v>
      </c>
      <c r="T86" s="91">
        <f t="shared" si="28"/>
        <v>0</v>
      </c>
      <c r="U86" s="91">
        <f t="shared" si="28"/>
        <v>0</v>
      </c>
      <c r="V86" s="206">
        <f t="shared" si="28"/>
        <v>0</v>
      </c>
      <c r="W86" s="33">
        <f t="shared" ref="W86:W93" si="29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21"/>
      <c r="AC86" s="21"/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>
      <c r="A87" s="299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SUM('31:3'!G87)</f>
        <v>59</v>
      </c>
      <c r="H87" s="93">
        <f>SUM('31:3'!H87)</f>
        <v>296.77000000000004</v>
      </c>
      <c r="I87" s="93">
        <f>SUM('31:3'!I87)</f>
        <v>9.5</v>
      </c>
      <c r="J87" s="31">
        <f>IF(ISERROR(G87/I87),"",G87/I87)</f>
        <v>6.2105263157894735</v>
      </c>
      <c r="K87" s="35">
        <f t="array" ref="K87">IF(ISERROR(G87/L87),"",G87/L87)</f>
        <v>6.7045454545454541</v>
      </c>
      <c r="L87" s="87">
        <v>8.8000000000000007</v>
      </c>
      <c r="M87" s="36">
        <f t="shared" ref="M87:M94" si="30">IF(ISERROR(I87-K87),"",I87-K87)</f>
        <v>2.7954545454545459</v>
      </c>
      <c r="N87" s="93">
        <f>SUM('31:3'!N87)</f>
        <v>0</v>
      </c>
      <c r="O87" s="93">
        <f>SUM('31:3'!O87)</f>
        <v>0</v>
      </c>
      <c r="P87" s="93">
        <f>SUM('31:3'!P87)</f>
        <v>0</v>
      </c>
      <c r="Q87" s="93">
        <f>SUM('31:3'!Q87)</f>
        <v>0</v>
      </c>
      <c r="R87" s="93">
        <f>SUM('31:3'!R87)</f>
        <v>0</v>
      </c>
      <c r="S87" s="93">
        <f>SUM('31:3'!S87)</f>
        <v>0</v>
      </c>
      <c r="T87" s="93">
        <f>SUM('31:3'!T87)</f>
        <v>0</v>
      </c>
      <c r="U87" s="93">
        <f>SUM('31:3'!U87)</f>
        <v>0</v>
      </c>
      <c r="V87" s="206">
        <f t="shared" ref="V87:V93" si="31">SUM(X87:AA87)</f>
        <v>0</v>
      </c>
      <c r="W87" s="33">
        <f t="shared" si="29"/>
        <v>0</v>
      </c>
      <c r="X87" s="93">
        <f>SUM('31:3'!X87)</f>
        <v>0</v>
      </c>
      <c r="Y87" s="93">
        <f>SUM('31:3'!Y87)</f>
        <v>0</v>
      </c>
      <c r="Z87" s="93">
        <f>SUM('31:3'!Z87)</f>
        <v>0</v>
      </c>
      <c r="AA87" s="93">
        <f>SUM('31:3'!AA87)</f>
        <v>0</v>
      </c>
      <c r="AB87" s="21"/>
      <c r="AC87" s="21"/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>
      <c r="A88" s="299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SUM('31:3'!G88)</f>
        <v>0</v>
      </c>
      <c r="H88" s="93">
        <f>SUM('31:3'!H88)</f>
        <v>0</v>
      </c>
      <c r="I88" s="93">
        <f>SUM('31:3'!I88)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0"/>
        <v>0</v>
      </c>
      <c r="N88" s="93">
        <f>SUM('31:3'!N88)</f>
        <v>0</v>
      </c>
      <c r="O88" s="93">
        <f>SUM('31:3'!O88)</f>
        <v>0</v>
      </c>
      <c r="P88" s="93">
        <f>SUM('31:3'!P88)</f>
        <v>0</v>
      </c>
      <c r="Q88" s="93">
        <f>SUM('31:3'!Q88)</f>
        <v>0</v>
      </c>
      <c r="R88" s="93">
        <f>SUM('31:3'!R88)</f>
        <v>0</v>
      </c>
      <c r="S88" s="93">
        <f>SUM('31:3'!S88)</f>
        <v>0</v>
      </c>
      <c r="T88" s="93">
        <f>SUM('31:3'!T88)</f>
        <v>0</v>
      </c>
      <c r="U88" s="93">
        <f>SUM('31:3'!U88)</f>
        <v>0</v>
      </c>
      <c r="V88" s="206">
        <f t="shared" si="31"/>
        <v>0</v>
      </c>
      <c r="W88" s="33" t="str">
        <f t="shared" si="29"/>
        <v/>
      </c>
      <c r="X88" s="93">
        <f>SUM('31:3'!X88)</f>
        <v>0</v>
      </c>
      <c r="Y88" s="93">
        <f>SUM('31:3'!Y88)</f>
        <v>0</v>
      </c>
      <c r="Z88" s="93">
        <f>SUM('31:3'!Z88)</f>
        <v>0</v>
      </c>
      <c r="AA88" s="93">
        <f>SUM('31:3'!AA88)</f>
        <v>0</v>
      </c>
      <c r="AB88" s="21"/>
      <c r="AC88" s="21"/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>
      <c r="A89" s="299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SUM('31:3'!G89)</f>
        <v>0</v>
      </c>
      <c r="H89" s="93">
        <f>SUM('31:3'!H89)</f>
        <v>0</v>
      </c>
      <c r="I89" s="93">
        <f>SUM('31:3'!I89)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0"/>
        <v>0</v>
      </c>
      <c r="N89" s="93">
        <f>SUM('31:3'!N89)</f>
        <v>0</v>
      </c>
      <c r="O89" s="93">
        <f>SUM('31:3'!O89)</f>
        <v>0</v>
      </c>
      <c r="P89" s="93">
        <f>SUM('31:3'!P89)</f>
        <v>0</v>
      </c>
      <c r="Q89" s="93">
        <f>SUM('31:3'!Q89)</f>
        <v>0</v>
      </c>
      <c r="R89" s="93">
        <f>SUM('31:3'!R89)</f>
        <v>0</v>
      </c>
      <c r="S89" s="93">
        <f>SUM('31:3'!S89)</f>
        <v>0</v>
      </c>
      <c r="T89" s="93">
        <f>SUM('31:3'!T89)</f>
        <v>0</v>
      </c>
      <c r="U89" s="93">
        <f>SUM('31:3'!U89)</f>
        <v>0</v>
      </c>
      <c r="V89" s="206">
        <f t="shared" si="31"/>
        <v>0</v>
      </c>
      <c r="W89" s="33" t="str">
        <f t="shared" si="29"/>
        <v/>
      </c>
      <c r="X89" s="93">
        <f>SUM('31:3'!X89)</f>
        <v>0</v>
      </c>
      <c r="Y89" s="93">
        <f>SUM('31:3'!Y89)</f>
        <v>0</v>
      </c>
      <c r="Z89" s="93">
        <f>SUM('31:3'!Z89)</f>
        <v>0</v>
      </c>
      <c r="AA89" s="93">
        <f>SUM('31:3'!AA89)</f>
        <v>0</v>
      </c>
      <c r="AB89" s="21"/>
      <c r="AC89" s="21"/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>
      <c r="A90" s="299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SUM('31:3'!G90)</f>
        <v>0</v>
      </c>
      <c r="H90" s="93">
        <f>SUM('31:3'!H90)</f>
        <v>0</v>
      </c>
      <c r="I90" s="93">
        <f>SUM('31:3'!I90)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0"/>
        <v>0</v>
      </c>
      <c r="N90" s="93">
        <f>SUM('31:3'!N90)</f>
        <v>0</v>
      </c>
      <c r="O90" s="93">
        <f>SUM('31:3'!O90)</f>
        <v>0</v>
      </c>
      <c r="P90" s="93">
        <f>SUM('31:3'!P90)</f>
        <v>0</v>
      </c>
      <c r="Q90" s="93">
        <f>SUM('31:3'!Q90)</f>
        <v>0</v>
      </c>
      <c r="R90" s="93">
        <f>SUM('31:3'!R90)</f>
        <v>0</v>
      </c>
      <c r="S90" s="93">
        <f>SUM('31:3'!S90)</f>
        <v>0</v>
      </c>
      <c r="T90" s="93">
        <f>SUM('31:3'!T90)</f>
        <v>0</v>
      </c>
      <c r="U90" s="93">
        <f>SUM('31:3'!U90)</f>
        <v>0</v>
      </c>
      <c r="V90" s="206">
        <f t="shared" si="31"/>
        <v>0</v>
      </c>
      <c r="W90" s="33" t="str">
        <f t="shared" si="29"/>
        <v/>
      </c>
      <c r="X90" s="93">
        <f>SUM('31:3'!X90)</f>
        <v>0</v>
      </c>
      <c r="Y90" s="93">
        <f>SUM('31:3'!Y90)</f>
        <v>0</v>
      </c>
      <c r="Z90" s="93">
        <f>SUM('31:3'!Z90)</f>
        <v>0</v>
      </c>
      <c r="AA90" s="93">
        <f>SUM('31:3'!AA90)</f>
        <v>0</v>
      </c>
      <c r="AB90" s="21"/>
      <c r="AC90" s="21"/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>
      <c r="A91" s="299">
        <v>30400013</v>
      </c>
      <c r="B91" s="215" t="s">
        <v>473</v>
      </c>
      <c r="C91" s="16" t="s">
        <v>72</v>
      </c>
      <c r="D91" s="17">
        <v>5.03</v>
      </c>
      <c r="E91" s="17"/>
      <c r="F91" s="6"/>
      <c r="G91" s="93">
        <f>SUM('31:3'!G91)</f>
        <v>15</v>
      </c>
      <c r="H91" s="93">
        <f>SUM('31:3'!H91)</f>
        <v>75.45</v>
      </c>
      <c r="I91" s="93">
        <f>SUM('31:3'!I91)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0"/>
        <v>0.38709677419354849</v>
      </c>
      <c r="N91" s="93">
        <f>SUM('31:3'!N91)</f>
        <v>0</v>
      </c>
      <c r="O91" s="93">
        <f>SUM('31:3'!O91)</f>
        <v>0</v>
      </c>
      <c r="P91" s="93">
        <f>SUM('31:3'!P91)</f>
        <v>0</v>
      </c>
      <c r="Q91" s="93">
        <f>SUM('31:3'!Q91)</f>
        <v>0</v>
      </c>
      <c r="R91" s="93">
        <f>SUM('31:3'!R91)</f>
        <v>0</v>
      </c>
      <c r="S91" s="93">
        <f>SUM('31:3'!S91)</f>
        <v>0</v>
      </c>
      <c r="T91" s="93">
        <f>SUM('31:3'!T91)</f>
        <v>0</v>
      </c>
      <c r="U91" s="93">
        <f>SUM('31:3'!U91)</f>
        <v>0</v>
      </c>
      <c r="V91" s="206">
        <f t="shared" si="31"/>
        <v>0</v>
      </c>
      <c r="W91" s="33">
        <f t="shared" si="29"/>
        <v>0</v>
      </c>
      <c r="X91" s="93">
        <f>SUM('31:3'!X91)</f>
        <v>0</v>
      </c>
      <c r="Y91" s="93">
        <f>SUM('31:3'!Y91)</f>
        <v>0</v>
      </c>
      <c r="Z91" s="93">
        <f>SUM('31:3'!Z91)</f>
        <v>0</v>
      </c>
      <c r="AA91" s="93">
        <f>SUM('31:3'!AA91)</f>
        <v>0</v>
      </c>
      <c r="AB91" s="21"/>
      <c r="AC91" s="21"/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>
      <c r="A92" s="299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SUM('31:3'!G92)</f>
        <v>436</v>
      </c>
      <c r="H92" s="93">
        <f>SUM('31:3'!H92)</f>
        <v>2193.08</v>
      </c>
      <c r="I92" s="93">
        <f>SUM('31:3'!I92)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0"/>
        <v>-2.8817204301075208</v>
      </c>
      <c r="N92" s="93">
        <f>SUM('31:3'!N92)</f>
        <v>0</v>
      </c>
      <c r="O92" s="93">
        <f>SUM('31:3'!O92)</f>
        <v>0</v>
      </c>
      <c r="P92" s="93">
        <f>SUM('31:3'!P92)</f>
        <v>0</v>
      </c>
      <c r="Q92" s="93">
        <f>SUM('31:3'!Q92)</f>
        <v>0</v>
      </c>
      <c r="R92" s="93">
        <f>SUM('31:3'!R92)</f>
        <v>0</v>
      </c>
      <c r="S92" s="93">
        <f>SUM('31:3'!S92)</f>
        <v>0</v>
      </c>
      <c r="T92" s="93">
        <f>SUM('31:3'!T92)</f>
        <v>0</v>
      </c>
      <c r="U92" s="93">
        <f>SUM('31:3'!U92)</f>
        <v>0</v>
      </c>
      <c r="V92" s="206">
        <f t="shared" si="31"/>
        <v>0</v>
      </c>
      <c r="W92" s="33">
        <f t="shared" si="29"/>
        <v>0</v>
      </c>
      <c r="X92" s="93">
        <f>SUM('31:3'!X92)</f>
        <v>0</v>
      </c>
      <c r="Y92" s="93">
        <f>SUM('31:3'!Y92)</f>
        <v>0</v>
      </c>
      <c r="Z92" s="93">
        <f>SUM('31:3'!Z92)</f>
        <v>0</v>
      </c>
      <c r="AA92" s="93">
        <f>SUM('31:3'!AA92)</f>
        <v>0</v>
      </c>
      <c r="AB92" s="21"/>
      <c r="AC92" s="21"/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>
      <c r="A93" s="299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SUM('31:3'!G93)</f>
        <v>0</v>
      </c>
      <c r="H93" s="93">
        <f>SUM('31:3'!H93)</f>
        <v>0</v>
      </c>
      <c r="I93" s="93">
        <f>SUM('31:3'!I93)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0"/>
        <v>0</v>
      </c>
      <c r="N93" s="93">
        <f>SUM('31:3'!N93)</f>
        <v>0</v>
      </c>
      <c r="O93" s="93">
        <f>SUM('31:3'!O93)</f>
        <v>0</v>
      </c>
      <c r="P93" s="93">
        <f>SUM('31:3'!P93)</f>
        <v>0</v>
      </c>
      <c r="Q93" s="93">
        <f>SUM('31:3'!Q93)</f>
        <v>0</v>
      </c>
      <c r="R93" s="93">
        <f>SUM('31:3'!R93)</f>
        <v>0</v>
      </c>
      <c r="S93" s="93">
        <f>SUM('31:3'!S93)</f>
        <v>0</v>
      </c>
      <c r="T93" s="93">
        <f>SUM('31:3'!T93)</f>
        <v>0</v>
      </c>
      <c r="U93" s="93">
        <f>SUM('31:3'!U93)</f>
        <v>0</v>
      </c>
      <c r="V93" s="206">
        <f t="shared" si="31"/>
        <v>0</v>
      </c>
      <c r="W93" s="33" t="str">
        <f t="shared" si="29"/>
        <v/>
      </c>
      <c r="X93" s="93">
        <f>SUM('31:3'!X93)</f>
        <v>0</v>
      </c>
      <c r="Y93" s="93">
        <f>SUM('31:3'!Y93)</f>
        <v>0</v>
      </c>
      <c r="Z93" s="93">
        <f>SUM('31:3'!Z93)</f>
        <v>0</v>
      </c>
      <c r="AA93" s="93">
        <f>SUM('31:3'!AA93)</f>
        <v>0</v>
      </c>
      <c r="AB93" s="21"/>
      <c r="AC93" s="21"/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>
      <c r="A94" s="299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SUM('31:3'!G94)</f>
        <v>99</v>
      </c>
      <c r="H94" s="93">
        <f>SUM('31:3'!H94)</f>
        <v>497.97</v>
      </c>
      <c r="I94" s="93">
        <f>SUM('31:3'!I94)</f>
        <v>12.5</v>
      </c>
      <c r="J94" s="31"/>
      <c r="K94" s="35">
        <f t="array" ref="K94">IF(ISERROR(G94/L94),"",G94/L94)</f>
        <v>10.64516129032258</v>
      </c>
      <c r="L94" s="87">
        <v>9.3000000000000007</v>
      </c>
      <c r="M94" s="36">
        <f t="shared" si="30"/>
        <v>1.8548387096774199</v>
      </c>
      <c r="N94" s="93">
        <f>SUM('31:3'!N94)</f>
        <v>0</v>
      </c>
      <c r="O94" s="93">
        <f>SUM('31:3'!O94)</f>
        <v>0</v>
      </c>
      <c r="P94" s="93">
        <f>SUM('31:3'!P94)</f>
        <v>0</v>
      </c>
      <c r="Q94" s="93">
        <f>SUM('31:3'!Q94)</f>
        <v>0</v>
      </c>
      <c r="R94" s="93">
        <f>SUM('31:3'!R94)</f>
        <v>0</v>
      </c>
      <c r="S94" s="93">
        <f>SUM('31:3'!S94)</f>
        <v>0</v>
      </c>
      <c r="T94" s="93">
        <f>SUM('31:3'!T94)</f>
        <v>0</v>
      </c>
      <c r="U94" s="93">
        <f>SUM('31:3'!U94)</f>
        <v>0</v>
      </c>
      <c r="V94" s="207"/>
      <c r="W94" s="33"/>
      <c r="X94" s="93">
        <f>SUM('31:3'!X94)</f>
        <v>0</v>
      </c>
      <c r="Y94" s="93">
        <f>SUM('31:3'!Y94)</f>
        <v>0</v>
      </c>
      <c r="Z94" s="93">
        <f>SUM('31:3'!Z94)</f>
        <v>0</v>
      </c>
      <c r="AA94" s="93">
        <f>SUM('31:3'!AA94)</f>
        <v>0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>
      <c r="A95" s="304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SUM('31:3'!G95)</f>
        <v>0</v>
      </c>
      <c r="H95" s="93">
        <f>SUM('31:3'!H95)</f>
        <v>0</v>
      </c>
      <c r="I95" s="93">
        <f>SUM('31:3'!I95)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SUM('31:3'!N95)</f>
        <v>0</v>
      </c>
      <c r="O95" s="93">
        <f>SUM('31:3'!O95)</f>
        <v>0</v>
      </c>
      <c r="P95" s="93">
        <f>SUM('31:3'!P95)</f>
        <v>0</v>
      </c>
      <c r="Q95" s="93">
        <f>SUM('31:3'!Q95)</f>
        <v>0</v>
      </c>
      <c r="R95" s="93">
        <f>SUM('31:3'!R95)</f>
        <v>0</v>
      </c>
      <c r="S95" s="93">
        <f>SUM('31:3'!S95)</f>
        <v>0</v>
      </c>
      <c r="T95" s="93">
        <f>SUM('31:3'!T95)</f>
        <v>0</v>
      </c>
      <c r="U95" s="93">
        <f>SUM('31:3'!U95)</f>
        <v>0</v>
      </c>
      <c r="V95" s="207">
        <f>SUM(X95:AA95)</f>
        <v>0</v>
      </c>
      <c r="W95" s="33" t="str">
        <f>IF(ISERROR(V95/G95),"",V95/G95)</f>
        <v/>
      </c>
      <c r="X95" s="93">
        <f>SUM('31:3'!X95)</f>
        <v>0</v>
      </c>
      <c r="Y95" s="93">
        <f>SUM('31:3'!Y95)</f>
        <v>0</v>
      </c>
      <c r="Z95" s="93">
        <f>SUM('31:3'!Z95)</f>
        <v>0</v>
      </c>
      <c r="AA95" s="93">
        <f>SUM('31:3'!AA95)</f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>
      <c r="A96" s="304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SUM('31:3'!G96)</f>
        <v>0</v>
      </c>
      <c r="H96" s="93">
        <f>SUM('31:3'!H96)</f>
        <v>0</v>
      </c>
      <c r="I96" s="93">
        <f>SUM('31:3'!I96)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SUM('31:3'!N96)</f>
        <v>0</v>
      </c>
      <c r="O96" s="93">
        <f>SUM('31:3'!O96)</f>
        <v>0</v>
      </c>
      <c r="P96" s="93">
        <f>SUM('31:3'!P96)</f>
        <v>0</v>
      </c>
      <c r="Q96" s="93">
        <f>SUM('31:3'!Q96)</f>
        <v>0</v>
      </c>
      <c r="R96" s="93">
        <f>SUM('31:3'!R96)</f>
        <v>0</v>
      </c>
      <c r="S96" s="93">
        <f>SUM('31:3'!S96)</f>
        <v>0</v>
      </c>
      <c r="T96" s="93">
        <f>SUM('31:3'!T96)</f>
        <v>0</v>
      </c>
      <c r="U96" s="93">
        <f>SUM('31:3'!U96)</f>
        <v>0</v>
      </c>
      <c r="V96" s="207">
        <f>SUM(X96:AA96)</f>
        <v>0</v>
      </c>
      <c r="W96" s="33" t="str">
        <f>IF(ISERROR(V96/G96),"",V96/G96)</f>
        <v/>
      </c>
      <c r="X96" s="93">
        <f>SUM('31:3'!X96)</f>
        <v>0</v>
      </c>
      <c r="Y96" s="93">
        <f>SUM('31:3'!Y96)</f>
        <v>0</v>
      </c>
      <c r="Z96" s="93">
        <f>SUM('31:3'!Z96)</f>
        <v>0</v>
      </c>
      <c r="AA96" s="93">
        <f>SUM('31:3'!AA96)</f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>
      <c r="A97" s="304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SUM('31:3'!G97)</f>
        <v>0</v>
      </c>
      <c r="H97" s="93">
        <f>SUM('31:3'!H97)</f>
        <v>0</v>
      </c>
      <c r="I97" s="93">
        <f>SUM('31:3'!I97)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SUM('31:3'!N97)</f>
        <v>0</v>
      </c>
      <c r="O97" s="93">
        <f>SUM('31:3'!O97)</f>
        <v>0</v>
      </c>
      <c r="P97" s="93">
        <f>SUM('31:3'!P97)</f>
        <v>0</v>
      </c>
      <c r="Q97" s="93">
        <f>SUM('31:3'!Q97)</f>
        <v>0</v>
      </c>
      <c r="R97" s="93">
        <f>SUM('31:3'!R97)</f>
        <v>0</v>
      </c>
      <c r="S97" s="93">
        <f>SUM('31:3'!S97)</f>
        <v>0</v>
      </c>
      <c r="T97" s="93">
        <f>SUM('31:3'!T97)</f>
        <v>0</v>
      </c>
      <c r="U97" s="93">
        <f>SUM('31:3'!U97)</f>
        <v>0</v>
      </c>
      <c r="V97" s="207">
        <f>SUM(X97:AA97)</f>
        <v>0</v>
      </c>
      <c r="W97" s="33" t="str">
        <f>IF(ISERROR(V97/G97),"",V97/G97)</f>
        <v/>
      </c>
      <c r="X97" s="93">
        <f>SUM('31:3'!X97)</f>
        <v>0</v>
      </c>
      <c r="Y97" s="93">
        <f>SUM('31:3'!Y97)</f>
        <v>0</v>
      </c>
      <c r="Z97" s="93">
        <f>SUM('31:3'!Z97)</f>
        <v>0</v>
      </c>
      <c r="AA97" s="93">
        <f>SUM('31:3'!AA97)</f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>
      <c r="A98" s="304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SUM('31:3'!G98)</f>
        <v>0</v>
      </c>
      <c r="H98" s="93">
        <f>SUM('31:3'!H98)</f>
        <v>0</v>
      </c>
      <c r="I98" s="93">
        <f>SUM('31:3'!I98)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SUM('31:3'!N98)</f>
        <v>0</v>
      </c>
      <c r="O98" s="93">
        <f>SUM('31:3'!O98)</f>
        <v>0</v>
      </c>
      <c r="P98" s="93">
        <f>SUM('31:3'!P98)</f>
        <v>0</v>
      </c>
      <c r="Q98" s="93">
        <f>SUM('31:3'!Q98)</f>
        <v>0</v>
      </c>
      <c r="R98" s="93">
        <f>SUM('31:3'!R98)</f>
        <v>0</v>
      </c>
      <c r="S98" s="93">
        <f>SUM('31:3'!S98)</f>
        <v>0</v>
      </c>
      <c r="T98" s="93">
        <f>SUM('31:3'!T98)</f>
        <v>0</v>
      </c>
      <c r="U98" s="93">
        <f>SUM('31:3'!U98)</f>
        <v>0</v>
      </c>
      <c r="V98" s="207">
        <f>SUM(X98:AA98)</f>
        <v>0</v>
      </c>
      <c r="W98" s="33" t="str">
        <f>IF(ISERROR(V98/G98),"",V98/G98)</f>
        <v/>
      </c>
      <c r="X98" s="93">
        <f>SUM('31:3'!X98)</f>
        <v>0</v>
      </c>
      <c r="Y98" s="93">
        <f>SUM('31:3'!Y98)</f>
        <v>0</v>
      </c>
      <c r="Z98" s="93">
        <f>SUM('31:3'!Z98)</f>
        <v>0</v>
      </c>
      <c r="AA98" s="93">
        <f>SUM('31:3'!AA98)</f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>
      <c r="A99" s="304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SUM('31:3'!G99)</f>
        <v>0</v>
      </c>
      <c r="H99" s="93">
        <f>SUM('31:3'!H99)</f>
        <v>0</v>
      </c>
      <c r="I99" s="93">
        <f>SUM('31:3'!I99)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2">IF(ISERROR(I99-K99),"",I99-K99)</f>
        <v>0</v>
      </c>
      <c r="N99" s="93">
        <f>SUM('31:3'!N99)</f>
        <v>0</v>
      </c>
      <c r="O99" s="93">
        <f>SUM('31:3'!O99)</f>
        <v>0</v>
      </c>
      <c r="P99" s="93">
        <f>SUM('31:3'!P99)</f>
        <v>0</v>
      </c>
      <c r="Q99" s="93">
        <f>SUM('31:3'!Q99)</f>
        <v>0</v>
      </c>
      <c r="R99" s="93">
        <f>SUM('31:3'!R99)</f>
        <v>0</v>
      </c>
      <c r="S99" s="93">
        <f>SUM('31:3'!S99)</f>
        <v>0</v>
      </c>
      <c r="T99" s="93">
        <f>SUM('31:3'!T99)</f>
        <v>0</v>
      </c>
      <c r="U99" s="93">
        <f>SUM('31:3'!U99)</f>
        <v>0</v>
      </c>
      <c r="V99" s="206">
        <f t="shared" ref="V99:V106" si="33">SUM(X99:AA99)</f>
        <v>0</v>
      </c>
      <c r="W99" s="33" t="str">
        <f t="shared" ref="W99:W106" si="34">IF(ISERROR(V99/G99),"",V99/G99)</f>
        <v/>
      </c>
      <c r="X99" s="93">
        <f>SUM('31:3'!X99)</f>
        <v>0</v>
      </c>
      <c r="Y99" s="93">
        <f>SUM('31:3'!Y99)</f>
        <v>0</v>
      </c>
      <c r="Z99" s="93">
        <f>SUM('31:3'!Z99)</f>
        <v>0</v>
      </c>
      <c r="AA99" s="93">
        <f>SUM('31:3'!AA99)</f>
        <v>0</v>
      </c>
      <c r="AB99" s="21"/>
      <c r="AC99" s="21"/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>
      <c r="A100" s="304"/>
      <c r="B100" s="65" t="s">
        <v>88</v>
      </c>
      <c r="C100" s="16" t="s">
        <v>72</v>
      </c>
      <c r="D100" s="17">
        <v>5.03</v>
      </c>
      <c r="E100" s="17"/>
      <c r="F100" s="6"/>
      <c r="G100" s="93">
        <f>SUM('31:3'!G100)</f>
        <v>0</v>
      </c>
      <c r="H100" s="93">
        <f>SUM('31:3'!H100)</f>
        <v>0</v>
      </c>
      <c r="I100" s="93">
        <f>SUM('31:3'!I100)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2"/>
        <v/>
      </c>
      <c r="N100" s="93">
        <f>SUM('31:3'!N100)</f>
        <v>0</v>
      </c>
      <c r="O100" s="93">
        <f>SUM('31:3'!O100)</f>
        <v>0</v>
      </c>
      <c r="P100" s="93">
        <f>SUM('31:3'!P100)</f>
        <v>0</v>
      </c>
      <c r="Q100" s="93">
        <f>SUM('31:3'!Q100)</f>
        <v>0</v>
      </c>
      <c r="R100" s="93">
        <f>SUM('31:3'!R100)</f>
        <v>0</v>
      </c>
      <c r="S100" s="93">
        <f>SUM('31:3'!S100)</f>
        <v>0</v>
      </c>
      <c r="T100" s="93">
        <f>SUM('31:3'!T100)</f>
        <v>0</v>
      </c>
      <c r="U100" s="93">
        <f>SUM('31:3'!U100)</f>
        <v>0</v>
      </c>
      <c r="V100" s="206">
        <f t="shared" si="33"/>
        <v>0</v>
      </c>
      <c r="W100" s="33" t="str">
        <f t="shared" si="34"/>
        <v/>
      </c>
      <c r="X100" s="93">
        <f>SUM('31:3'!X100)</f>
        <v>0</v>
      </c>
      <c r="Y100" s="93">
        <f>SUM('31:3'!Y100)</f>
        <v>0</v>
      </c>
      <c r="Z100" s="93">
        <f>SUM('31:3'!Z100)</f>
        <v>0</v>
      </c>
      <c r="AA100" s="93">
        <f>SUM('31:3'!AA100)</f>
        <v>0</v>
      </c>
      <c r="AB100" s="21"/>
      <c r="AC100" s="21"/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>
      <c r="A101" s="304"/>
      <c r="B101" s="65" t="s">
        <v>88</v>
      </c>
      <c r="C101" s="16" t="s">
        <v>60</v>
      </c>
      <c r="D101" s="17">
        <v>5.03</v>
      </c>
      <c r="E101" s="17"/>
      <c r="F101" s="6"/>
      <c r="G101" s="93">
        <f>SUM('31:3'!G101)</f>
        <v>0</v>
      </c>
      <c r="H101" s="93">
        <f>SUM('31:3'!H101)</f>
        <v>0</v>
      </c>
      <c r="I101" s="93">
        <f>SUM('31:3'!I101)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2"/>
        <v/>
      </c>
      <c r="N101" s="93">
        <f>SUM('31:3'!N101)</f>
        <v>0</v>
      </c>
      <c r="O101" s="93">
        <f>SUM('31:3'!O101)</f>
        <v>0</v>
      </c>
      <c r="P101" s="93">
        <f>SUM('31:3'!P101)</f>
        <v>0</v>
      </c>
      <c r="Q101" s="93">
        <f>SUM('31:3'!Q101)</f>
        <v>0</v>
      </c>
      <c r="R101" s="93">
        <f>SUM('31:3'!R101)</f>
        <v>0</v>
      </c>
      <c r="S101" s="93">
        <f>SUM('31:3'!S101)</f>
        <v>0</v>
      </c>
      <c r="T101" s="93">
        <f>SUM('31:3'!T101)</f>
        <v>0</v>
      </c>
      <c r="U101" s="93">
        <f>SUM('31:3'!U101)</f>
        <v>0</v>
      </c>
      <c r="V101" s="206">
        <f t="shared" si="33"/>
        <v>0</v>
      </c>
      <c r="W101" s="33" t="str">
        <f t="shared" si="34"/>
        <v/>
      </c>
      <c r="X101" s="93">
        <f>SUM('31:3'!X101)</f>
        <v>0</v>
      </c>
      <c r="Y101" s="93">
        <f>SUM('31:3'!Y101)</f>
        <v>0</v>
      </c>
      <c r="Z101" s="93">
        <f>SUM('31:3'!Z101)</f>
        <v>0</v>
      </c>
      <c r="AA101" s="93">
        <f>SUM('31:3'!AA101)</f>
        <v>0</v>
      </c>
      <c r="AB101" s="21"/>
      <c r="AC101" s="21"/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>
      <c r="A102" s="304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SUM('31:3'!G102)</f>
        <v>0</v>
      </c>
      <c r="H102" s="93">
        <f>SUM('31:3'!H102)</f>
        <v>0</v>
      </c>
      <c r="I102" s="93">
        <f>SUM('31:3'!I102)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2"/>
        <v/>
      </c>
      <c r="N102" s="93">
        <f>SUM('31:3'!N102)</f>
        <v>0</v>
      </c>
      <c r="O102" s="93">
        <f>SUM('31:3'!O102)</f>
        <v>0</v>
      </c>
      <c r="P102" s="93">
        <f>SUM('31:3'!P102)</f>
        <v>0</v>
      </c>
      <c r="Q102" s="93">
        <f>SUM('31:3'!Q102)</f>
        <v>0</v>
      </c>
      <c r="R102" s="93">
        <f>SUM('31:3'!R102)</f>
        <v>0</v>
      </c>
      <c r="S102" s="93">
        <f>SUM('31:3'!S102)</f>
        <v>0</v>
      </c>
      <c r="T102" s="93">
        <f>SUM('31:3'!T102)</f>
        <v>0</v>
      </c>
      <c r="U102" s="93">
        <f>SUM('31:3'!U102)</f>
        <v>0</v>
      </c>
      <c r="V102" s="206">
        <f t="shared" si="33"/>
        <v>0</v>
      </c>
      <c r="W102" s="33" t="str">
        <f t="shared" si="34"/>
        <v/>
      </c>
      <c r="X102" s="93">
        <f>SUM('31:3'!X102)</f>
        <v>0</v>
      </c>
      <c r="Y102" s="93">
        <f>SUM('31:3'!Y102)</f>
        <v>0</v>
      </c>
      <c r="Z102" s="93">
        <f>SUM('31:3'!Z102)</f>
        <v>0</v>
      </c>
      <c r="AA102" s="93">
        <f>SUM('31:3'!AA102)</f>
        <v>0</v>
      </c>
      <c r="AB102" s="21"/>
      <c r="AC102" s="21"/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>
      <c r="A103" s="304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SUM('31:3'!G103)</f>
        <v>0</v>
      </c>
      <c r="H103" s="93">
        <f>SUM('31:3'!H103)</f>
        <v>0</v>
      </c>
      <c r="I103" s="93">
        <f>SUM('31:3'!I103)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2"/>
        <v>0</v>
      </c>
      <c r="N103" s="93">
        <f>SUM('31:3'!N103)</f>
        <v>0</v>
      </c>
      <c r="O103" s="93">
        <f>SUM('31:3'!O103)</f>
        <v>0</v>
      </c>
      <c r="P103" s="93">
        <f>SUM('31:3'!P103)</f>
        <v>0</v>
      </c>
      <c r="Q103" s="93">
        <f>SUM('31:3'!Q103)</f>
        <v>0</v>
      </c>
      <c r="R103" s="93">
        <f>SUM('31:3'!R103)</f>
        <v>0</v>
      </c>
      <c r="S103" s="93">
        <f>SUM('31:3'!S103)</f>
        <v>0</v>
      </c>
      <c r="T103" s="93">
        <f>SUM('31:3'!T103)</f>
        <v>0</v>
      </c>
      <c r="U103" s="93">
        <f>SUM('31:3'!U103)</f>
        <v>0</v>
      </c>
      <c r="V103" s="206">
        <f t="shared" si="33"/>
        <v>0</v>
      </c>
      <c r="W103" s="33" t="str">
        <f t="shared" si="34"/>
        <v/>
      </c>
      <c r="X103" s="93">
        <f>SUM('31:3'!X103)</f>
        <v>0</v>
      </c>
      <c r="Y103" s="93">
        <f>SUM('31:3'!Y103)</f>
        <v>0</v>
      </c>
      <c r="Z103" s="93">
        <f>SUM('31:3'!Z103)</f>
        <v>0</v>
      </c>
      <c r="AA103" s="93">
        <f>SUM('31:3'!AA103)</f>
        <v>0</v>
      </c>
      <c r="AB103" s="21"/>
      <c r="AC103" s="21"/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>
      <c r="A104" s="304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SUM('31:3'!G104)</f>
        <v>0</v>
      </c>
      <c r="H104" s="93">
        <f>SUM('31:3'!H104)</f>
        <v>0</v>
      </c>
      <c r="I104" s="93">
        <f>SUM('31:3'!I104)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2"/>
        <v>0</v>
      </c>
      <c r="N104" s="93">
        <f>SUM('31:3'!N104)</f>
        <v>0</v>
      </c>
      <c r="O104" s="93">
        <f>SUM('31:3'!O104)</f>
        <v>0</v>
      </c>
      <c r="P104" s="93">
        <f>SUM('31:3'!P104)</f>
        <v>0</v>
      </c>
      <c r="Q104" s="93">
        <f>SUM('31:3'!Q104)</f>
        <v>0</v>
      </c>
      <c r="R104" s="93">
        <f>SUM('31:3'!R104)</f>
        <v>0</v>
      </c>
      <c r="S104" s="93">
        <f>SUM('31:3'!S104)</f>
        <v>0</v>
      </c>
      <c r="T104" s="93">
        <f>SUM('31:3'!T104)</f>
        <v>0</v>
      </c>
      <c r="U104" s="93">
        <f>SUM('31:3'!U104)</f>
        <v>0</v>
      </c>
      <c r="V104" s="206">
        <f t="shared" si="33"/>
        <v>0</v>
      </c>
      <c r="W104" s="33" t="str">
        <f t="shared" si="34"/>
        <v/>
      </c>
      <c r="X104" s="93">
        <f>SUM('31:3'!X104)</f>
        <v>0</v>
      </c>
      <c r="Y104" s="93">
        <f>SUM('31:3'!Y104)</f>
        <v>0</v>
      </c>
      <c r="Z104" s="93">
        <f>SUM('31:3'!Z104)</f>
        <v>0</v>
      </c>
      <c r="AA104" s="93">
        <f>SUM('31:3'!AA104)</f>
        <v>0</v>
      </c>
      <c r="AB104" s="21"/>
      <c r="AC104" s="21"/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>
      <c r="A105" s="304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SUM('31:3'!G105)</f>
        <v>0</v>
      </c>
      <c r="H105" s="93">
        <f>SUM('31:3'!H105)</f>
        <v>0</v>
      </c>
      <c r="I105" s="93">
        <f>SUM('31:3'!I105)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2"/>
        <v>0</v>
      </c>
      <c r="N105" s="93">
        <f>SUM('31:3'!N105)</f>
        <v>0</v>
      </c>
      <c r="O105" s="93">
        <f>SUM('31:3'!O105)</f>
        <v>0</v>
      </c>
      <c r="P105" s="93">
        <f>SUM('31:3'!P105)</f>
        <v>0</v>
      </c>
      <c r="Q105" s="93">
        <f>SUM('31:3'!Q105)</f>
        <v>0</v>
      </c>
      <c r="R105" s="93">
        <f>SUM('31:3'!R105)</f>
        <v>0</v>
      </c>
      <c r="S105" s="93">
        <f>SUM('31:3'!S105)</f>
        <v>0</v>
      </c>
      <c r="T105" s="93">
        <f>SUM('31:3'!T105)</f>
        <v>0</v>
      </c>
      <c r="U105" s="93">
        <f>SUM('31:3'!U105)</f>
        <v>0</v>
      </c>
      <c r="V105" s="206">
        <f t="shared" si="33"/>
        <v>0</v>
      </c>
      <c r="W105" s="33" t="str">
        <f t="shared" si="34"/>
        <v/>
      </c>
      <c r="X105" s="93">
        <f>SUM('31:3'!X105)</f>
        <v>0</v>
      </c>
      <c r="Y105" s="93">
        <f>SUM('31:3'!Y105)</f>
        <v>0</v>
      </c>
      <c r="Z105" s="93">
        <f>SUM('31:3'!Z105)</f>
        <v>0</v>
      </c>
      <c r="AA105" s="93">
        <f>SUM('31:3'!AA105)</f>
        <v>0</v>
      </c>
      <c r="AB105" s="21"/>
      <c r="AC105" s="21"/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>
      <c r="A106" s="304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SUM('31:3'!G106)</f>
        <v>0</v>
      </c>
      <c r="H106" s="93">
        <f>SUM('31:3'!H106)</f>
        <v>0</v>
      </c>
      <c r="I106" s="93">
        <f>SUM('31:3'!I106)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2"/>
        <v>0</v>
      </c>
      <c r="N106" s="93">
        <f>SUM('31:3'!N106)</f>
        <v>0</v>
      </c>
      <c r="O106" s="93">
        <f>SUM('31:3'!O106)</f>
        <v>0</v>
      </c>
      <c r="P106" s="93">
        <f>SUM('31:3'!P106)</f>
        <v>0</v>
      </c>
      <c r="Q106" s="93">
        <f>SUM('31:3'!Q106)</f>
        <v>0</v>
      </c>
      <c r="R106" s="93">
        <f>SUM('31:3'!R106)</f>
        <v>0</v>
      </c>
      <c r="S106" s="93">
        <f>SUM('31:3'!S106)</f>
        <v>0</v>
      </c>
      <c r="T106" s="93">
        <f>SUM('31:3'!T106)</f>
        <v>0</v>
      </c>
      <c r="U106" s="93">
        <f>SUM('31:3'!U106)</f>
        <v>0</v>
      </c>
      <c r="V106" s="206">
        <f t="shared" si="33"/>
        <v>0</v>
      </c>
      <c r="W106" s="33" t="str">
        <f t="shared" si="34"/>
        <v/>
      </c>
      <c r="X106" s="93">
        <f>SUM('31:3'!X106)</f>
        <v>0</v>
      </c>
      <c r="Y106" s="93">
        <f>SUM('31:3'!Y106)</f>
        <v>0</v>
      </c>
      <c r="Z106" s="93">
        <f>SUM('31:3'!Z106)</f>
        <v>0</v>
      </c>
      <c r="AA106" s="93">
        <f>SUM('31:3'!AA106)</f>
        <v>0</v>
      </c>
      <c r="AB106" s="21"/>
      <c r="AC106" s="21"/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>
      <c r="A107" s="299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SUM('31:3'!G107)</f>
        <v>0</v>
      </c>
      <c r="H107" s="93">
        <f>SUM('31:3'!H107)</f>
        <v>0</v>
      </c>
      <c r="I107" s="93">
        <f>SUM('31:3'!I107)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2"/>
        <v>0</v>
      </c>
      <c r="N107" s="93">
        <f>SUM('31:3'!N107)</f>
        <v>0</v>
      </c>
      <c r="O107" s="93">
        <f>SUM('31:3'!O107)</f>
        <v>0</v>
      </c>
      <c r="P107" s="93">
        <f>SUM('31:3'!P107)</f>
        <v>0</v>
      </c>
      <c r="Q107" s="93">
        <f>SUM('31:3'!Q107)</f>
        <v>0</v>
      </c>
      <c r="R107" s="93">
        <f>SUM('31:3'!R107)</f>
        <v>0</v>
      </c>
      <c r="S107" s="93">
        <f>SUM('31:3'!S107)</f>
        <v>0</v>
      </c>
      <c r="T107" s="93">
        <f>SUM('31:3'!T107)</f>
        <v>0</v>
      </c>
      <c r="U107" s="93">
        <f>SUM('31:3'!U107)</f>
        <v>0</v>
      </c>
      <c r="V107" s="206"/>
      <c r="W107" s="33"/>
      <c r="X107" s="93">
        <f>SUM('31:3'!X107)</f>
        <v>0</v>
      </c>
      <c r="Y107" s="93">
        <f>SUM('31:3'!Y107)</f>
        <v>0</v>
      </c>
      <c r="Z107" s="93">
        <f>SUM('31:3'!Z107)</f>
        <v>0</v>
      </c>
      <c r="AA107" s="93">
        <f>SUM('31:3'!AA107)</f>
        <v>0</v>
      </c>
      <c r="AB107" s="21"/>
      <c r="AC107" s="21"/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>
      <c r="A108" s="299">
        <v>30400028</v>
      </c>
      <c r="B108" s="190" t="s">
        <v>457</v>
      </c>
      <c r="C108" s="187" t="s">
        <v>403</v>
      </c>
      <c r="D108" s="17">
        <v>5</v>
      </c>
      <c r="E108" s="17"/>
      <c r="F108" s="6"/>
      <c r="G108" s="93">
        <f>SUM('31:3'!G108)</f>
        <v>437</v>
      </c>
      <c r="H108" s="93">
        <f>SUM('31:3'!H108)</f>
        <v>2185</v>
      </c>
      <c r="I108" s="93">
        <f>SUM('31:3'!I108)</f>
        <v>36.5</v>
      </c>
      <c r="J108" s="31"/>
      <c r="K108" s="35">
        <f t="array" ref="K108">IF(ISERROR(G108/L108),"",G108/L108)</f>
        <v>87.4</v>
      </c>
      <c r="L108" s="87">
        <v>5</v>
      </c>
      <c r="M108" s="36">
        <f t="shared" si="32"/>
        <v>-50.900000000000006</v>
      </c>
      <c r="N108" s="93">
        <f>SUM('31:3'!N108)</f>
        <v>0</v>
      </c>
      <c r="O108" s="93">
        <f>SUM('31:3'!O108)</f>
        <v>0</v>
      </c>
      <c r="P108" s="93">
        <f>SUM('31:3'!P108)</f>
        <v>0</v>
      </c>
      <c r="Q108" s="93">
        <f>SUM('31:3'!Q108)</f>
        <v>0</v>
      </c>
      <c r="R108" s="93">
        <f>SUM('31:3'!R108)</f>
        <v>0</v>
      </c>
      <c r="S108" s="93">
        <f>SUM('31:3'!S108)</f>
        <v>0</v>
      </c>
      <c r="T108" s="93">
        <f>SUM('31:3'!T108)</f>
        <v>0</v>
      </c>
      <c r="U108" s="93">
        <f>SUM('31:3'!U108)</f>
        <v>0</v>
      </c>
      <c r="V108" s="206"/>
      <c r="W108" s="33"/>
      <c r="X108" s="93">
        <f>SUM('31:3'!X108)</f>
        <v>0</v>
      </c>
      <c r="Y108" s="93">
        <f>SUM('31:3'!Y108)</f>
        <v>0</v>
      </c>
      <c r="Z108" s="93">
        <f>SUM('31:3'!Z108)</f>
        <v>0</v>
      </c>
      <c r="AA108" s="93">
        <f>SUM('31:3'!AA108)</f>
        <v>0</v>
      </c>
      <c r="AB108" s="21"/>
      <c r="AC108" s="21"/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>
      <c r="A109" s="299">
        <v>30400027</v>
      </c>
      <c r="B109" s="190" t="s">
        <v>472</v>
      </c>
      <c r="C109" s="187" t="s">
        <v>406</v>
      </c>
      <c r="D109" s="17">
        <v>5</v>
      </c>
      <c r="E109" s="17"/>
      <c r="F109" s="6"/>
      <c r="G109" s="93">
        <f>SUM('31:3'!G109)</f>
        <v>0</v>
      </c>
      <c r="H109" s="93">
        <f>SUM('31:3'!H109)</f>
        <v>0</v>
      </c>
      <c r="I109" s="93">
        <f>SUM('31:3'!I109)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2"/>
        <v>0</v>
      </c>
      <c r="N109" s="93">
        <f>SUM('31:3'!N109)</f>
        <v>0</v>
      </c>
      <c r="O109" s="93">
        <f>SUM('31:3'!O109)</f>
        <v>0</v>
      </c>
      <c r="P109" s="93">
        <f>SUM('31:3'!P109)</f>
        <v>0</v>
      </c>
      <c r="Q109" s="93">
        <f>SUM('31:3'!Q109)</f>
        <v>0</v>
      </c>
      <c r="R109" s="93">
        <f>SUM('31:3'!R109)</f>
        <v>0</v>
      </c>
      <c r="S109" s="93">
        <f>SUM('31:3'!S109)</f>
        <v>0</v>
      </c>
      <c r="T109" s="93">
        <f>SUM('31:3'!T109)</f>
        <v>0</v>
      </c>
      <c r="U109" s="93">
        <f>SUM('31:3'!U109)</f>
        <v>0</v>
      </c>
      <c r="V109" s="206"/>
      <c r="W109" s="33"/>
      <c r="X109" s="93">
        <f>SUM('31:3'!X109)</f>
        <v>0</v>
      </c>
      <c r="Y109" s="93">
        <f>SUM('31:3'!Y109)</f>
        <v>0</v>
      </c>
      <c r="Z109" s="93">
        <f>SUM('31:3'!Z109)</f>
        <v>0</v>
      </c>
      <c r="AA109" s="93">
        <f>SUM('31:3'!AA109)</f>
        <v>0</v>
      </c>
      <c r="AB109" s="21"/>
      <c r="AC109" s="21"/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>
      <c r="A110" s="299"/>
      <c r="B110" s="190" t="s">
        <v>492</v>
      </c>
      <c r="C110" s="187" t="s">
        <v>372</v>
      </c>
      <c r="D110" s="17">
        <v>5</v>
      </c>
      <c r="E110" s="17"/>
      <c r="F110" s="6"/>
      <c r="G110" s="93">
        <f>SUM('31:3'!G110)</f>
        <v>0</v>
      </c>
      <c r="H110" s="93">
        <f>SUM('31:3'!H110)</f>
        <v>0</v>
      </c>
      <c r="I110" s="93">
        <f>SUM('31:3'!I110)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2"/>
        <v>0</v>
      </c>
      <c r="N110" s="93">
        <f>SUM('31:3'!N110)</f>
        <v>0</v>
      </c>
      <c r="O110" s="93">
        <f>SUM('31:3'!O110)</f>
        <v>0</v>
      </c>
      <c r="P110" s="93">
        <f>SUM('31:3'!P110)</f>
        <v>0</v>
      </c>
      <c r="Q110" s="93">
        <f>SUM('31:3'!Q110)</f>
        <v>0</v>
      </c>
      <c r="R110" s="93">
        <f>SUM('31:3'!R110)</f>
        <v>0</v>
      </c>
      <c r="S110" s="93">
        <f>SUM('31:3'!S110)</f>
        <v>0</v>
      </c>
      <c r="T110" s="93">
        <f>SUM('31:3'!T110)</f>
        <v>0</v>
      </c>
      <c r="U110" s="93">
        <f>SUM('31:3'!U110)</f>
        <v>0</v>
      </c>
      <c r="V110" s="206"/>
      <c r="W110" s="33"/>
      <c r="X110" s="93">
        <f>SUM('31:3'!X110)</f>
        <v>0</v>
      </c>
      <c r="Y110" s="93">
        <f>SUM('31:3'!Y110)</f>
        <v>0</v>
      </c>
      <c r="Z110" s="93">
        <f>SUM('31:3'!Z110)</f>
        <v>0</v>
      </c>
      <c r="AA110" s="93">
        <f>SUM('31:3'!AA110)</f>
        <v>0</v>
      </c>
      <c r="AB110" s="21"/>
      <c r="AC110" s="21"/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>
      <c r="A111" s="299">
        <v>30600009</v>
      </c>
      <c r="B111" s="61" t="s">
        <v>344</v>
      </c>
      <c r="C111" s="16" t="s">
        <v>346</v>
      </c>
      <c r="D111" s="17">
        <v>5</v>
      </c>
      <c r="E111" s="17"/>
      <c r="F111" s="6"/>
      <c r="G111" s="93">
        <f>SUM('31:3'!G111)</f>
        <v>0</v>
      </c>
      <c r="H111" s="93">
        <f>SUM('31:3'!H111)</f>
        <v>0</v>
      </c>
      <c r="I111" s="93">
        <f>SUM('31:3'!I111)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2"/>
        <v>0</v>
      </c>
      <c r="N111" s="93">
        <f>SUM('31:3'!N111)</f>
        <v>0</v>
      </c>
      <c r="O111" s="93">
        <f>SUM('31:3'!O111)</f>
        <v>0</v>
      </c>
      <c r="P111" s="93">
        <f>SUM('31:3'!P111)</f>
        <v>0</v>
      </c>
      <c r="Q111" s="93">
        <f>SUM('31:3'!Q111)</f>
        <v>0</v>
      </c>
      <c r="R111" s="93">
        <f>SUM('31:3'!R111)</f>
        <v>0</v>
      </c>
      <c r="S111" s="93">
        <f>SUM('31:3'!S111)</f>
        <v>0</v>
      </c>
      <c r="T111" s="93">
        <f>SUM('31:3'!T111)</f>
        <v>0</v>
      </c>
      <c r="U111" s="93">
        <f>SUM('31:3'!U111)</f>
        <v>0</v>
      </c>
      <c r="V111" s="206"/>
      <c r="W111" s="33"/>
      <c r="X111" s="93">
        <f>SUM('31:3'!X111)</f>
        <v>0</v>
      </c>
      <c r="Y111" s="93">
        <f>SUM('31:3'!Y111)</f>
        <v>0</v>
      </c>
      <c r="Z111" s="93">
        <f>SUM('31:3'!Z111)</f>
        <v>0</v>
      </c>
      <c r="AA111" s="93">
        <f>SUM('31:3'!AA111)</f>
        <v>0</v>
      </c>
      <c r="AB111" s="21"/>
      <c r="AC111" s="21"/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>
      <c r="A112" s="299">
        <v>30600010</v>
      </c>
      <c r="B112" s="61" t="s">
        <v>344</v>
      </c>
      <c r="C112" s="16" t="s">
        <v>347</v>
      </c>
      <c r="D112" s="17">
        <v>5</v>
      </c>
      <c r="E112" s="17"/>
      <c r="F112" s="6"/>
      <c r="G112" s="93">
        <f>SUM('31:3'!G112)</f>
        <v>0</v>
      </c>
      <c r="H112" s="93">
        <f>SUM('31:3'!H112)</f>
        <v>0</v>
      </c>
      <c r="I112" s="93">
        <f>SUM('31:3'!I112)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2"/>
        <v>0</v>
      </c>
      <c r="N112" s="93">
        <f>SUM('31:3'!N112)</f>
        <v>0</v>
      </c>
      <c r="O112" s="93">
        <f>SUM('31:3'!O112)</f>
        <v>0</v>
      </c>
      <c r="P112" s="93">
        <f>SUM('31:3'!P112)</f>
        <v>0</v>
      </c>
      <c r="Q112" s="93">
        <f>SUM('31:3'!Q112)</f>
        <v>0</v>
      </c>
      <c r="R112" s="93">
        <f>SUM('31:3'!R112)</f>
        <v>0</v>
      </c>
      <c r="S112" s="93">
        <f>SUM('31:3'!S112)</f>
        <v>0</v>
      </c>
      <c r="T112" s="93">
        <f>SUM('31:3'!T112)</f>
        <v>0</v>
      </c>
      <c r="U112" s="93">
        <f>SUM('31:3'!U112)</f>
        <v>0</v>
      </c>
      <c r="V112" s="206"/>
      <c r="W112" s="33"/>
      <c r="X112" s="93">
        <f>SUM('31:3'!X112)</f>
        <v>0</v>
      </c>
      <c r="Y112" s="93">
        <f>SUM('31:3'!Y112)</f>
        <v>0</v>
      </c>
      <c r="Z112" s="93">
        <f>SUM('31:3'!Z112)</f>
        <v>0</v>
      </c>
      <c r="AA112" s="93">
        <f>SUM('31:3'!AA112)</f>
        <v>0</v>
      </c>
      <c r="AB112" s="21"/>
      <c r="AC112" s="21"/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>
      <c r="A113" s="299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SUM('31:3'!G113)</f>
        <v>0</v>
      </c>
      <c r="H113" s="93">
        <f>SUM('31:3'!H113)</f>
        <v>0</v>
      </c>
      <c r="I113" s="93">
        <f>SUM('31:3'!I113)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2"/>
        <v>0</v>
      </c>
      <c r="N113" s="93">
        <f>SUM('31:3'!N113)</f>
        <v>0</v>
      </c>
      <c r="O113" s="93">
        <f>SUM('31:3'!O113)</f>
        <v>0</v>
      </c>
      <c r="P113" s="93">
        <f>SUM('31:3'!P113)</f>
        <v>0</v>
      </c>
      <c r="Q113" s="93">
        <f>SUM('31:3'!Q113)</f>
        <v>0</v>
      </c>
      <c r="R113" s="93">
        <f>SUM('31:3'!R113)</f>
        <v>0</v>
      </c>
      <c r="S113" s="93">
        <f>SUM('31:3'!S113)</f>
        <v>0</v>
      </c>
      <c r="T113" s="93">
        <f>SUM('31:3'!T113)</f>
        <v>0</v>
      </c>
      <c r="U113" s="93">
        <f>SUM('31:3'!U113)</f>
        <v>0</v>
      </c>
      <c r="V113" s="206">
        <f t="shared" ref="V113:V114" si="35">SUM(X113:AA113)</f>
        <v>0</v>
      </c>
      <c r="W113" s="33" t="str">
        <f t="shared" ref="W113:W114" si="36">IF(ISERROR(V113/G113),"",V113/G113)</f>
        <v/>
      </c>
      <c r="X113" s="93">
        <f>SUM('31:3'!X113)</f>
        <v>0</v>
      </c>
      <c r="Y113" s="93">
        <f>SUM('31:3'!Y113)</f>
        <v>0</v>
      </c>
      <c r="Z113" s="93">
        <f>SUM('31:3'!Z113)</f>
        <v>0</v>
      </c>
      <c r="AA113" s="93">
        <f>SUM('31:3'!AA113)</f>
        <v>0</v>
      </c>
      <c r="AB113" s="21"/>
      <c r="AC113" s="21"/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>
      <c r="A114" s="299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SUM('31:3'!G114)</f>
        <v>0</v>
      </c>
      <c r="H114" s="93">
        <f>SUM('31:3'!H114)</f>
        <v>0</v>
      </c>
      <c r="I114" s="93">
        <f>SUM('31:3'!I114)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2"/>
        <v>0</v>
      </c>
      <c r="N114" s="93">
        <f>SUM('31:3'!N114)</f>
        <v>0</v>
      </c>
      <c r="O114" s="93">
        <f>SUM('31:3'!O114)</f>
        <v>0</v>
      </c>
      <c r="P114" s="93">
        <f>SUM('31:3'!P114)</f>
        <v>0</v>
      </c>
      <c r="Q114" s="93">
        <f>SUM('31:3'!Q114)</f>
        <v>0</v>
      </c>
      <c r="R114" s="93">
        <f>SUM('31:3'!R114)</f>
        <v>0</v>
      </c>
      <c r="S114" s="93">
        <f>SUM('31:3'!S114)</f>
        <v>0</v>
      </c>
      <c r="T114" s="93">
        <f>SUM('31:3'!T114)</f>
        <v>0</v>
      </c>
      <c r="U114" s="93">
        <f>SUM('31:3'!U114)</f>
        <v>0</v>
      </c>
      <c r="V114" s="206">
        <f t="shared" si="35"/>
        <v>0</v>
      </c>
      <c r="W114" s="33" t="str">
        <f t="shared" si="36"/>
        <v/>
      </c>
      <c r="X114" s="93">
        <f>SUM('31:3'!X114)</f>
        <v>0</v>
      </c>
      <c r="Y114" s="93">
        <f>SUM('31:3'!Y114)</f>
        <v>0</v>
      </c>
      <c r="Z114" s="93">
        <f>SUM('31:3'!Z114)</f>
        <v>0</v>
      </c>
      <c r="AA114" s="93">
        <f>SUM('31:3'!AA114)</f>
        <v>0</v>
      </c>
      <c r="AB114" s="21"/>
      <c r="AC114" s="21"/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>
      <c r="A115" s="299">
        <v>30400004</v>
      </c>
      <c r="B115" s="215" t="s">
        <v>419</v>
      </c>
      <c r="C115" s="187" t="s">
        <v>420</v>
      </c>
      <c r="D115" s="17"/>
      <c r="E115" s="17"/>
      <c r="F115" s="6"/>
      <c r="G115" s="93">
        <f>SUM('31:3'!G115)</f>
        <v>691</v>
      </c>
      <c r="H115" s="93">
        <f>SUM('31:3'!H115)</f>
        <v>3455</v>
      </c>
      <c r="I115" s="93">
        <f>SUM('31:3'!I115)</f>
        <v>30.5</v>
      </c>
      <c r="J115" s="31"/>
      <c r="K115" s="35">
        <f t="array" ref="K115">IF(ISERROR(G115/L115),"",G115/L115)</f>
        <v>28.791666666666668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21"/>
      <c r="AC115" s="21"/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>
      <c r="A116" s="299">
        <v>30400003</v>
      </c>
      <c r="B116" s="215" t="s">
        <v>419</v>
      </c>
      <c r="C116" s="187" t="s">
        <v>421</v>
      </c>
      <c r="D116" s="17"/>
      <c r="E116" s="17"/>
      <c r="F116" s="6"/>
      <c r="G116" s="93">
        <f>SUM('31:3'!G116)</f>
        <v>0</v>
      </c>
      <c r="H116" s="93">
        <f>SUM('31:3'!H116)</f>
        <v>0</v>
      </c>
      <c r="I116" s="93">
        <f>SUM('31:3'!I116)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21"/>
      <c r="AC116" s="21"/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>
      <c r="A117" s="299">
        <v>30400005</v>
      </c>
      <c r="B117" s="215" t="s">
        <v>419</v>
      </c>
      <c r="C117" s="187" t="s">
        <v>422</v>
      </c>
      <c r="D117" s="17"/>
      <c r="E117" s="17"/>
      <c r="F117" s="6"/>
      <c r="G117" s="93">
        <f>SUM('31:3'!G117)</f>
        <v>725</v>
      </c>
      <c r="H117" s="93">
        <f>SUM('31:3'!H117)</f>
        <v>3625</v>
      </c>
      <c r="I117" s="93">
        <f>SUM('31:3'!I117)</f>
        <v>36.5</v>
      </c>
      <c r="J117" s="31"/>
      <c r="K117" s="35">
        <f t="array" ref="K117">IF(ISERROR(G117/L117),"",G117/L117)</f>
        <v>30.208333333333332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21"/>
      <c r="AC117" s="21"/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>
      <c r="A118" s="299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SUM('31:3'!G118)</f>
        <v>0</v>
      </c>
      <c r="H118" s="93">
        <f>SUM('31:3'!H118)</f>
        <v>0</v>
      </c>
      <c r="I118" s="93">
        <f>SUM('31:3'!I118)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7">IF(ISERROR(I118-K118),"",I118-K118)</f>
        <v>0</v>
      </c>
      <c r="N118" s="93">
        <f>SUM('31:3'!N118)</f>
        <v>0</v>
      </c>
      <c r="O118" s="93">
        <f>SUM('31:3'!O118)</f>
        <v>0</v>
      </c>
      <c r="P118" s="93">
        <f>SUM('31:3'!P118)</f>
        <v>0</v>
      </c>
      <c r="Q118" s="93">
        <f>SUM('31:3'!Q118)</f>
        <v>0</v>
      </c>
      <c r="R118" s="93">
        <f>SUM('31:3'!R118)</f>
        <v>0</v>
      </c>
      <c r="S118" s="93">
        <f>SUM('31:3'!S118)</f>
        <v>0</v>
      </c>
      <c r="T118" s="93">
        <f>SUM('31:3'!T118)</f>
        <v>0</v>
      </c>
      <c r="U118" s="93">
        <f>SUM('31:3'!U118)</f>
        <v>0</v>
      </c>
      <c r="V118" s="206">
        <f t="shared" ref="V118:V120" si="38">SUM(X118:AA118)</f>
        <v>0</v>
      </c>
      <c r="W118" s="33" t="str">
        <f t="shared" ref="W118" si="39">IF(ISERROR(V118/G118),"",V118/G118)</f>
        <v/>
      </c>
      <c r="X118" s="93">
        <f>SUM('31:3'!X118)</f>
        <v>0</v>
      </c>
      <c r="Y118" s="93">
        <f>SUM('31:3'!Y118)</f>
        <v>0</v>
      </c>
      <c r="Z118" s="93">
        <f>SUM('31:3'!Z118)</f>
        <v>0</v>
      </c>
      <c r="AA118" s="93">
        <f>SUM('31:3'!AA118)</f>
        <v>0</v>
      </c>
      <c r="AB118" s="21"/>
      <c r="AC118" s="21"/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>
      <c r="A119" s="299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SUM('31:3'!G119)</f>
        <v>0</v>
      </c>
      <c r="H119" s="93">
        <f>SUM('31:3'!H119)</f>
        <v>0</v>
      </c>
      <c r="I119" s="93">
        <f>SUM('31:3'!I119)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7"/>
        <v>0</v>
      </c>
      <c r="N119" s="93">
        <f>SUM('31:3'!N119)</f>
        <v>0</v>
      </c>
      <c r="O119" s="93">
        <f>SUM('31:3'!O119)</f>
        <v>0</v>
      </c>
      <c r="P119" s="93">
        <f>SUM('31:3'!P119)</f>
        <v>0</v>
      </c>
      <c r="Q119" s="93">
        <f>SUM('31:3'!Q119)</f>
        <v>0</v>
      </c>
      <c r="R119" s="93">
        <f>SUM('31:3'!R119)</f>
        <v>0</v>
      </c>
      <c r="S119" s="93">
        <f>SUM('31:3'!S119)</f>
        <v>0</v>
      </c>
      <c r="T119" s="93">
        <f>SUM('31:3'!T119)</f>
        <v>0</v>
      </c>
      <c r="U119" s="93">
        <f>SUM('31:3'!U119)</f>
        <v>0</v>
      </c>
      <c r="V119" s="206">
        <f t="shared" si="38"/>
        <v>0</v>
      </c>
      <c r="W119" s="33" t="str">
        <f>IF(ISERROR(V119/G119),"",V119/G119)</f>
        <v/>
      </c>
      <c r="X119" s="93">
        <f>SUM('31:3'!X119)</f>
        <v>0</v>
      </c>
      <c r="Y119" s="93">
        <f>SUM('31:3'!Y119)</f>
        <v>0</v>
      </c>
      <c r="Z119" s="93">
        <f>SUM('31:3'!Z119)</f>
        <v>0</v>
      </c>
      <c r="AA119" s="93">
        <f>SUM('31:3'!AA119)</f>
        <v>0</v>
      </c>
      <c r="AB119" s="21"/>
      <c r="AC119" s="21"/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>
      <c r="A120" s="299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SUM('31:3'!G120)</f>
        <v>0</v>
      </c>
      <c r="H120" s="93">
        <f>SUM('31:3'!H120)</f>
        <v>0</v>
      </c>
      <c r="I120" s="93">
        <f>SUM('31:3'!I120)</f>
        <v>0</v>
      </c>
      <c r="J120" s="31" t="str">
        <f t="array" ref="J120">IF(ISERROR(G120/I120),"",G120/I120)</f>
        <v/>
      </c>
      <c r="K120" s="339">
        <f t="array" ref="K120">IF(ISERROR(G120/L120),"",G120/L120)</f>
        <v>0</v>
      </c>
      <c r="L120" s="87">
        <v>9</v>
      </c>
      <c r="M120" s="36">
        <f t="shared" si="37"/>
        <v>0</v>
      </c>
      <c r="N120" s="93">
        <f>SUM('31:3'!N120)</f>
        <v>0</v>
      </c>
      <c r="O120" s="93">
        <f>SUM('31:3'!O120)</f>
        <v>0</v>
      </c>
      <c r="P120" s="93">
        <f>SUM('31:3'!P120)</f>
        <v>0</v>
      </c>
      <c r="Q120" s="93">
        <f>SUM('31:3'!Q120)</f>
        <v>0</v>
      </c>
      <c r="R120" s="93">
        <f>SUM('31:3'!R120)</f>
        <v>0</v>
      </c>
      <c r="S120" s="93">
        <f>SUM('31:3'!S120)</f>
        <v>0</v>
      </c>
      <c r="T120" s="93">
        <f>SUM('31:3'!T120)</f>
        <v>0</v>
      </c>
      <c r="U120" s="93">
        <f>SUM('31:3'!U120)</f>
        <v>0</v>
      </c>
      <c r="V120" s="206">
        <f t="shared" si="38"/>
        <v>0</v>
      </c>
      <c r="W120" s="33" t="str">
        <f>IF(ISERROR(V120/G120),"",V120/G120)</f>
        <v/>
      </c>
      <c r="X120" s="93">
        <f>SUM('31:3'!X120)</f>
        <v>0</v>
      </c>
      <c r="Y120" s="93">
        <f>SUM('31:3'!Y120)</f>
        <v>0</v>
      </c>
      <c r="Z120" s="93">
        <f>SUM('31:3'!Z120)</f>
        <v>0</v>
      </c>
      <c r="AA120" s="93">
        <f>SUM('31:3'!AA120)</f>
        <v>0</v>
      </c>
      <c r="AB120" s="21"/>
      <c r="AC120" s="21"/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>
      <c r="A121" s="535" t="s">
        <v>92</v>
      </c>
      <c r="B121" s="536"/>
      <c r="C121" s="342" t="s">
        <v>71</v>
      </c>
      <c r="D121" s="20"/>
      <c r="E121" s="20"/>
      <c r="F121" s="32"/>
      <c r="G121" s="99">
        <f>SUM(G87:G120)</f>
        <v>2462</v>
      </c>
      <c r="H121" s="30">
        <f>SUM(H87:H120)</f>
        <v>12328.27</v>
      </c>
      <c r="I121" s="30">
        <f>SUM(I87:I120)</f>
        <v>171.5</v>
      </c>
      <c r="J121" s="31">
        <f t="array" ref="J121">IF(ISERROR(G121/I121),"",G121/I121)</f>
        <v>14.355685131195335</v>
      </c>
      <c r="K121" s="30">
        <f>SUM(K87:K120)</f>
        <v>212.24433040078202</v>
      </c>
      <c r="L121" s="98"/>
      <c r="M121" s="89">
        <f t="shared" ref="M121:V121" si="40">SUM(M87:M120)</f>
        <v>-48.744330400782012</v>
      </c>
      <c r="N121" s="30">
        <f t="shared" si="40"/>
        <v>0</v>
      </c>
      <c r="O121" s="91">
        <f t="shared" si="40"/>
        <v>0</v>
      </c>
      <c r="P121" s="91">
        <f t="shared" si="40"/>
        <v>0</v>
      </c>
      <c r="Q121" s="91">
        <f t="shared" si="40"/>
        <v>0</v>
      </c>
      <c r="R121" s="91">
        <f t="shared" si="40"/>
        <v>0</v>
      </c>
      <c r="S121" s="92">
        <f t="shared" si="40"/>
        <v>0</v>
      </c>
      <c r="T121" s="91">
        <f t="shared" si="40"/>
        <v>0</v>
      </c>
      <c r="U121" s="91">
        <f t="shared" si="40"/>
        <v>0</v>
      </c>
      <c r="V121" s="206">
        <f t="shared" si="40"/>
        <v>0</v>
      </c>
      <c r="W121" s="33">
        <f t="shared" ref="W121:W142" si="41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21"/>
      <c r="AC121" s="21"/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>
      <c r="A122" s="299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SUM('31:3'!G122)</f>
        <v>0</v>
      </c>
      <c r="H122" s="93">
        <f>SUM('31:3'!H122)</f>
        <v>0</v>
      </c>
      <c r="I122" s="93">
        <f>SUM('31:3'!I122)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2">IF(ISERROR(I122-K122),"",I122-K122)</f>
        <v>0</v>
      </c>
      <c r="N122" s="93">
        <f>SUM('31:3'!N122)</f>
        <v>0</v>
      </c>
      <c r="O122" s="93">
        <f>SUM('31:3'!O122)</f>
        <v>0</v>
      </c>
      <c r="P122" s="93">
        <f>SUM('31:3'!P122)</f>
        <v>0</v>
      </c>
      <c r="Q122" s="93">
        <f>SUM('31:3'!Q122)</f>
        <v>0</v>
      </c>
      <c r="R122" s="93">
        <f>SUM('31:3'!R122)</f>
        <v>0</v>
      </c>
      <c r="S122" s="93">
        <f>SUM('31:3'!S122)</f>
        <v>0</v>
      </c>
      <c r="T122" s="93">
        <f>SUM('31:3'!T122)</f>
        <v>0</v>
      </c>
      <c r="U122" s="93">
        <f>SUM('31:3'!U122)</f>
        <v>0</v>
      </c>
      <c r="V122" s="206">
        <f t="shared" ref="V122:V136" si="43">SUM(X122:AA122)</f>
        <v>0</v>
      </c>
      <c r="W122" s="33" t="str">
        <f t="shared" si="41"/>
        <v/>
      </c>
      <c r="X122" s="93">
        <f>SUM('31:3'!X122)</f>
        <v>0</v>
      </c>
      <c r="Y122" s="93">
        <f>SUM('31:3'!Y122)</f>
        <v>0</v>
      </c>
      <c r="Z122" s="93">
        <f>SUM('31:3'!Z122)</f>
        <v>0</v>
      </c>
      <c r="AA122" s="93">
        <f>SUM('31:3'!AA122)</f>
        <v>0</v>
      </c>
      <c r="AB122" s="21"/>
      <c r="AC122" s="21"/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>
      <c r="A123" s="299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SUM('31:3'!G123)</f>
        <v>0</v>
      </c>
      <c r="H123" s="93">
        <f>SUM('31:3'!H123)</f>
        <v>0</v>
      </c>
      <c r="I123" s="93">
        <f>SUM('31:3'!I123)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2"/>
        <v>0</v>
      </c>
      <c r="N123" s="93">
        <f>SUM('31:3'!N123)</f>
        <v>0</v>
      </c>
      <c r="O123" s="93">
        <f>SUM('31:3'!O123)</f>
        <v>0</v>
      </c>
      <c r="P123" s="93">
        <f>SUM('31:3'!P123)</f>
        <v>0</v>
      </c>
      <c r="Q123" s="93">
        <f>SUM('31:3'!Q123)</f>
        <v>0</v>
      </c>
      <c r="R123" s="93">
        <f>SUM('31:3'!R123)</f>
        <v>0</v>
      </c>
      <c r="S123" s="93">
        <f>SUM('31:3'!S123)</f>
        <v>0</v>
      </c>
      <c r="T123" s="93">
        <f>SUM('31:3'!T123)</f>
        <v>0</v>
      </c>
      <c r="U123" s="93">
        <f>SUM('31:3'!U123)</f>
        <v>0</v>
      </c>
      <c r="V123" s="206">
        <f t="shared" si="43"/>
        <v>0</v>
      </c>
      <c r="W123" s="33" t="str">
        <f t="shared" si="41"/>
        <v/>
      </c>
      <c r="X123" s="93">
        <f>SUM('31:3'!X123)</f>
        <v>0</v>
      </c>
      <c r="Y123" s="93">
        <f>SUM('31:3'!Y123)</f>
        <v>0</v>
      </c>
      <c r="Z123" s="93">
        <f>SUM('31:3'!Z123)</f>
        <v>0</v>
      </c>
      <c r="AA123" s="93">
        <f>SUM('31:3'!AA123)</f>
        <v>0</v>
      </c>
      <c r="AB123" s="21"/>
      <c r="AC123" s="21"/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>
      <c r="A124" s="299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SUM('31:3'!G124)</f>
        <v>600</v>
      </c>
      <c r="H124" s="93">
        <f>SUM('31:3'!H124)</f>
        <v>3024</v>
      </c>
      <c r="I124" s="93">
        <f>SUM('31:3'!I124)</f>
        <v>44</v>
      </c>
      <c r="J124" s="31">
        <f t="array" ref="J124">IF(ISERROR(G124/I124),"",G124/I124)</f>
        <v>13.636363636363637</v>
      </c>
      <c r="K124" s="35">
        <f t="array" ref="K124">IF(ISERROR(G124/L124),"",G124/L124)</f>
        <v>30</v>
      </c>
      <c r="L124" s="87">
        <v>20</v>
      </c>
      <c r="M124" s="36">
        <f t="shared" si="42"/>
        <v>14</v>
      </c>
      <c r="N124" s="93">
        <f>SUM('31:3'!N124)</f>
        <v>0</v>
      </c>
      <c r="O124" s="93">
        <f>SUM('31:3'!O124)</f>
        <v>0</v>
      </c>
      <c r="P124" s="93">
        <f>SUM('31:3'!P124)</f>
        <v>0</v>
      </c>
      <c r="Q124" s="93">
        <f>SUM('31:3'!Q124)</f>
        <v>0</v>
      </c>
      <c r="R124" s="93">
        <f>SUM('31:3'!R124)</f>
        <v>0</v>
      </c>
      <c r="S124" s="93">
        <f>SUM('31:3'!S124)</f>
        <v>0</v>
      </c>
      <c r="T124" s="93">
        <f>SUM('31:3'!T124)</f>
        <v>0</v>
      </c>
      <c r="U124" s="93">
        <f>SUM('31:3'!U124)</f>
        <v>0</v>
      </c>
      <c r="V124" s="206">
        <f t="shared" si="43"/>
        <v>0</v>
      </c>
      <c r="W124" s="33">
        <f t="shared" si="41"/>
        <v>0</v>
      </c>
      <c r="X124" s="93">
        <f>SUM('31:3'!X124)</f>
        <v>0</v>
      </c>
      <c r="Y124" s="93">
        <f>SUM('31:3'!Y124)</f>
        <v>0</v>
      </c>
      <c r="Z124" s="93">
        <f>SUM('31:3'!Z124)</f>
        <v>0</v>
      </c>
      <c r="AA124" s="93">
        <f>SUM('31:3'!AA124)</f>
        <v>0</v>
      </c>
      <c r="AB124" s="21"/>
      <c r="AC124" s="21"/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>
      <c r="A125" s="299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SUM('31:3'!G125)</f>
        <v>0</v>
      </c>
      <c r="H125" s="93">
        <f>SUM('31:3'!H125)</f>
        <v>0</v>
      </c>
      <c r="I125" s="93">
        <f>SUM('31:3'!I125)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2"/>
        <v>0</v>
      </c>
      <c r="N125" s="93">
        <f>SUM('31:3'!N125)</f>
        <v>0</v>
      </c>
      <c r="O125" s="93">
        <f>SUM('31:3'!O125)</f>
        <v>0</v>
      </c>
      <c r="P125" s="93">
        <f>SUM('31:3'!P125)</f>
        <v>0</v>
      </c>
      <c r="Q125" s="93">
        <f>SUM('31:3'!Q125)</f>
        <v>0</v>
      </c>
      <c r="R125" s="93">
        <f>SUM('31:3'!R125)</f>
        <v>0</v>
      </c>
      <c r="S125" s="93">
        <f>SUM('31:3'!S125)</f>
        <v>0</v>
      </c>
      <c r="T125" s="93">
        <f>SUM('31:3'!T125)</f>
        <v>0</v>
      </c>
      <c r="U125" s="93">
        <f>SUM('31:3'!U125)</f>
        <v>0</v>
      </c>
      <c r="V125" s="206">
        <f t="shared" si="43"/>
        <v>0</v>
      </c>
      <c r="W125" s="33" t="str">
        <f t="shared" si="41"/>
        <v/>
      </c>
      <c r="X125" s="93">
        <f>SUM('31:3'!X125)</f>
        <v>0</v>
      </c>
      <c r="Y125" s="93">
        <f>SUM('31:3'!Y125)</f>
        <v>0</v>
      </c>
      <c r="Z125" s="93">
        <f>SUM('31:3'!Z125)</f>
        <v>0</v>
      </c>
      <c r="AA125" s="93">
        <f>SUM('31:3'!AA125)</f>
        <v>0</v>
      </c>
      <c r="AB125" s="21"/>
      <c r="AC125" s="21"/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>
      <c r="A126" s="299">
        <v>30100054</v>
      </c>
      <c r="B126" s="63" t="s">
        <v>95</v>
      </c>
      <c r="C126" s="340" t="s">
        <v>72</v>
      </c>
      <c r="D126" s="17">
        <v>5.03</v>
      </c>
      <c r="E126" s="17"/>
      <c r="F126" s="6"/>
      <c r="G126" s="93">
        <f>SUM('31:3'!G126)</f>
        <v>0</v>
      </c>
      <c r="H126" s="93">
        <f>SUM('31:3'!H126)</f>
        <v>0</v>
      </c>
      <c r="I126" s="93">
        <f>SUM('31:3'!I126)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2"/>
        <v>0</v>
      </c>
      <c r="N126" s="93">
        <f>SUM('31:3'!N126)</f>
        <v>0</v>
      </c>
      <c r="O126" s="93">
        <f>SUM('31:3'!O126)</f>
        <v>0</v>
      </c>
      <c r="P126" s="93">
        <f>SUM('31:3'!P126)</f>
        <v>0</v>
      </c>
      <c r="Q126" s="93">
        <f>SUM('31:3'!Q126)</f>
        <v>0</v>
      </c>
      <c r="R126" s="93">
        <f>SUM('31:3'!R126)</f>
        <v>0</v>
      </c>
      <c r="S126" s="93">
        <f>SUM('31:3'!S126)</f>
        <v>0</v>
      </c>
      <c r="T126" s="93">
        <f>SUM('31:3'!T126)</f>
        <v>0</v>
      </c>
      <c r="U126" s="93">
        <f>SUM('31:3'!U126)</f>
        <v>0</v>
      </c>
      <c r="V126" s="206">
        <f t="shared" si="43"/>
        <v>0</v>
      </c>
      <c r="W126" s="33" t="str">
        <f t="shared" si="41"/>
        <v/>
      </c>
      <c r="X126" s="93">
        <f>SUM('31:3'!X126)</f>
        <v>0</v>
      </c>
      <c r="Y126" s="93">
        <f>SUM('31:3'!Y126)</f>
        <v>0</v>
      </c>
      <c r="Z126" s="93">
        <f>SUM('31:3'!Z126)</f>
        <v>0</v>
      </c>
      <c r="AA126" s="93">
        <f>SUM('31:3'!AA126)</f>
        <v>0</v>
      </c>
      <c r="AB126" s="21"/>
      <c r="AC126" s="21"/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SUM('31:3'!G127)</f>
        <v>0</v>
      </c>
      <c r="H127" s="93">
        <f>SUM('31:3'!H127)</f>
        <v>0</v>
      </c>
      <c r="I127" s="93">
        <f>SUM('31:3'!I127)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2"/>
        <v>0</v>
      </c>
      <c r="N127" s="93">
        <f>SUM('31:3'!N127)</f>
        <v>0</v>
      </c>
      <c r="O127" s="93">
        <f>SUM('31:3'!O127)</f>
        <v>0</v>
      </c>
      <c r="P127" s="93">
        <f>SUM('31:3'!P127)</f>
        <v>0</v>
      </c>
      <c r="Q127" s="93">
        <f>SUM('31:3'!Q127)</f>
        <v>0</v>
      </c>
      <c r="R127" s="93">
        <f>SUM('31:3'!R127)</f>
        <v>0</v>
      </c>
      <c r="S127" s="93">
        <f>SUM('31:3'!S127)</f>
        <v>0</v>
      </c>
      <c r="T127" s="93">
        <f>SUM('31:3'!T127)</f>
        <v>0</v>
      </c>
      <c r="U127" s="93">
        <f>SUM('31:3'!U127)</f>
        <v>0</v>
      </c>
      <c r="V127" s="206">
        <f t="shared" si="43"/>
        <v>0</v>
      </c>
      <c r="W127" s="33" t="str">
        <f t="shared" si="41"/>
        <v/>
      </c>
      <c r="X127" s="93">
        <f>SUM('31:3'!X127)</f>
        <v>0</v>
      </c>
      <c r="Y127" s="93">
        <f>SUM('31:3'!Y127)</f>
        <v>0</v>
      </c>
      <c r="Z127" s="93">
        <f>SUM('31:3'!Z127)</f>
        <v>0</v>
      </c>
      <c r="AA127" s="93">
        <f>SUM('31:3'!AA127)</f>
        <v>0</v>
      </c>
      <c r="AB127" s="21"/>
      <c r="AC127" s="21"/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>
      <c r="A128" s="299"/>
      <c r="B128" s="63" t="s">
        <v>95</v>
      </c>
      <c r="C128" s="16" t="s">
        <v>60</v>
      </c>
      <c r="D128" s="17">
        <v>5.03</v>
      </c>
      <c r="E128" s="17"/>
      <c r="F128" s="6"/>
      <c r="G128" s="93">
        <f>SUM('31:3'!G128)</f>
        <v>0</v>
      </c>
      <c r="H128" s="93">
        <f>SUM('31:3'!H128)</f>
        <v>0</v>
      </c>
      <c r="I128" s="93">
        <f>SUM('31:3'!I128)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2"/>
        <v>0</v>
      </c>
      <c r="N128" s="93">
        <f>SUM('31:3'!N128)</f>
        <v>0</v>
      </c>
      <c r="O128" s="93">
        <f>SUM('31:3'!O128)</f>
        <v>0</v>
      </c>
      <c r="P128" s="93">
        <f>SUM('31:3'!P128)</f>
        <v>0</v>
      </c>
      <c r="Q128" s="93">
        <f>SUM('31:3'!Q128)</f>
        <v>0</v>
      </c>
      <c r="R128" s="93">
        <f>SUM('31:3'!R128)</f>
        <v>0</v>
      </c>
      <c r="S128" s="93">
        <f>SUM('31:3'!S128)</f>
        <v>0</v>
      </c>
      <c r="T128" s="93">
        <f>SUM('31:3'!T128)</f>
        <v>0</v>
      </c>
      <c r="U128" s="93">
        <f>SUM('31:3'!U128)</f>
        <v>0</v>
      </c>
      <c r="V128" s="206">
        <f t="shared" si="43"/>
        <v>0</v>
      </c>
      <c r="W128" s="33" t="str">
        <f t="shared" si="41"/>
        <v/>
      </c>
      <c r="X128" s="93">
        <f>SUM('31:3'!X128)</f>
        <v>0</v>
      </c>
      <c r="Y128" s="93">
        <f>SUM('31:3'!Y128)</f>
        <v>0</v>
      </c>
      <c r="Z128" s="93">
        <f>SUM('31:3'!Z128)</f>
        <v>0</v>
      </c>
      <c r="AA128" s="93">
        <f>SUM('31:3'!AA128)</f>
        <v>0</v>
      </c>
      <c r="AB128" s="21"/>
      <c r="AC128" s="21"/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>
      <c r="A129" s="299"/>
      <c r="B129" s="63" t="s">
        <v>95</v>
      </c>
      <c r="C129" s="340" t="s">
        <v>96</v>
      </c>
      <c r="D129" s="17">
        <v>5.03</v>
      </c>
      <c r="E129" s="17"/>
      <c r="F129" s="6"/>
      <c r="G129" s="93">
        <f>SUM('31:3'!G129)</f>
        <v>0</v>
      </c>
      <c r="H129" s="93">
        <f>SUM('31:3'!H129)</f>
        <v>0</v>
      </c>
      <c r="I129" s="93">
        <f>SUM('31:3'!I129)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2"/>
        <v>0</v>
      </c>
      <c r="N129" s="93">
        <f>SUM('31:3'!N129)</f>
        <v>0</v>
      </c>
      <c r="O129" s="93">
        <f>SUM('31:3'!O129)</f>
        <v>0</v>
      </c>
      <c r="P129" s="93">
        <f>SUM('31:3'!P129)</f>
        <v>0</v>
      </c>
      <c r="Q129" s="93">
        <f>SUM('31:3'!Q129)</f>
        <v>0</v>
      </c>
      <c r="R129" s="93">
        <f>SUM('31:3'!R129)</f>
        <v>0</v>
      </c>
      <c r="S129" s="93">
        <f>SUM('31:3'!S129)</f>
        <v>0</v>
      </c>
      <c r="T129" s="93">
        <f>SUM('31:3'!T129)</f>
        <v>0</v>
      </c>
      <c r="U129" s="93">
        <f>SUM('31:3'!U129)</f>
        <v>0</v>
      </c>
      <c r="V129" s="206">
        <f t="shared" si="43"/>
        <v>0</v>
      </c>
      <c r="W129" s="33" t="str">
        <f t="shared" si="41"/>
        <v/>
      </c>
      <c r="X129" s="93">
        <f>SUM('31:3'!X129)</f>
        <v>0</v>
      </c>
      <c r="Y129" s="93">
        <f>SUM('31:3'!Y129)</f>
        <v>0</v>
      </c>
      <c r="Z129" s="93">
        <f>SUM('31:3'!Z129)</f>
        <v>0</v>
      </c>
      <c r="AA129" s="93">
        <f>SUM('31:3'!AA129)</f>
        <v>0</v>
      </c>
      <c r="AB129" s="21"/>
      <c r="AC129" s="21"/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>
      <c r="A130" s="299">
        <v>30101067</v>
      </c>
      <c r="B130" s="189" t="s">
        <v>229</v>
      </c>
      <c r="C130" s="340" t="s">
        <v>82</v>
      </c>
      <c r="D130" s="17">
        <v>5.03</v>
      </c>
      <c r="E130" s="17"/>
      <c r="F130" s="6"/>
      <c r="G130" s="93">
        <f>SUM('31:3'!G130)</f>
        <v>0</v>
      </c>
      <c r="H130" s="93">
        <f>SUM('31:3'!H130)</f>
        <v>0</v>
      </c>
      <c r="I130" s="93">
        <f>SUM('31:3'!I130)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2"/>
        <v/>
      </c>
      <c r="N130" s="93">
        <f>SUM('31:3'!N130)</f>
        <v>0</v>
      </c>
      <c r="O130" s="93">
        <f>SUM('31:3'!O130)</f>
        <v>0</v>
      </c>
      <c r="P130" s="93">
        <f>SUM('31:3'!P130)</f>
        <v>0</v>
      </c>
      <c r="Q130" s="93">
        <f>SUM('31:3'!Q130)</f>
        <v>0</v>
      </c>
      <c r="R130" s="93">
        <f>SUM('31:3'!R130)</f>
        <v>0</v>
      </c>
      <c r="S130" s="93">
        <f>SUM('31:3'!S130)</f>
        <v>0</v>
      </c>
      <c r="T130" s="93">
        <f>SUM('31:3'!T130)</f>
        <v>0</v>
      </c>
      <c r="U130" s="93">
        <f>SUM('31:3'!U130)</f>
        <v>0</v>
      </c>
      <c r="V130" s="206">
        <f t="shared" si="43"/>
        <v>0</v>
      </c>
      <c r="W130" s="33" t="str">
        <f t="shared" si="41"/>
        <v/>
      </c>
      <c r="X130" s="93">
        <f>SUM('31:3'!X130)</f>
        <v>0</v>
      </c>
      <c r="Y130" s="93">
        <f>SUM('31:3'!Y130)</f>
        <v>0</v>
      </c>
      <c r="Z130" s="93">
        <f>SUM('31:3'!Z130)</f>
        <v>0</v>
      </c>
      <c r="AA130" s="93">
        <f>SUM('31:3'!AA130)</f>
        <v>0</v>
      </c>
      <c r="AB130" s="21"/>
      <c r="AC130" s="21"/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>
      <c r="A131" s="299">
        <v>30101068</v>
      </c>
      <c r="B131" s="63" t="s">
        <v>97</v>
      </c>
      <c r="C131" s="340" t="s">
        <v>72</v>
      </c>
      <c r="D131" s="17">
        <v>5.03</v>
      </c>
      <c r="E131" s="17"/>
      <c r="F131" s="6"/>
      <c r="G131" s="93">
        <f>SUM('31:3'!G131)</f>
        <v>0</v>
      </c>
      <c r="H131" s="93">
        <f>SUM('31:3'!H131)</f>
        <v>0</v>
      </c>
      <c r="I131" s="93">
        <f>SUM('31:3'!I131)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2"/>
        <v/>
      </c>
      <c r="N131" s="93">
        <f>SUM('31:3'!N131)</f>
        <v>0</v>
      </c>
      <c r="O131" s="93">
        <f>SUM('31:3'!O131)</f>
        <v>0</v>
      </c>
      <c r="P131" s="93">
        <f>SUM('31:3'!P131)</f>
        <v>0</v>
      </c>
      <c r="Q131" s="93">
        <f>SUM('31:3'!Q131)</f>
        <v>0</v>
      </c>
      <c r="R131" s="93">
        <f>SUM('31:3'!R131)</f>
        <v>0</v>
      </c>
      <c r="S131" s="93">
        <f>SUM('31:3'!S131)</f>
        <v>0</v>
      </c>
      <c r="T131" s="93">
        <f>SUM('31:3'!T131)</f>
        <v>0</v>
      </c>
      <c r="U131" s="93">
        <f>SUM('31:3'!U131)</f>
        <v>0</v>
      </c>
      <c r="V131" s="206">
        <f t="shared" si="43"/>
        <v>0</v>
      </c>
      <c r="W131" s="33" t="str">
        <f t="shared" si="41"/>
        <v/>
      </c>
      <c r="X131" s="93">
        <f>SUM('31:3'!X131)</f>
        <v>0</v>
      </c>
      <c r="Y131" s="93">
        <f>SUM('31:3'!Y131)</f>
        <v>0</v>
      </c>
      <c r="Z131" s="93">
        <f>SUM('31:3'!Z131)</f>
        <v>0</v>
      </c>
      <c r="AA131" s="93">
        <f>SUM('31:3'!AA131)</f>
        <v>0</v>
      </c>
      <c r="AB131" s="21"/>
      <c r="AC131" s="21"/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>
      <c r="A132" s="299">
        <v>30101069</v>
      </c>
      <c r="B132" s="63" t="s">
        <v>97</v>
      </c>
      <c r="C132" s="340" t="s">
        <v>60</v>
      </c>
      <c r="D132" s="17">
        <v>5.03</v>
      </c>
      <c r="E132" s="17"/>
      <c r="F132" s="6"/>
      <c r="G132" s="93">
        <f>SUM('31:3'!G132)</f>
        <v>0</v>
      </c>
      <c r="H132" s="93">
        <f>SUM('31:3'!H132)</f>
        <v>0</v>
      </c>
      <c r="I132" s="93">
        <f>SUM('31:3'!I132)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2"/>
        <v/>
      </c>
      <c r="N132" s="93">
        <f>SUM('31:3'!N132)</f>
        <v>0</v>
      </c>
      <c r="O132" s="93">
        <f>SUM('31:3'!O132)</f>
        <v>0</v>
      </c>
      <c r="P132" s="93">
        <f>SUM('31:3'!P132)</f>
        <v>0</v>
      </c>
      <c r="Q132" s="93">
        <f>SUM('31:3'!Q132)</f>
        <v>0</v>
      </c>
      <c r="R132" s="93">
        <f>SUM('31:3'!R132)</f>
        <v>0</v>
      </c>
      <c r="S132" s="93">
        <f>SUM('31:3'!S132)</f>
        <v>0</v>
      </c>
      <c r="T132" s="93">
        <f>SUM('31:3'!T132)</f>
        <v>0</v>
      </c>
      <c r="U132" s="93">
        <f>SUM('31:3'!U132)</f>
        <v>0</v>
      </c>
      <c r="V132" s="206">
        <f t="shared" si="43"/>
        <v>0</v>
      </c>
      <c r="W132" s="33" t="str">
        <f t="shared" si="41"/>
        <v/>
      </c>
      <c r="X132" s="93">
        <f>SUM('31:3'!X132)</f>
        <v>0</v>
      </c>
      <c r="Y132" s="93">
        <f>SUM('31:3'!Y132)</f>
        <v>0</v>
      </c>
      <c r="Z132" s="93">
        <f>SUM('31:3'!Z132)</f>
        <v>0</v>
      </c>
      <c r="AA132" s="93">
        <f>SUM('31:3'!AA132)</f>
        <v>0</v>
      </c>
      <c r="AB132" s="21"/>
      <c r="AC132" s="21"/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>
      <c r="A133" s="299">
        <v>30101070</v>
      </c>
      <c r="B133" s="63" t="s">
        <v>97</v>
      </c>
      <c r="C133" s="340" t="s">
        <v>96</v>
      </c>
      <c r="D133" s="17">
        <v>5.03</v>
      </c>
      <c r="E133" s="17"/>
      <c r="F133" s="6"/>
      <c r="G133" s="93">
        <f>SUM('31:3'!G133)</f>
        <v>0</v>
      </c>
      <c r="H133" s="93">
        <f>SUM('31:3'!H133)</f>
        <v>0</v>
      </c>
      <c r="I133" s="93">
        <f>SUM('31:3'!I133)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2"/>
        <v/>
      </c>
      <c r="N133" s="93">
        <f>SUM('31:3'!N133)</f>
        <v>0</v>
      </c>
      <c r="O133" s="93">
        <f>SUM('31:3'!O133)</f>
        <v>0</v>
      </c>
      <c r="P133" s="93">
        <f>SUM('31:3'!P133)</f>
        <v>0</v>
      </c>
      <c r="Q133" s="93">
        <f>SUM('31:3'!Q133)</f>
        <v>0</v>
      </c>
      <c r="R133" s="93">
        <f>SUM('31:3'!R133)</f>
        <v>0</v>
      </c>
      <c r="S133" s="93">
        <f>SUM('31:3'!S133)</f>
        <v>0</v>
      </c>
      <c r="T133" s="93">
        <f>SUM('31:3'!T133)</f>
        <v>0</v>
      </c>
      <c r="U133" s="93">
        <f>SUM('31:3'!U133)</f>
        <v>0</v>
      </c>
      <c r="V133" s="206">
        <f t="shared" si="43"/>
        <v>0</v>
      </c>
      <c r="W133" s="33" t="str">
        <f t="shared" si="41"/>
        <v/>
      </c>
      <c r="X133" s="93">
        <f>SUM('31:3'!X133)</f>
        <v>0</v>
      </c>
      <c r="Y133" s="93">
        <f>SUM('31:3'!Y133)</f>
        <v>0</v>
      </c>
      <c r="Z133" s="93">
        <f>SUM('31:3'!Z133)</f>
        <v>0</v>
      </c>
      <c r="AA133" s="93">
        <f>SUM('31:3'!AA133)</f>
        <v>0</v>
      </c>
      <c r="AB133" s="21"/>
      <c r="AC133" s="21"/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>
      <c r="A134" s="299">
        <v>30101071</v>
      </c>
      <c r="B134" s="63" t="s">
        <v>97</v>
      </c>
      <c r="C134" s="340" t="s">
        <v>73</v>
      </c>
      <c r="D134" s="17">
        <v>5.03</v>
      </c>
      <c r="E134" s="17"/>
      <c r="F134" s="6"/>
      <c r="G134" s="93">
        <f>SUM('31:3'!G134)</f>
        <v>0</v>
      </c>
      <c r="H134" s="93">
        <f>SUM('31:3'!H134)</f>
        <v>0</v>
      </c>
      <c r="I134" s="93">
        <f>SUM('31:3'!I134)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2"/>
        <v/>
      </c>
      <c r="N134" s="93">
        <f>SUM('31:3'!N134)</f>
        <v>0</v>
      </c>
      <c r="O134" s="93">
        <f>SUM('31:3'!O134)</f>
        <v>0</v>
      </c>
      <c r="P134" s="93">
        <f>SUM('31:3'!P134)</f>
        <v>0</v>
      </c>
      <c r="Q134" s="93">
        <f>SUM('31:3'!Q134)</f>
        <v>0</v>
      </c>
      <c r="R134" s="93">
        <f>SUM('31:3'!R134)</f>
        <v>0</v>
      </c>
      <c r="S134" s="93">
        <f>SUM('31:3'!S134)</f>
        <v>0</v>
      </c>
      <c r="T134" s="93">
        <f>SUM('31:3'!T134)</f>
        <v>0</v>
      </c>
      <c r="U134" s="93">
        <f>SUM('31:3'!U134)</f>
        <v>0</v>
      </c>
      <c r="V134" s="206">
        <f t="shared" si="43"/>
        <v>0</v>
      </c>
      <c r="W134" s="33" t="str">
        <f t="shared" si="41"/>
        <v/>
      </c>
      <c r="X134" s="93">
        <f>SUM('31:3'!X134)</f>
        <v>0</v>
      </c>
      <c r="Y134" s="93">
        <f>SUM('31:3'!Y134)</f>
        <v>0</v>
      </c>
      <c r="Z134" s="93">
        <f>SUM('31:3'!Z134)</f>
        <v>0</v>
      </c>
      <c r="AA134" s="93">
        <f>SUM('31:3'!AA134)</f>
        <v>0</v>
      </c>
      <c r="AB134" s="21"/>
      <c r="AC134" s="21"/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>
      <c r="A135" s="300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SUM('31:3'!G135)</f>
        <v>881</v>
      </c>
      <c r="H135" s="93">
        <f>SUM('31:3'!H135)</f>
        <v>4457.8599999999997</v>
      </c>
      <c r="I135" s="93">
        <f>SUM('31:3'!I135)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2"/>
        <v>-2.240000000000002</v>
      </c>
      <c r="N135" s="93">
        <f>SUM('31:3'!N135)</f>
        <v>0</v>
      </c>
      <c r="O135" s="93">
        <f>SUM('31:3'!O135)</f>
        <v>0</v>
      </c>
      <c r="P135" s="93">
        <f>SUM('31:3'!P135)</f>
        <v>0</v>
      </c>
      <c r="Q135" s="93">
        <f>SUM('31:3'!Q135)</f>
        <v>0</v>
      </c>
      <c r="R135" s="93">
        <f>SUM('31:3'!R135)</f>
        <v>0</v>
      </c>
      <c r="S135" s="93">
        <f>SUM('31:3'!S135)</f>
        <v>0</v>
      </c>
      <c r="T135" s="93">
        <f>SUM('31:3'!T135)</f>
        <v>0</v>
      </c>
      <c r="U135" s="93">
        <f>SUM('31:3'!U135)</f>
        <v>0</v>
      </c>
      <c r="V135" s="206">
        <f t="shared" si="43"/>
        <v>0</v>
      </c>
      <c r="W135" s="33">
        <f t="shared" si="41"/>
        <v>0</v>
      </c>
      <c r="X135" s="93">
        <f>SUM('31:3'!X135)</f>
        <v>0</v>
      </c>
      <c r="Y135" s="93">
        <f>SUM('31:3'!Y135)</f>
        <v>0</v>
      </c>
      <c r="Z135" s="93">
        <f>SUM('31:3'!Z135)</f>
        <v>0</v>
      </c>
      <c r="AA135" s="93">
        <f>SUM('31:3'!AA135)</f>
        <v>0</v>
      </c>
      <c r="AB135" s="21"/>
      <c r="AC135" s="21"/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>
      <c r="A136" s="300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SUM('31:3'!G136)</f>
        <v>757</v>
      </c>
      <c r="H136" s="93">
        <f>SUM('31:3'!H136)</f>
        <v>3830.4199999999996</v>
      </c>
      <c r="I136" s="93">
        <f>SUM('31:3'!I136)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2"/>
        <v>8.6956521739132597E-2</v>
      </c>
      <c r="N136" s="93">
        <f>SUM('31:3'!N136)</f>
        <v>0</v>
      </c>
      <c r="O136" s="93">
        <f>SUM('31:3'!O136)</f>
        <v>0</v>
      </c>
      <c r="P136" s="93">
        <f>SUM('31:3'!P136)</f>
        <v>0</v>
      </c>
      <c r="Q136" s="93">
        <f>SUM('31:3'!Q136)</f>
        <v>0</v>
      </c>
      <c r="R136" s="93">
        <f>SUM('31:3'!R136)</f>
        <v>0</v>
      </c>
      <c r="S136" s="93">
        <f>SUM('31:3'!S136)</f>
        <v>0</v>
      </c>
      <c r="T136" s="93">
        <f>SUM('31:3'!T136)</f>
        <v>0</v>
      </c>
      <c r="U136" s="93">
        <f>SUM('31:3'!U136)</f>
        <v>0</v>
      </c>
      <c r="V136" s="206">
        <f t="shared" si="43"/>
        <v>0</v>
      </c>
      <c r="W136" s="33">
        <f t="shared" si="41"/>
        <v>0</v>
      </c>
      <c r="X136" s="93">
        <f>SUM('31:3'!X136)</f>
        <v>0</v>
      </c>
      <c r="Y136" s="93">
        <f>SUM('31:3'!Y136)</f>
        <v>0</v>
      </c>
      <c r="Z136" s="93">
        <f>SUM('31:3'!Z136)</f>
        <v>0</v>
      </c>
      <c r="AA136" s="93">
        <f>SUM('31:3'!AA136)</f>
        <v>0</v>
      </c>
      <c r="AB136" s="21"/>
      <c r="AC136" s="21"/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35" t="s">
        <v>99</v>
      </c>
      <c r="B137" s="536"/>
      <c r="C137" s="342" t="s">
        <v>71</v>
      </c>
      <c r="D137" s="20"/>
      <c r="E137" s="20"/>
      <c r="F137" s="32"/>
      <c r="G137" s="99">
        <f>SUM(G122:G136)</f>
        <v>2238</v>
      </c>
      <c r="H137" s="30">
        <f>SUM(H122:H136)</f>
        <v>11312.279999999999</v>
      </c>
      <c r="I137" s="30">
        <f>SUM(I122:I136)</f>
        <v>110</v>
      </c>
      <c r="J137" s="31">
        <f t="array" ref="J137">IF(ISERROR(G137/I137),"",G137/I137)</f>
        <v>20.345454545454544</v>
      </c>
      <c r="K137" s="30">
        <f>SUM(K122:K136)</f>
        <v>98.153043478260884</v>
      </c>
      <c r="L137" s="98"/>
      <c r="M137" s="89">
        <f>SUM(M122:M136)</f>
        <v>11.846956521739131</v>
      </c>
      <c r="N137" s="30">
        <f>SUM(N122:N136)</f>
        <v>0</v>
      </c>
      <c r="O137" s="93">
        <f>SUM('31:3'!O137)</f>
        <v>0</v>
      </c>
      <c r="P137" s="93">
        <f>SUM('31:3'!P137)</f>
        <v>0</v>
      </c>
      <c r="Q137" s="93">
        <f>SUM('31:3'!Q137)</f>
        <v>0</v>
      </c>
      <c r="R137" s="93">
        <f>SUM('31:3'!R137)</f>
        <v>0</v>
      </c>
      <c r="S137" s="93">
        <f>SUM('31:3'!S137)</f>
        <v>0</v>
      </c>
      <c r="T137" s="93">
        <f>SUM('31:3'!T137)</f>
        <v>0</v>
      </c>
      <c r="U137" s="93">
        <f>SUM('31:3'!U137)</f>
        <v>0</v>
      </c>
      <c r="V137" s="208">
        <f t="shared" ref="V137" si="44">SUM(V122:V136)</f>
        <v>0</v>
      </c>
      <c r="W137" s="33">
        <f t="shared" si="41"/>
        <v>0</v>
      </c>
      <c r="X137" s="93">
        <f>SUM('31:3'!X137)</f>
        <v>0</v>
      </c>
      <c r="Y137" s="93">
        <f>SUM('31:3'!Y137)</f>
        <v>0</v>
      </c>
      <c r="Z137" s="93">
        <f>SUM('31:3'!Z137)</f>
        <v>0</v>
      </c>
      <c r="AA137" s="93">
        <f>SUM('31:3'!AA137)</f>
        <v>0</v>
      </c>
      <c r="AB137" s="21"/>
      <c r="AC137" s="21"/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SUM('31:3'!G138)</f>
        <v>0</v>
      </c>
      <c r="H138" s="93">
        <f>SUM('31:3'!H138)</f>
        <v>0</v>
      </c>
      <c r="I138" s="93">
        <f>SUM('31:3'!I138)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2" si="45">IF(ISERROR(I138-K138),"",I138-K138)</f>
        <v>0</v>
      </c>
      <c r="N138" s="93">
        <f>SUM('31:3'!N138)</f>
        <v>0</v>
      </c>
      <c r="O138" s="93">
        <f>SUM('31:3'!O138)</f>
        <v>0</v>
      </c>
      <c r="P138" s="93">
        <f>SUM('31:3'!P138)</f>
        <v>0</v>
      </c>
      <c r="Q138" s="93">
        <f>SUM('31:3'!Q138)</f>
        <v>0</v>
      </c>
      <c r="R138" s="93">
        <f>SUM('31:3'!R138)</f>
        <v>0</v>
      </c>
      <c r="S138" s="93">
        <f>SUM('31:3'!S138)</f>
        <v>0</v>
      </c>
      <c r="T138" s="93">
        <f>SUM('31:3'!T138)</f>
        <v>0</v>
      </c>
      <c r="U138" s="93">
        <f>SUM('31:3'!U138)</f>
        <v>0</v>
      </c>
      <c r="V138" s="206">
        <f t="shared" ref="V138:V142" si="46">SUM(X138:AA138)</f>
        <v>0</v>
      </c>
      <c r="W138" s="33" t="str">
        <f t="shared" si="41"/>
        <v/>
      </c>
      <c r="X138" s="93">
        <f>SUM('31:3'!X138)</f>
        <v>0</v>
      </c>
      <c r="Y138" s="93">
        <f>SUM('31:3'!Y138)</f>
        <v>0</v>
      </c>
      <c r="Z138" s="93">
        <f>SUM('31:3'!Z138)</f>
        <v>0</v>
      </c>
      <c r="AA138" s="93">
        <f>SUM('31:3'!AA138)</f>
        <v>0</v>
      </c>
      <c r="AB138" s="21"/>
      <c r="AC138" s="21"/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>
      <c r="A139" s="300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SUM('31:3'!G139)</f>
        <v>0</v>
      </c>
      <c r="H139" s="93">
        <f>SUM('31:3'!H139)</f>
        <v>0</v>
      </c>
      <c r="I139" s="93">
        <f>SUM('31:3'!I139)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5"/>
        <v>0</v>
      </c>
      <c r="N139" s="93">
        <f>SUM('31:3'!N139)</f>
        <v>0</v>
      </c>
      <c r="O139" s="93">
        <f>SUM('31:3'!O139)</f>
        <v>0</v>
      </c>
      <c r="P139" s="93">
        <f>SUM('31:3'!P139)</f>
        <v>0</v>
      </c>
      <c r="Q139" s="93">
        <f>SUM('31:3'!Q139)</f>
        <v>0</v>
      </c>
      <c r="R139" s="93">
        <f>SUM('31:3'!R139)</f>
        <v>0</v>
      </c>
      <c r="S139" s="93">
        <f>SUM('31:3'!S139)</f>
        <v>0</v>
      </c>
      <c r="T139" s="93">
        <f>SUM('31:3'!T139)</f>
        <v>0</v>
      </c>
      <c r="U139" s="93">
        <f>SUM('31:3'!U139)</f>
        <v>0</v>
      </c>
      <c r="V139" s="206">
        <f t="shared" si="46"/>
        <v>0</v>
      </c>
      <c r="W139" s="33" t="str">
        <f t="shared" si="41"/>
        <v/>
      </c>
      <c r="X139" s="93">
        <f>SUM('31:3'!X139)</f>
        <v>0</v>
      </c>
      <c r="Y139" s="93">
        <f>SUM('31:3'!Y139)</f>
        <v>0</v>
      </c>
      <c r="Z139" s="93">
        <f>SUM('31:3'!Z139)</f>
        <v>0</v>
      </c>
      <c r="AA139" s="93">
        <f>SUM('31:3'!AA139)</f>
        <v>0</v>
      </c>
      <c r="AB139" s="21"/>
      <c r="AC139" s="21"/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>
      <c r="A140" s="300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SUM('31:3'!G140)</f>
        <v>0</v>
      </c>
      <c r="H140" s="93">
        <f>SUM('31:3'!H140)</f>
        <v>0</v>
      </c>
      <c r="I140" s="93">
        <f>SUM('31:3'!I140)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5"/>
        <v>0</v>
      </c>
      <c r="N140" s="93">
        <f>SUM('31:3'!N140)</f>
        <v>0</v>
      </c>
      <c r="O140" s="93">
        <f>SUM('31:3'!O140)</f>
        <v>0</v>
      </c>
      <c r="P140" s="93">
        <f>SUM('31:3'!P140)</f>
        <v>0</v>
      </c>
      <c r="Q140" s="93">
        <f>SUM('31:3'!Q140)</f>
        <v>0</v>
      </c>
      <c r="R140" s="93">
        <f>SUM('31:3'!R140)</f>
        <v>0</v>
      </c>
      <c r="S140" s="93">
        <f>SUM('31:3'!S140)</f>
        <v>0</v>
      </c>
      <c r="T140" s="93">
        <f>SUM('31:3'!T140)</f>
        <v>0</v>
      </c>
      <c r="U140" s="93">
        <f>SUM('31:3'!U140)</f>
        <v>0</v>
      </c>
      <c r="V140" s="206">
        <f t="shared" si="46"/>
        <v>0</v>
      </c>
      <c r="W140" s="33" t="str">
        <f t="shared" si="41"/>
        <v/>
      </c>
      <c r="X140" s="93">
        <f>SUM('31:3'!X140)</f>
        <v>0</v>
      </c>
      <c r="Y140" s="93">
        <f>SUM('31:3'!Y140)</f>
        <v>0</v>
      </c>
      <c r="Z140" s="93">
        <f>SUM('31:3'!Z140)</f>
        <v>0</v>
      </c>
      <c r="AA140" s="93">
        <f>SUM('31:3'!AA140)</f>
        <v>0</v>
      </c>
      <c r="AB140" s="21"/>
      <c r="AC140" s="21"/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>
      <c r="A141" s="300"/>
      <c r="B141" s="192" t="s">
        <v>232</v>
      </c>
      <c r="C141" s="16" t="s">
        <v>66</v>
      </c>
      <c r="D141" s="17">
        <v>5.04</v>
      </c>
      <c r="E141" s="17"/>
      <c r="F141" s="6"/>
      <c r="G141" s="93">
        <f>SUM('31:3'!G141)</f>
        <v>0</v>
      </c>
      <c r="H141" s="93">
        <f>SUM('31:3'!H141)</f>
        <v>0</v>
      </c>
      <c r="I141" s="93">
        <f>SUM('31:3'!I141)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5"/>
        <v>0</v>
      </c>
      <c r="N141" s="93">
        <f>SUM('31:3'!N141)</f>
        <v>0</v>
      </c>
      <c r="O141" s="93">
        <f>SUM('31:3'!O141)</f>
        <v>0</v>
      </c>
      <c r="P141" s="93">
        <f>SUM('31:3'!P141)</f>
        <v>0</v>
      </c>
      <c r="Q141" s="93">
        <f>SUM('31:3'!Q141)</f>
        <v>0</v>
      </c>
      <c r="R141" s="93">
        <f>SUM('31:3'!R141)</f>
        <v>0</v>
      </c>
      <c r="S141" s="93">
        <f>SUM('31:3'!S141)</f>
        <v>0</v>
      </c>
      <c r="T141" s="93">
        <f>SUM('31:3'!T141)</f>
        <v>0</v>
      </c>
      <c r="U141" s="93">
        <f>SUM('31:3'!U141)</f>
        <v>0</v>
      </c>
      <c r="V141" s="206">
        <f t="shared" si="46"/>
        <v>0</v>
      </c>
      <c r="W141" s="33" t="str">
        <f t="shared" si="41"/>
        <v/>
      </c>
      <c r="X141" s="93">
        <f>SUM('31:3'!X141)</f>
        <v>0</v>
      </c>
      <c r="Y141" s="93">
        <f>SUM('31:3'!Y141)</f>
        <v>0</v>
      </c>
      <c r="Z141" s="93">
        <f>SUM('31:3'!Z141)</f>
        <v>0</v>
      </c>
      <c r="AA141" s="93">
        <f>SUM('31:3'!AA141)</f>
        <v>0</v>
      </c>
      <c r="AB141" s="21"/>
      <c r="AC141" s="21"/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>
      <c r="A142" s="300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SUM('31:3'!G142)</f>
        <v>0</v>
      </c>
      <c r="H142" s="93">
        <f>SUM('31:3'!H142)</f>
        <v>0</v>
      </c>
      <c r="I142" s="93">
        <f>SUM('31:3'!I142)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5"/>
        <v>0</v>
      </c>
      <c r="N142" s="93">
        <f>SUM('31:3'!N142)</f>
        <v>0</v>
      </c>
      <c r="O142" s="93">
        <f>SUM('31:3'!O142)</f>
        <v>0</v>
      </c>
      <c r="P142" s="93">
        <f>SUM('31:3'!P142)</f>
        <v>0</v>
      </c>
      <c r="Q142" s="93">
        <f>SUM('31:3'!Q142)</f>
        <v>0</v>
      </c>
      <c r="R142" s="93">
        <f>SUM('31:3'!R142)</f>
        <v>0</v>
      </c>
      <c r="S142" s="93">
        <f>SUM('31:3'!S142)</f>
        <v>0</v>
      </c>
      <c r="T142" s="93">
        <f>SUM('31:3'!T142)</f>
        <v>0</v>
      </c>
      <c r="U142" s="93">
        <f>SUM('31:3'!U142)</f>
        <v>0</v>
      </c>
      <c r="V142" s="206">
        <f t="shared" si="46"/>
        <v>0</v>
      </c>
      <c r="W142" s="33" t="str">
        <f t="shared" si="41"/>
        <v/>
      </c>
      <c r="X142" s="93">
        <f>SUM('31:3'!X142)</f>
        <v>0</v>
      </c>
      <c r="Y142" s="93">
        <f>SUM('31:3'!Y142)</f>
        <v>0</v>
      </c>
      <c r="Z142" s="93">
        <f>SUM('31:3'!Z142)</f>
        <v>0</v>
      </c>
      <c r="AA142" s="93">
        <f>SUM('31:3'!AA142)</f>
        <v>0</v>
      </c>
      <c r="AB142" s="21"/>
      <c r="AC142" s="21"/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>
      <c r="A143" s="300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SUM('31:3'!G143)</f>
        <v>0</v>
      </c>
      <c r="H143" s="93">
        <f>SUM('31:3'!H143)</f>
        <v>0</v>
      </c>
      <c r="I143" s="93">
        <f>SUM('31:3'!I143)</f>
        <v>0</v>
      </c>
      <c r="J143" s="31" t="str">
        <f t="array" ref="J143">IF(ISERROR(G143/I143),"",G143/I143)</f>
        <v/>
      </c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21"/>
      <c r="AC143" s="21"/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>
      <c r="A144" s="300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SUM('31:3'!G144)</f>
        <v>0</v>
      </c>
      <c r="H144" s="93">
        <f>SUM('31:3'!H144)</f>
        <v>0</v>
      </c>
      <c r="I144" s="93">
        <f>SUM('31:3'!I144)</f>
        <v>0</v>
      </c>
      <c r="J144" s="31" t="str">
        <f t="array" ref="J144">IF(ISERROR(G144/I144),"",G144/I144)</f>
        <v/>
      </c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21"/>
      <c r="AC144" s="21"/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>
      <c r="A145" s="300">
        <v>30040021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SUM('31:3'!G145)</f>
        <v>630</v>
      </c>
      <c r="H145" s="93">
        <f>SUM('31:3'!H145)</f>
        <v>3175.2</v>
      </c>
      <c r="I145" s="93">
        <f>SUM('31:3'!I145)</f>
        <v>44</v>
      </c>
      <c r="J145" s="31"/>
      <c r="K145" s="35">
        <f t="array" ref="K145">IF(ISERROR(G145/L145),"",G145/L145)</f>
        <v>46.666666666666664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21"/>
      <c r="AC145" s="21"/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>
      <c r="A146" s="300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SUM('31:3'!G146)</f>
        <v>0</v>
      </c>
      <c r="H146" s="93">
        <f>SUM('31:3'!H146)</f>
        <v>0</v>
      </c>
      <c r="I146" s="93">
        <f>SUM('31:3'!I146)</f>
        <v>0</v>
      </c>
      <c r="J146" s="31" t="str">
        <f t="array" ref="J146">IF(ISERROR(G146/I146),"",G146/I146)</f>
        <v/>
      </c>
      <c r="K146" s="35">
        <f t="array" ref="K146">IF(ISERROR(G146/L146),"",G146/L146)</f>
        <v>0</v>
      </c>
      <c r="L146" s="87">
        <v>22</v>
      </c>
      <c r="M146" s="36">
        <f t="shared" ref="M146" si="47">IF(ISERROR(I146-K146),"",I146-K146)</f>
        <v>0</v>
      </c>
      <c r="N146" s="93">
        <f>SUM('31:3'!N146)</f>
        <v>0</v>
      </c>
      <c r="O146" s="93">
        <f>SUM('31:3'!O146)</f>
        <v>0</v>
      </c>
      <c r="P146" s="93">
        <f>SUM('31:3'!P146)</f>
        <v>0</v>
      </c>
      <c r="Q146" s="93">
        <f>SUM('31:3'!Q146)</f>
        <v>0</v>
      </c>
      <c r="R146" s="93">
        <f>SUM('31:3'!R146)</f>
        <v>0</v>
      </c>
      <c r="S146" s="93">
        <f>SUM('31:3'!S146)</f>
        <v>0</v>
      </c>
      <c r="T146" s="93">
        <f>SUM('31:3'!T146)</f>
        <v>0</v>
      </c>
      <c r="U146" s="93">
        <f>SUM('31:3'!U146)</f>
        <v>0</v>
      </c>
      <c r="V146" s="206">
        <f t="shared" ref="V146" si="48">SUM(X146:AA146)</f>
        <v>0</v>
      </c>
      <c r="W146" s="33" t="str">
        <f t="shared" ref="W146:W151" si="49">IF(ISERROR(V146/G146),"",V146/G146)</f>
        <v/>
      </c>
      <c r="X146" s="93">
        <f>SUM('31:3'!X146)</f>
        <v>0</v>
      </c>
      <c r="Y146" s="93">
        <f>SUM('31:3'!Y146)</f>
        <v>0</v>
      </c>
      <c r="Z146" s="93">
        <f>SUM('31:3'!Z146)</f>
        <v>0</v>
      </c>
      <c r="AA146" s="93">
        <f>SUM('31:3'!AA146)</f>
        <v>0</v>
      </c>
      <c r="AB146" s="21"/>
      <c r="AC146" s="21"/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>
      <c r="A147" s="535" t="s">
        <v>102</v>
      </c>
      <c r="B147" s="536"/>
      <c r="C147" s="342" t="s">
        <v>71</v>
      </c>
      <c r="D147" s="20"/>
      <c r="E147" s="20"/>
      <c r="F147" s="32"/>
      <c r="G147" s="99">
        <f>SUM(G138:G146)</f>
        <v>630</v>
      </c>
      <c r="H147" s="99">
        <f>SUM(H138:H146)</f>
        <v>3175.2</v>
      </c>
      <c r="I147" s="99">
        <f>SUM(I138:I146)</f>
        <v>44</v>
      </c>
      <c r="J147" s="31">
        <f t="array" ref="J147">IF(ISERROR(G147/I147),"",G147/I147)</f>
        <v>14.318181818181818</v>
      </c>
      <c r="K147" s="30">
        <f>SUM(K138:K146)</f>
        <v>46.666666666666664</v>
      </c>
      <c r="L147" s="98"/>
      <c r="M147" s="89">
        <f>SUM(M138:M146)</f>
        <v>0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>
        <f t="shared" si="49"/>
        <v>0</v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21"/>
      <c r="AC147" s="21"/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>
      <c r="A148" s="299">
        <v>30700013</v>
      </c>
      <c r="B148" s="64" t="s">
        <v>475</v>
      </c>
      <c r="C148" s="335"/>
      <c r="D148" s="17">
        <v>3.65</v>
      </c>
      <c r="E148" s="17"/>
      <c r="F148" s="53"/>
      <c r="G148" s="93">
        <f>SUM('31:3'!G148)</f>
        <v>0</v>
      </c>
      <c r="H148" s="93">
        <f>SUM('31:3'!H148)</f>
        <v>0</v>
      </c>
      <c r="I148" s="93">
        <f>SUM('31:3'!I148)</f>
        <v>0</v>
      </c>
      <c r="J148" s="31" t="str">
        <f t="array" ref="J148">IF(ISERROR(G148/I148),"",G148/I148)</f>
        <v/>
      </c>
      <c r="K148" s="339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SUM('31:3'!N148)</f>
        <v>0</v>
      </c>
      <c r="O148" s="93">
        <f>SUM('31:3'!O148)</f>
        <v>0</v>
      </c>
      <c r="P148" s="93">
        <f>SUM('31:3'!P148)</f>
        <v>0</v>
      </c>
      <c r="Q148" s="93">
        <f>SUM('31:3'!Q148)</f>
        <v>0</v>
      </c>
      <c r="R148" s="93">
        <f>SUM('31:3'!R148)</f>
        <v>0</v>
      </c>
      <c r="S148" s="93">
        <f>SUM('31:3'!S148)</f>
        <v>0</v>
      </c>
      <c r="T148" s="93">
        <f>SUM('31:3'!T148)</f>
        <v>0</v>
      </c>
      <c r="U148" s="93">
        <f>SUM('31:3'!U148)</f>
        <v>0</v>
      </c>
      <c r="V148" s="206">
        <f t="shared" ref="V148:V151" si="51">SUM(X148:AA148)</f>
        <v>0</v>
      </c>
      <c r="W148" s="33" t="str">
        <f t="shared" si="49"/>
        <v/>
      </c>
      <c r="X148" s="93">
        <f>SUM('31:3'!X148)</f>
        <v>0</v>
      </c>
      <c r="Y148" s="93">
        <f>SUM('31:3'!Y148)</f>
        <v>0</v>
      </c>
      <c r="Z148" s="93">
        <f>SUM('31:3'!Z148)</f>
        <v>0</v>
      </c>
      <c r="AA148" s="93">
        <f>SUM('31:3'!AA148)</f>
        <v>0</v>
      </c>
      <c r="AB148" s="21"/>
      <c r="AC148" s="21"/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>
      <c r="A149" s="299">
        <v>30700014</v>
      </c>
      <c r="B149" s="64" t="s">
        <v>0</v>
      </c>
      <c r="C149" s="335"/>
      <c r="D149" s="17">
        <v>6.58</v>
      </c>
      <c r="E149" s="17"/>
      <c r="F149" s="6"/>
      <c r="G149" s="93">
        <f>SUM('31:3'!G149)</f>
        <v>0</v>
      </c>
      <c r="H149" s="93">
        <f>SUM('31:3'!H149)</f>
        <v>0</v>
      </c>
      <c r="I149" s="93">
        <f>SUM('31:3'!I149)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SUM('31:3'!N149)</f>
        <v>0</v>
      </c>
      <c r="O149" s="93">
        <f>SUM('31:3'!O149)</f>
        <v>0</v>
      </c>
      <c r="P149" s="93">
        <f>SUM('31:3'!P149)</f>
        <v>0</v>
      </c>
      <c r="Q149" s="93">
        <f>SUM('31:3'!Q149)</f>
        <v>0</v>
      </c>
      <c r="R149" s="93">
        <f>SUM('31:3'!R149)</f>
        <v>0</v>
      </c>
      <c r="S149" s="93">
        <f>SUM('31:3'!S149)</f>
        <v>0</v>
      </c>
      <c r="T149" s="93">
        <f>SUM('31:3'!T149)</f>
        <v>0</v>
      </c>
      <c r="U149" s="93">
        <f>SUM('31:3'!U149)</f>
        <v>0</v>
      </c>
      <c r="V149" s="206">
        <f t="shared" si="51"/>
        <v>0</v>
      </c>
      <c r="W149" s="33" t="str">
        <f t="shared" si="49"/>
        <v/>
      </c>
      <c r="X149" s="93">
        <f>SUM('31:3'!X149)</f>
        <v>0</v>
      </c>
      <c r="Y149" s="93">
        <f>SUM('31:3'!Y149)</f>
        <v>0</v>
      </c>
      <c r="Z149" s="93">
        <f>SUM('31:3'!Z149)</f>
        <v>0</v>
      </c>
      <c r="AA149" s="93">
        <f>SUM('31:3'!AA149)</f>
        <v>0</v>
      </c>
      <c r="AB149" s="21"/>
      <c r="AC149" s="21"/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335"/>
      <c r="D150" s="17">
        <v>7.8</v>
      </c>
      <c r="E150" s="17"/>
      <c r="F150" s="6"/>
      <c r="G150" s="93">
        <f>SUM('31:3'!G150)</f>
        <v>96</v>
      </c>
      <c r="H150" s="93">
        <f>SUM('31:3'!H150)</f>
        <v>748.8</v>
      </c>
      <c r="I150" s="93">
        <f>SUM('31:3'!I150)</f>
        <v>5</v>
      </c>
      <c r="J150" s="31">
        <f t="array" ref="J150">IF(ISERROR(G150/I150),"",G150/I150)</f>
        <v>19.2</v>
      </c>
      <c r="K150" s="35">
        <f t="array" ref="K150">IF(ISERROR(G150/L150),"",G150/L150)</f>
        <v>20.869565217391305</v>
      </c>
      <c r="L150" s="87">
        <v>4.5999999999999996</v>
      </c>
      <c r="M150" s="36">
        <f t="shared" si="50"/>
        <v>-15.869565217391305</v>
      </c>
      <c r="N150" s="93">
        <f>SUM('31:3'!N150)</f>
        <v>0</v>
      </c>
      <c r="O150" s="93">
        <f>SUM('31:3'!O150)</f>
        <v>0</v>
      </c>
      <c r="P150" s="93">
        <f>SUM('31:3'!P150)</f>
        <v>0</v>
      </c>
      <c r="Q150" s="93">
        <f>SUM('31:3'!Q150)</f>
        <v>0</v>
      </c>
      <c r="R150" s="93">
        <f>SUM('31:3'!R150)</f>
        <v>0</v>
      </c>
      <c r="S150" s="93">
        <f>SUM('31:3'!S150)</f>
        <v>0</v>
      </c>
      <c r="T150" s="93">
        <f>SUM('31:3'!T150)</f>
        <v>0</v>
      </c>
      <c r="U150" s="93">
        <f>SUM('31:3'!U150)</f>
        <v>0</v>
      </c>
      <c r="V150" s="206">
        <f t="shared" si="51"/>
        <v>0</v>
      </c>
      <c r="W150" s="33">
        <f t="shared" si="49"/>
        <v>0</v>
      </c>
      <c r="X150" s="93">
        <f>SUM('31:3'!X150)</f>
        <v>0</v>
      </c>
      <c r="Y150" s="93">
        <f>SUM('31:3'!Y150)</f>
        <v>0</v>
      </c>
      <c r="Z150" s="93">
        <f>SUM('31:3'!Z150)</f>
        <v>0</v>
      </c>
      <c r="AA150" s="93">
        <f>SUM('31:3'!AA150)</f>
        <v>0</v>
      </c>
      <c r="AB150" s="21"/>
      <c r="AC150" s="21"/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>
      <c r="A151" s="299">
        <v>30700017</v>
      </c>
      <c r="B151" s="64" t="s">
        <v>2</v>
      </c>
      <c r="C151" s="335"/>
      <c r="D151" s="17">
        <v>4.4000000000000004</v>
      </c>
      <c r="E151" s="17"/>
      <c r="F151" s="6"/>
      <c r="G151" s="93">
        <f>SUM('31:3'!G151)</f>
        <v>0</v>
      </c>
      <c r="H151" s="93">
        <f>SUM('31:3'!H151)</f>
        <v>0</v>
      </c>
      <c r="I151" s="93">
        <f>SUM('31:3'!I151)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5.8</v>
      </c>
      <c r="M151" s="36">
        <f t="shared" si="50"/>
        <v>0</v>
      </c>
      <c r="N151" s="93">
        <f>SUM('31:3'!N151)</f>
        <v>0</v>
      </c>
      <c r="O151" s="93">
        <f>SUM('31:3'!O151)</f>
        <v>0</v>
      </c>
      <c r="P151" s="93">
        <f>SUM('31:3'!P151)</f>
        <v>0</v>
      </c>
      <c r="Q151" s="93">
        <f>SUM('31:3'!Q151)</f>
        <v>0</v>
      </c>
      <c r="R151" s="93">
        <f>SUM('31:3'!R151)</f>
        <v>0</v>
      </c>
      <c r="S151" s="93">
        <f>SUM('31:3'!S151)</f>
        <v>0</v>
      </c>
      <c r="T151" s="93">
        <f>SUM('31:3'!T151)</f>
        <v>0</v>
      </c>
      <c r="U151" s="93">
        <f>SUM('31:3'!U151)</f>
        <v>0</v>
      </c>
      <c r="V151" s="206">
        <f t="shared" si="51"/>
        <v>0</v>
      </c>
      <c r="W151" s="33" t="str">
        <f t="shared" si="49"/>
        <v/>
      </c>
      <c r="X151" s="93">
        <f>SUM('31:3'!X151)</f>
        <v>0</v>
      </c>
      <c r="Y151" s="93">
        <f>SUM('31:3'!Y151)</f>
        <v>0</v>
      </c>
      <c r="Z151" s="93">
        <f>SUM('31:3'!Z151)</f>
        <v>0</v>
      </c>
      <c r="AA151" s="93">
        <f>SUM('31:3'!AA151)</f>
        <v>0</v>
      </c>
      <c r="AB151" s="21"/>
      <c r="AC151" s="21"/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>
      <c r="A152" s="299">
        <v>30700001</v>
      </c>
      <c r="B152" s="191" t="s">
        <v>359</v>
      </c>
      <c r="C152" s="188"/>
      <c r="D152" s="17"/>
      <c r="E152" s="17"/>
      <c r="F152" s="6"/>
      <c r="G152" s="93">
        <f>SUM('31:3'!G152)</f>
        <v>0</v>
      </c>
      <c r="H152" s="93">
        <f>SUM('31:3'!H152)</f>
        <v>0</v>
      </c>
      <c r="I152" s="93">
        <f>SUM('31:3'!I152)</f>
        <v>0</v>
      </c>
      <c r="J152" s="31"/>
      <c r="K152" s="35"/>
      <c r="L152" s="87">
        <v>6</v>
      </c>
      <c r="M152" s="36"/>
      <c r="N152" s="93">
        <f>SUM('31:3'!N152)</f>
        <v>0</v>
      </c>
      <c r="O152" s="93">
        <f>SUM('31:3'!O152)</f>
        <v>0</v>
      </c>
      <c r="P152" s="93">
        <f>SUM('31:3'!P152)</f>
        <v>0</v>
      </c>
      <c r="Q152" s="93">
        <f>SUM('31:3'!Q152)</f>
        <v>0</v>
      </c>
      <c r="R152" s="93">
        <f>SUM('31:3'!R152)</f>
        <v>0</v>
      </c>
      <c r="S152" s="93">
        <f>SUM('31:3'!S152)</f>
        <v>0</v>
      </c>
      <c r="T152" s="93">
        <f>SUM('31:3'!T152)</f>
        <v>0</v>
      </c>
      <c r="U152" s="93">
        <f>SUM('31:3'!U152)</f>
        <v>0</v>
      </c>
      <c r="V152" s="206"/>
      <c r="W152" s="33"/>
      <c r="X152" s="93">
        <f>SUM('31:3'!X152)</f>
        <v>0</v>
      </c>
      <c r="Y152" s="93">
        <f>SUM('31:3'!Y152)</f>
        <v>0</v>
      </c>
      <c r="Z152" s="93">
        <f>SUM('31:3'!Z152)</f>
        <v>0</v>
      </c>
      <c r="AA152" s="93">
        <f>SUM('31:3'!AA152)</f>
        <v>0</v>
      </c>
      <c r="AB152" s="21"/>
      <c r="AC152" s="21"/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>
      <c r="A153" s="305"/>
      <c r="B153" s="281" t="s">
        <v>239</v>
      </c>
      <c r="C153" s="335" t="s">
        <v>53</v>
      </c>
      <c r="D153" s="17">
        <v>6.04</v>
      </c>
      <c r="E153" s="17"/>
      <c r="F153" s="6"/>
      <c r="G153" s="93">
        <f>SUM('31:3'!G153)</f>
        <v>0</v>
      </c>
      <c r="H153" s="93">
        <f>SUM('31:3'!H153)</f>
        <v>0</v>
      </c>
      <c r="I153" s="93">
        <f>SUM('31:3'!I153)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SUM('31:3'!N153)</f>
        <v>0</v>
      </c>
      <c r="O153" s="93">
        <f>SUM('31:3'!O153)</f>
        <v>0</v>
      </c>
      <c r="P153" s="93">
        <f>SUM('31:3'!P153)</f>
        <v>0</v>
      </c>
      <c r="Q153" s="93">
        <f>SUM('31:3'!Q153)</f>
        <v>0</v>
      </c>
      <c r="R153" s="93">
        <f>SUM('31:3'!R153)</f>
        <v>0</v>
      </c>
      <c r="S153" s="93">
        <f>SUM('31:3'!S153)</f>
        <v>0</v>
      </c>
      <c r="T153" s="93">
        <f>SUM('31:3'!T153)</f>
        <v>0</v>
      </c>
      <c r="U153" s="93">
        <f>SUM('31:3'!U153)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SUM('31:3'!X153)</f>
        <v>0</v>
      </c>
      <c r="Y153" s="93">
        <f>SUM('31:3'!Y153)</f>
        <v>0</v>
      </c>
      <c r="Z153" s="93">
        <f>SUM('31:3'!Z153)</f>
        <v>0</v>
      </c>
      <c r="AA153" s="93">
        <f>SUM('31:3'!AA153)</f>
        <v>0</v>
      </c>
      <c r="AB153" s="21"/>
      <c r="AC153" s="21"/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>
      <c r="A154" s="305">
        <v>30700019</v>
      </c>
      <c r="B154" s="66" t="s">
        <v>104</v>
      </c>
      <c r="C154" s="335" t="s">
        <v>60</v>
      </c>
      <c r="D154" s="17">
        <v>6.04</v>
      </c>
      <c r="E154" s="17"/>
      <c r="F154" s="6"/>
      <c r="G154" s="93">
        <f>SUM('31:3'!G154)</f>
        <v>0</v>
      </c>
      <c r="H154" s="93">
        <f>SUM('31:3'!H154)</f>
        <v>0</v>
      </c>
      <c r="I154" s="93">
        <f>SUM('31:3'!I154)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SUM('31:3'!N154)</f>
        <v>0</v>
      </c>
      <c r="O154" s="93">
        <f>SUM('31:3'!O154)</f>
        <v>0</v>
      </c>
      <c r="P154" s="93">
        <f>SUM('31:3'!P154)</f>
        <v>0</v>
      </c>
      <c r="Q154" s="93">
        <f>SUM('31:3'!Q154)</f>
        <v>0</v>
      </c>
      <c r="R154" s="93">
        <f>SUM('31:3'!R154)</f>
        <v>0</v>
      </c>
      <c r="S154" s="93">
        <f>SUM('31:3'!S154)</f>
        <v>0</v>
      </c>
      <c r="T154" s="93">
        <f>SUM('31:3'!T154)</f>
        <v>0</v>
      </c>
      <c r="U154" s="93">
        <f>SUM('31:3'!U154)</f>
        <v>0</v>
      </c>
      <c r="V154" s="206">
        <f t="shared" si="53"/>
        <v>0</v>
      </c>
      <c r="W154" s="33" t="str">
        <f t="shared" si="54"/>
        <v/>
      </c>
      <c r="X154" s="93">
        <f>SUM('31:3'!X154)</f>
        <v>0</v>
      </c>
      <c r="Y154" s="93">
        <f>SUM('31:3'!Y154)</f>
        <v>0</v>
      </c>
      <c r="Z154" s="93">
        <f>SUM('31:3'!Z154)</f>
        <v>0</v>
      </c>
      <c r="AA154" s="93">
        <f>SUM('31:3'!AA154)</f>
        <v>0</v>
      </c>
      <c r="AB154" s="21"/>
      <c r="AC154" s="21"/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>
      <c r="A155" s="305">
        <v>30601015</v>
      </c>
      <c r="B155" s="281" t="s">
        <v>443</v>
      </c>
      <c r="C155" s="335" t="s">
        <v>53</v>
      </c>
      <c r="D155" s="17">
        <v>6</v>
      </c>
      <c r="E155" s="17"/>
      <c r="F155" s="6"/>
      <c r="G155" s="93">
        <f>SUM('31:3'!G155)</f>
        <v>0</v>
      </c>
      <c r="H155" s="93">
        <f>SUM('31:3'!H155)</f>
        <v>0</v>
      </c>
      <c r="I155" s="93">
        <f>SUM('31:3'!I155)</f>
        <v>0</v>
      </c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21"/>
      <c r="AC155" s="21"/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>
      <c r="A156" s="305">
        <v>30101016</v>
      </c>
      <c r="B156" s="281" t="s">
        <v>443</v>
      </c>
      <c r="C156" s="335" t="s">
        <v>446</v>
      </c>
      <c r="D156" s="17">
        <v>6</v>
      </c>
      <c r="E156" s="17"/>
      <c r="F156" s="6"/>
      <c r="G156" s="93">
        <f>SUM('31:3'!G156)</f>
        <v>0</v>
      </c>
      <c r="H156" s="93">
        <f>SUM('31:3'!H156)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21"/>
      <c r="AC156" s="21"/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SUM('31:3'!G157)</f>
        <v>0</v>
      </c>
      <c r="H157" s="93">
        <f>SUM('31:3'!H157)</f>
        <v>0</v>
      </c>
      <c r="I157" s="93">
        <f>SUM('31:3'!I157)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SUM('31:3'!N157)</f>
        <v>0</v>
      </c>
      <c r="O157" s="93">
        <f>SUM('31:3'!O157)</f>
        <v>0</v>
      </c>
      <c r="P157" s="93">
        <f>SUM('31:3'!P157)</f>
        <v>0</v>
      </c>
      <c r="Q157" s="93">
        <f>SUM('31:3'!Q157)</f>
        <v>0</v>
      </c>
      <c r="R157" s="93">
        <f>SUM('31:3'!R157)</f>
        <v>0</v>
      </c>
      <c r="S157" s="93">
        <f>SUM('31:3'!S157)</f>
        <v>0</v>
      </c>
      <c r="T157" s="93">
        <f>SUM('31:3'!T157)</f>
        <v>0</v>
      </c>
      <c r="U157" s="93">
        <f>SUM('31:3'!U157)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SUM('31:3'!X157)</f>
        <v>0</v>
      </c>
      <c r="Y157" s="93">
        <f>SUM('31:3'!Y157)</f>
        <v>0</v>
      </c>
      <c r="Z157" s="93">
        <f>SUM('31:3'!Z157)</f>
        <v>0</v>
      </c>
      <c r="AA157" s="93">
        <f>SUM('31:3'!AA157)</f>
        <v>0</v>
      </c>
      <c r="AB157" s="21"/>
      <c r="AC157" s="21"/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SUM('31:3'!G158)</f>
        <v>0</v>
      </c>
      <c r="H158" s="93">
        <f>SUM('31:3'!H158)</f>
        <v>0</v>
      </c>
      <c r="I158" s="93">
        <f>SUM('31:3'!I158)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SUM('31:3'!N158)</f>
        <v>0</v>
      </c>
      <c r="O158" s="93">
        <f>SUM('31:3'!O158)</f>
        <v>0</v>
      </c>
      <c r="P158" s="93">
        <f>SUM('31:3'!P158)</f>
        <v>0</v>
      </c>
      <c r="Q158" s="93">
        <f>SUM('31:3'!Q158)</f>
        <v>0</v>
      </c>
      <c r="R158" s="93">
        <f>SUM('31:3'!R158)</f>
        <v>0</v>
      </c>
      <c r="S158" s="93">
        <f>SUM('31:3'!S158)</f>
        <v>0</v>
      </c>
      <c r="T158" s="93">
        <f>SUM('31:3'!T158)</f>
        <v>0</v>
      </c>
      <c r="U158" s="93">
        <f>SUM('31:3'!U158)</f>
        <v>0</v>
      </c>
      <c r="V158" s="206">
        <f t="shared" si="56"/>
        <v>0</v>
      </c>
      <c r="W158" s="33" t="str">
        <f t="shared" si="57"/>
        <v/>
      </c>
      <c r="X158" s="93">
        <f>SUM('31:3'!X158)</f>
        <v>0</v>
      </c>
      <c r="Y158" s="93">
        <f>SUM('31:3'!Y158)</f>
        <v>0</v>
      </c>
      <c r="Z158" s="93">
        <f>SUM('31:3'!Z158)</f>
        <v>0</v>
      </c>
      <c r="AA158" s="93">
        <f>SUM('31:3'!AA158)</f>
        <v>0</v>
      </c>
      <c r="AB158" s="21"/>
      <c r="AC158" s="21"/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>
      <c r="A159" s="299">
        <v>30700015</v>
      </c>
      <c r="B159" s="336" t="s">
        <v>159</v>
      </c>
      <c r="C159" s="16"/>
      <c r="D159" s="17">
        <v>4.5</v>
      </c>
      <c r="E159" s="17"/>
      <c r="F159" s="6"/>
      <c r="G159" s="93">
        <f>SUM('31:3'!G159)</f>
        <v>0</v>
      </c>
      <c r="H159" s="93">
        <f>SUM('31:3'!H159)</f>
        <v>0</v>
      </c>
      <c r="I159" s="93">
        <f>SUM('31:3'!I159)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SUM('31:3'!N159)</f>
        <v>0</v>
      </c>
      <c r="O159" s="93">
        <f>SUM('31:3'!O159)</f>
        <v>0</v>
      </c>
      <c r="P159" s="93">
        <f>SUM('31:3'!P159)</f>
        <v>0</v>
      </c>
      <c r="Q159" s="93">
        <f>SUM('31:3'!Q159)</f>
        <v>0</v>
      </c>
      <c r="R159" s="93">
        <f>SUM('31:3'!R159)</f>
        <v>0</v>
      </c>
      <c r="S159" s="93">
        <f>SUM('31:3'!S159)</f>
        <v>0</v>
      </c>
      <c r="T159" s="93">
        <f>SUM('31:3'!T159)</f>
        <v>0</v>
      </c>
      <c r="U159" s="93">
        <f>SUM('31:3'!U159)</f>
        <v>0</v>
      </c>
      <c r="V159" s="206"/>
      <c r="W159" s="33"/>
      <c r="X159" s="93">
        <f>SUM('31:3'!X159)</f>
        <v>0</v>
      </c>
      <c r="Y159" s="93">
        <f>SUM('31:3'!Y159)</f>
        <v>0</v>
      </c>
      <c r="Z159" s="93">
        <f>SUM('31:3'!Z159)</f>
        <v>0</v>
      </c>
      <c r="AA159" s="93">
        <f>SUM('31:3'!AA159)</f>
        <v>0</v>
      </c>
      <c r="AB159" s="21"/>
      <c r="AC159" s="21"/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>
      <c r="A160" s="299">
        <v>30700012</v>
      </c>
      <c r="B160" s="336" t="s">
        <v>160</v>
      </c>
      <c r="C160" s="16"/>
      <c r="D160" s="17">
        <v>4.5</v>
      </c>
      <c r="E160" s="17"/>
      <c r="F160" s="6"/>
      <c r="G160" s="93">
        <f>SUM('31:3'!G160)</f>
        <v>0</v>
      </c>
      <c r="H160" s="93">
        <f>SUM('31:3'!H160)</f>
        <v>0</v>
      </c>
      <c r="I160" s="93">
        <f>SUM('31:3'!I160)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SUM('31:3'!N160)</f>
        <v>0</v>
      </c>
      <c r="O160" s="93">
        <f>SUM('31:3'!O160)</f>
        <v>0</v>
      </c>
      <c r="P160" s="93">
        <f>SUM('31:3'!P160)</f>
        <v>0</v>
      </c>
      <c r="Q160" s="93">
        <f>SUM('31:3'!Q160)</f>
        <v>0</v>
      </c>
      <c r="R160" s="93">
        <f>SUM('31:3'!R160)</f>
        <v>0</v>
      </c>
      <c r="S160" s="93">
        <f>SUM('31:3'!S160)</f>
        <v>0</v>
      </c>
      <c r="T160" s="93">
        <f>SUM('31:3'!T160)</f>
        <v>0</v>
      </c>
      <c r="U160" s="93">
        <f>SUM('31:3'!U160)</f>
        <v>0</v>
      </c>
      <c r="V160" s="206"/>
      <c r="W160" s="33"/>
      <c r="X160" s="93">
        <f>SUM('31:3'!X160)</f>
        <v>0</v>
      </c>
      <c r="Y160" s="93">
        <f>SUM('31:3'!Y160)</f>
        <v>0</v>
      </c>
      <c r="Z160" s="93">
        <f>SUM('31:3'!Z160)</f>
        <v>0</v>
      </c>
      <c r="AA160" s="93">
        <f>SUM('31:3'!AA160)</f>
        <v>0</v>
      </c>
      <c r="AB160" s="21"/>
      <c r="AC160" s="21"/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>
      <c r="A161" s="306">
        <v>30101063</v>
      </c>
      <c r="B161" s="254" t="s">
        <v>437</v>
      </c>
      <c r="C161" s="16"/>
      <c r="D161" s="17">
        <v>5.03</v>
      </c>
      <c r="E161" s="17"/>
      <c r="F161" s="6"/>
      <c r="G161" s="93">
        <f>SUM('31:3'!G161)</f>
        <v>0</v>
      </c>
      <c r="H161" s="93">
        <f>SUM('31:3'!H161)</f>
        <v>0</v>
      </c>
      <c r="I161" s="93">
        <f>SUM('31:3'!I161)</f>
        <v>0</v>
      </c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21"/>
      <c r="AC161" s="21"/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>
      <c r="A162" s="535" t="s">
        <v>106</v>
      </c>
      <c r="B162" s="536"/>
      <c r="C162" s="342" t="s">
        <v>71</v>
      </c>
      <c r="D162" s="20"/>
      <c r="E162" s="20"/>
      <c r="F162" s="32"/>
      <c r="G162" s="94">
        <f>SUM(G148:G161)</f>
        <v>96</v>
      </c>
      <c r="H162" s="30">
        <f>SUM(H148:H161)</f>
        <v>748.8</v>
      </c>
      <c r="I162" s="30">
        <f>SUM(I148:I161)</f>
        <v>5</v>
      </c>
      <c r="J162" s="31">
        <f t="array" ref="J162">IF(ISERROR(G162/I162),"",G162/I162)</f>
        <v>19.2</v>
      </c>
      <c r="K162" s="30">
        <f>SUM(K148:K158)</f>
        <v>20.869565217391305</v>
      </c>
      <c r="L162" s="98"/>
      <c r="M162" s="89">
        <f t="shared" ref="M162:V162" si="58">SUM(M148:M158)</f>
        <v>-15.869565217391305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21"/>
      <c r="AC162" s="21"/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>
      <c r="A163" s="546" t="s">
        <v>108</v>
      </c>
      <c r="B163" s="547"/>
      <c r="C163" s="547"/>
      <c r="D163" s="547"/>
      <c r="E163" s="547"/>
      <c r="F163" s="548"/>
      <c r="G163" s="193">
        <f>SUM(G28,G86,G121,G137,G147,G162)</f>
        <v>17002</v>
      </c>
      <c r="H163" s="193">
        <f>SUM(H28,H86,H121,H137,H147,H162)</f>
        <v>83082.2</v>
      </c>
      <c r="I163" s="193">
        <f>SUM(I28,I86,I121,I137,I147,I162)</f>
        <v>811</v>
      </c>
      <c r="J163" s="52">
        <f t="array" ref="J163">IF(ISERROR(G163/I163),"",G163/I163)</f>
        <v>20.964241676942049</v>
      </c>
      <c r="K163" s="193">
        <f>SUM(K28,K86,K121,K137,K147,K162)</f>
        <v>783.53741222581675</v>
      </c>
      <c r="L163" s="52">
        <f>IF(ISERROR(G163/K163),"",G163/K163)</f>
        <v>21.699027684845248</v>
      </c>
      <c r="M163" s="193">
        <f t="shared" ref="M163:AA163" si="60">SUM(M28,M86,M121,M137,M147,M162)</f>
        <v>11.829254440849809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21"/>
      <c r="AC163" s="21"/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customHeight="1">
      <c r="A164" s="467" t="s">
        <v>503</v>
      </c>
      <c r="B164" s="337" t="s">
        <v>110</v>
      </c>
      <c r="C164" s="549" t="s">
        <v>111</v>
      </c>
      <c r="D164" s="549"/>
      <c r="E164" s="528" t="s">
        <v>112</v>
      </c>
      <c r="F164" s="528"/>
      <c r="G164" s="539" t="s">
        <v>113</v>
      </c>
      <c r="H164" s="539"/>
      <c r="I164" s="528" t="s">
        <v>114</v>
      </c>
      <c r="J164" s="528"/>
      <c r="K164" s="528" t="s">
        <v>36</v>
      </c>
      <c r="L164" s="528"/>
      <c r="M164" s="528" t="s">
        <v>115</v>
      </c>
      <c r="N164" s="528"/>
      <c r="O164" s="528" t="s">
        <v>116</v>
      </c>
      <c r="P164" s="539" t="s">
        <v>117</v>
      </c>
      <c r="Q164" s="539"/>
      <c r="R164" s="539" t="s">
        <v>36</v>
      </c>
      <c r="S164" s="539"/>
      <c r="T164" s="539" t="s">
        <v>118</v>
      </c>
      <c r="U164" s="539"/>
      <c r="V164" s="539" t="s">
        <v>119</v>
      </c>
      <c r="W164" s="539"/>
      <c r="X164" s="539" t="s">
        <v>36</v>
      </c>
      <c r="Y164" s="539"/>
      <c r="Z164" s="539" t="s">
        <v>118</v>
      </c>
      <c r="AA164" s="539"/>
      <c r="AE164" s="14"/>
      <c r="AF164" s="14"/>
      <c r="AG164" s="3"/>
      <c r="AH164" s="34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customHeight="1">
      <c r="A165" s="468"/>
      <c r="B165" s="337" t="s">
        <v>120</v>
      </c>
      <c r="C165" s="550">
        <f>SUM('31:3'!C165)</f>
        <v>4</v>
      </c>
      <c r="D165" s="551"/>
      <c r="E165" s="552">
        <f>D165*11</f>
        <v>0</v>
      </c>
      <c r="F165" s="552"/>
      <c r="G165" s="550">
        <f>SUM('31:3'!G165)</f>
        <v>4</v>
      </c>
      <c r="H165" s="551"/>
      <c r="I165" s="528">
        <f>G165*11</f>
        <v>44</v>
      </c>
      <c r="J165" s="528"/>
      <c r="K165" s="528">
        <f>E165-I165</f>
        <v>-44</v>
      </c>
      <c r="L165" s="528"/>
      <c r="M165" s="553" t="str">
        <f>IF(ISERROR(K165/E165),"",K165/E165)</f>
        <v/>
      </c>
      <c r="N165" s="553"/>
      <c r="O165" s="528"/>
      <c r="P165" s="539" t="s">
        <v>70</v>
      </c>
      <c r="Q165" s="539"/>
      <c r="R165" s="554">
        <f>SUM(O28:U28)</f>
        <v>0</v>
      </c>
      <c r="S165" s="554"/>
      <c r="T165" s="555" t="str">
        <f t="array" ref="T165">IF(ISERROR(R165/R172),"",R165/R172)</f>
        <v/>
      </c>
      <c r="U165" s="555"/>
      <c r="V165" s="539" t="s">
        <v>41</v>
      </c>
      <c r="W165" s="539"/>
      <c r="X165" s="554">
        <f>SUM(P27,P85,P120,P136,P146,P160)</f>
        <v>0</v>
      </c>
      <c r="Y165" s="554"/>
      <c r="Z165" s="555" t="str">
        <f t="array" ref="Z165">IF(ISERROR(X165/X172),"",X165/X172)</f>
        <v/>
      </c>
      <c r="AA165" s="555"/>
      <c r="AE165" s="14"/>
      <c r="AF165" s="14"/>
      <c r="AG165" s="3"/>
      <c r="AH165" s="346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>
      <c r="A166" s="468"/>
      <c r="B166" s="337" t="s">
        <v>121</v>
      </c>
      <c r="C166" s="550">
        <f>SUM('31:3'!C166)</f>
        <v>4</v>
      </c>
      <c r="D166" s="551"/>
      <c r="E166" s="552">
        <f>D166*11</f>
        <v>0</v>
      </c>
      <c r="F166" s="552"/>
      <c r="G166" s="550">
        <f>SUM('31:3'!G166)</f>
        <v>4</v>
      </c>
      <c r="H166" s="551"/>
      <c r="I166" s="528">
        <f>G166*11</f>
        <v>44</v>
      </c>
      <c r="J166" s="528"/>
      <c r="K166" s="528">
        <f>E166-I166</f>
        <v>-44</v>
      </c>
      <c r="L166" s="528"/>
      <c r="M166" s="553" t="str">
        <f>IF(ISERROR(K166/E166),"",K166/E166)</f>
        <v/>
      </c>
      <c r="N166" s="553"/>
      <c r="O166" s="528"/>
      <c r="P166" s="539" t="s">
        <v>86</v>
      </c>
      <c r="Q166" s="539"/>
      <c r="R166" s="554">
        <f>SUM(O86:U86)</f>
        <v>0</v>
      </c>
      <c r="S166" s="554"/>
      <c r="T166" s="555" t="str">
        <f>IF(ISERROR(R166/R172),"",R166/R172)</f>
        <v/>
      </c>
      <c r="U166" s="555"/>
      <c r="V166" s="539" t="s">
        <v>42</v>
      </c>
      <c r="W166" s="539"/>
      <c r="X166" s="554">
        <f>SUM(P28,P86,P121,P137,P147,P162)</f>
        <v>0</v>
      </c>
      <c r="Y166" s="554"/>
      <c r="Z166" s="555" t="str">
        <f>IF(ISERROR(X166/X172),"",X166/X172)</f>
        <v/>
      </c>
      <c r="AA166" s="555"/>
      <c r="AE166" s="14"/>
      <c r="AF166" s="14"/>
      <c r="AG166" s="3"/>
      <c r="AH166" s="346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>
      <c r="A167" s="468"/>
      <c r="B167" s="337" t="s">
        <v>122</v>
      </c>
      <c r="C167" s="550">
        <f>SUM('31:3'!C167)</f>
        <v>4</v>
      </c>
      <c r="D167" s="551"/>
      <c r="E167" s="552">
        <f>D167*11</f>
        <v>0</v>
      </c>
      <c r="F167" s="552"/>
      <c r="G167" s="550">
        <f>SUM('31:3'!G167)</f>
        <v>4</v>
      </c>
      <c r="H167" s="551"/>
      <c r="I167" s="528">
        <f>G167*8</f>
        <v>32</v>
      </c>
      <c r="J167" s="528"/>
      <c r="K167" s="528">
        <f>E167-I167</f>
        <v>-32</v>
      </c>
      <c r="L167" s="528"/>
      <c r="M167" s="553" t="str">
        <f>IF(ISERROR(K167/E167),"",K167/E167)</f>
        <v/>
      </c>
      <c r="N167" s="553"/>
      <c r="O167" s="528"/>
      <c r="P167" s="539" t="s">
        <v>92</v>
      </c>
      <c r="Q167" s="539"/>
      <c r="R167" s="554">
        <f>SUM(O121:U121)</f>
        <v>0</v>
      </c>
      <c r="S167" s="554"/>
      <c r="T167" s="555" t="str">
        <f>IF(ISERROR(R167/R172),"",R167/R172)</f>
        <v/>
      </c>
      <c r="U167" s="555"/>
      <c r="V167" s="539" t="s">
        <v>43</v>
      </c>
      <c r="W167" s="539"/>
      <c r="X167" s="554">
        <f>SUM(P29,P87,P122,P138,P148,P163)</f>
        <v>0</v>
      </c>
      <c r="Y167" s="554"/>
      <c r="Z167" s="555" t="str">
        <f>IF(ISERROR(X167/X172),"",X167/X172)</f>
        <v/>
      </c>
      <c r="AA167" s="555"/>
      <c r="AE167" s="14"/>
      <c r="AF167" s="14"/>
      <c r="AG167" s="346"/>
      <c r="AH167" s="346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>
      <c r="A168" s="468"/>
      <c r="B168" s="337" t="s">
        <v>47</v>
      </c>
      <c r="C168" s="550">
        <f>SUM('31:3'!C168)</f>
        <v>4</v>
      </c>
      <c r="D168" s="551"/>
      <c r="E168" s="552">
        <f>D168*11</f>
        <v>0</v>
      </c>
      <c r="F168" s="552"/>
      <c r="G168" s="550">
        <f>SUM('31:3'!G168)</f>
        <v>4</v>
      </c>
      <c r="H168" s="551"/>
      <c r="I168" s="528">
        <f>G168*11</f>
        <v>44</v>
      </c>
      <c r="J168" s="528"/>
      <c r="K168" s="528">
        <f>E168-I168</f>
        <v>-44</v>
      </c>
      <c r="L168" s="528"/>
      <c r="M168" s="553" t="str">
        <f>IF(ISERROR(K168/E168),"",K168/E168)</f>
        <v/>
      </c>
      <c r="N168" s="553"/>
      <c r="O168" s="528"/>
      <c r="P168" s="539" t="s">
        <v>99</v>
      </c>
      <c r="Q168" s="539"/>
      <c r="R168" s="554">
        <f>SUM(O137:U137)</f>
        <v>0</v>
      </c>
      <c r="S168" s="554"/>
      <c r="T168" s="555" t="str">
        <f>IF(ISERROR(R168/R172),"",R168/R172)</f>
        <v/>
      </c>
      <c r="U168" s="555"/>
      <c r="V168" s="539" t="s">
        <v>44</v>
      </c>
      <c r="W168" s="539"/>
      <c r="X168" s="554">
        <f>SUM(P31,P88,P123,P139,P149,P164)</f>
        <v>0</v>
      </c>
      <c r="Y168" s="554"/>
      <c r="Z168" s="555" t="str">
        <f>IF(ISERROR(X168/X172),"",X168/X172)</f>
        <v/>
      </c>
      <c r="AA168" s="555"/>
      <c r="AE168" s="14"/>
      <c r="AF168" s="14"/>
      <c r="AG168" s="346"/>
      <c r="AH168" s="346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>
      <c r="A169" s="469"/>
      <c r="B169" s="337" t="s">
        <v>123</v>
      </c>
      <c r="C169" s="557">
        <f>SUM(C165:D168)</f>
        <v>16</v>
      </c>
      <c r="D169" s="528"/>
      <c r="E169" s="528">
        <f>SUM(F165:F168)</f>
        <v>0</v>
      </c>
      <c r="F169" s="528"/>
      <c r="G169" s="557">
        <f>SUM(G165:H168)</f>
        <v>16</v>
      </c>
      <c r="H169" s="528"/>
      <c r="I169" s="528">
        <f>SUM(I165:J168)</f>
        <v>164</v>
      </c>
      <c r="J169" s="528"/>
      <c r="K169" s="528">
        <f>SUM(K165:L168)</f>
        <v>-164</v>
      </c>
      <c r="L169" s="528"/>
      <c r="M169" s="553" t="str">
        <f>IF(ISERROR(K169/E169),"",K169/E169)</f>
        <v/>
      </c>
      <c r="N169" s="553"/>
      <c r="O169" s="528"/>
      <c r="P169" s="539" t="s">
        <v>102</v>
      </c>
      <c r="Q169" s="539"/>
      <c r="R169" s="554">
        <f>SUM(O147:U147)</f>
        <v>0</v>
      </c>
      <c r="S169" s="554"/>
      <c r="T169" s="555" t="str">
        <f>IF(ISERROR(R169/R172),"",R169/R172)</f>
        <v/>
      </c>
      <c r="U169" s="555"/>
      <c r="V169" s="539" t="s">
        <v>45</v>
      </c>
      <c r="W169" s="539"/>
      <c r="X169" s="554">
        <f>SUM(P32,P89,P124,P140,P150,P165)</f>
        <v>0</v>
      </c>
      <c r="Y169" s="554"/>
      <c r="Z169" s="555" t="str">
        <f>IF(ISERROR(X169/X172),"",X169/X172)</f>
        <v/>
      </c>
      <c r="AA169" s="555"/>
      <c r="AE169" s="14"/>
      <c r="AF169" s="14"/>
      <c r="AG169" s="346"/>
      <c r="AH169" s="346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343"/>
      <c r="AV169" s="343"/>
      <c r="AW169" s="343"/>
      <c r="AX169" s="343"/>
      <c r="AY169" s="343"/>
      <c r="AZ169" s="343"/>
      <c r="BA169" s="343"/>
    </row>
    <row r="170" spans="1:106" ht="17.25">
      <c r="A170" s="309" t="s">
        <v>504</v>
      </c>
      <c r="B170" s="337">
        <f>G163</f>
        <v>17002</v>
      </c>
      <c r="C170" s="554" t="s">
        <v>155</v>
      </c>
      <c r="D170" s="554"/>
      <c r="E170" s="539">
        <f>H163</f>
        <v>83082.2</v>
      </c>
      <c r="F170" s="539"/>
      <c r="G170" s="539" t="s">
        <v>34</v>
      </c>
      <c r="H170" s="539"/>
      <c r="I170" s="556">
        <f>L163</f>
        <v>21.699027684845248</v>
      </c>
      <c r="J170" s="556"/>
      <c r="K170" s="528" t="s">
        <v>32</v>
      </c>
      <c r="L170" s="528"/>
      <c r="M170" s="556">
        <f>J163</f>
        <v>20.964241676942049</v>
      </c>
      <c r="N170" s="556"/>
      <c r="O170" s="528"/>
      <c r="P170" s="539" t="s">
        <v>106</v>
      </c>
      <c r="Q170" s="539"/>
      <c r="R170" s="554">
        <f>SUM(O162:U162)</f>
        <v>0</v>
      </c>
      <c r="S170" s="554"/>
      <c r="T170" s="555" t="str">
        <f>IF(ISERROR(R170/R172),"",R170/R172)</f>
        <v/>
      </c>
      <c r="U170" s="555"/>
      <c r="V170" s="539" t="s">
        <v>46</v>
      </c>
      <c r="W170" s="539"/>
      <c r="X170" s="554">
        <f>SUM(P33,P90,P125,P141,P151,P166)</f>
        <v>0</v>
      </c>
      <c r="Y170" s="554"/>
      <c r="Z170" s="555" t="str">
        <f>IF(ISERROR(X170/X172),"",X170/X172)</f>
        <v/>
      </c>
      <c r="AA170" s="555"/>
      <c r="AE170" s="14"/>
      <c r="AF170" s="14"/>
      <c r="AG170" s="346"/>
      <c r="AH170" s="346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343"/>
      <c r="AV170" s="343"/>
      <c r="AW170" s="343"/>
      <c r="AX170" s="343"/>
      <c r="AY170" s="343"/>
      <c r="AZ170" s="343"/>
      <c r="BA170" s="343"/>
    </row>
    <row r="171" spans="1:106" ht="17.25">
      <c r="A171" s="310" t="s">
        <v>505</v>
      </c>
      <c r="B171" s="337">
        <f>I163+C169</f>
        <v>827</v>
      </c>
      <c r="C171" s="539" t="s">
        <v>114</v>
      </c>
      <c r="D171" s="539"/>
      <c r="E171" s="549">
        <f>K163+I169</f>
        <v>947.53741222581675</v>
      </c>
      <c r="F171" s="549"/>
      <c r="G171" s="539" t="s">
        <v>150</v>
      </c>
      <c r="H171" s="539"/>
      <c r="I171" s="556">
        <f>B171-E171</f>
        <v>-120.53741222581675</v>
      </c>
      <c r="J171" s="556"/>
      <c r="K171" s="528" t="s">
        <v>151</v>
      </c>
      <c r="L171" s="528"/>
      <c r="M171" s="553">
        <f>IF(ISERROR(I171/B171),"",I171/B171)</f>
        <v>-0.14575261454149546</v>
      </c>
      <c r="N171" s="553"/>
      <c r="O171" s="528"/>
      <c r="P171" s="539" t="s">
        <v>107</v>
      </c>
      <c r="Q171" s="539"/>
      <c r="R171" s="554"/>
      <c r="S171" s="554"/>
      <c r="T171" s="555" t="str">
        <f>IF(ISERROR(R171/R172),"",R171/R172)</f>
        <v/>
      </c>
      <c r="U171" s="555"/>
      <c r="V171" s="539" t="s">
        <v>47</v>
      </c>
      <c r="W171" s="539"/>
      <c r="X171" s="554"/>
      <c r="Y171" s="554"/>
      <c r="Z171" s="555" t="str">
        <f>IF(ISERROR(X171/X172),"",X171/X172)</f>
        <v/>
      </c>
      <c r="AA171" s="555"/>
      <c r="AE171" s="14"/>
      <c r="AF171" s="14"/>
      <c r="AG171" s="346"/>
      <c r="AH171" s="346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343"/>
      <c r="AV171" s="343"/>
      <c r="AW171" s="343"/>
      <c r="AX171" s="343"/>
      <c r="AY171" s="343"/>
      <c r="AZ171" s="343"/>
      <c r="BA171" s="343"/>
    </row>
    <row r="172" spans="1:106" ht="15.75" customHeight="1">
      <c r="A172" s="310" t="s">
        <v>507</v>
      </c>
      <c r="B172" s="337">
        <f>N163</f>
        <v>0</v>
      </c>
      <c r="C172" s="539" t="s">
        <v>149</v>
      </c>
      <c r="D172" s="539"/>
      <c r="E172" s="555">
        <f>IF(ISERROR(B172/B171),"",B172/B171)</f>
        <v>0</v>
      </c>
      <c r="F172" s="555"/>
      <c r="G172" s="539" t="s">
        <v>158</v>
      </c>
      <c r="H172" s="539"/>
      <c r="I172" s="528">
        <f>V163</f>
        <v>0</v>
      </c>
      <c r="J172" s="528"/>
      <c r="K172" s="528" t="s">
        <v>156</v>
      </c>
      <c r="L172" s="528"/>
      <c r="M172" s="553">
        <f t="array" ref="M172">IF(ISERROR(I172/B170),"",I172/B170)</f>
        <v>0</v>
      </c>
      <c r="N172" s="553"/>
      <c r="O172" s="528"/>
      <c r="P172" s="539" t="s">
        <v>123</v>
      </c>
      <c r="Q172" s="539"/>
      <c r="R172" s="554">
        <f>SUM(R165:S171)</f>
        <v>0</v>
      </c>
      <c r="S172" s="554"/>
      <c r="T172" s="555">
        <f>SUM(T165:U171)</f>
        <v>0</v>
      </c>
      <c r="U172" s="555"/>
      <c r="V172" s="539" t="s">
        <v>123</v>
      </c>
      <c r="W172" s="539"/>
      <c r="X172" s="554">
        <f>SUM(X165:Y171)</f>
        <v>0</v>
      </c>
      <c r="Y172" s="554"/>
      <c r="Z172" s="555">
        <f>SUM(Z165:AA171)</f>
        <v>0</v>
      </c>
      <c r="AA172" s="555"/>
      <c r="AE172" s="14"/>
      <c r="AF172" s="14"/>
      <c r="AG172" s="346"/>
      <c r="AH172" s="346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343"/>
      <c r="AV172" s="343"/>
      <c r="AW172" s="343"/>
      <c r="AX172" s="343"/>
      <c r="AY172" s="343"/>
      <c r="AZ172" s="343"/>
      <c r="BA172" s="343"/>
    </row>
    <row r="173" spans="1:106">
      <c r="A173" s="558" t="s">
        <v>128</v>
      </c>
      <c r="B173" s="558"/>
      <c r="C173" s="558"/>
      <c r="D173" s="558"/>
      <c r="E173" s="558"/>
      <c r="F173" s="558"/>
      <c r="G173" s="558"/>
      <c r="H173" s="558"/>
      <c r="I173" s="558"/>
      <c r="J173" s="559"/>
      <c r="K173" s="558"/>
      <c r="L173" s="558"/>
      <c r="M173" s="558"/>
      <c r="N173" s="558"/>
      <c r="O173" s="558"/>
      <c r="P173" s="558"/>
      <c r="Q173" s="558"/>
      <c r="R173" s="558"/>
      <c r="S173" s="558"/>
      <c r="T173" s="558"/>
      <c r="U173" s="558"/>
      <c r="V173" s="558"/>
      <c r="W173" s="558"/>
      <c r="X173" s="558"/>
      <c r="Y173" s="558"/>
      <c r="Z173" s="558"/>
      <c r="AA173" s="558"/>
      <c r="AB173" s="558"/>
      <c r="AC173" s="558"/>
      <c r="AD173" s="558"/>
      <c r="AE173" s="558"/>
      <c r="AF173" s="558"/>
      <c r="AG173" s="558"/>
      <c r="AH173" s="558"/>
      <c r="AI173" s="558"/>
      <c r="AJ173" s="558"/>
      <c r="AK173" s="558"/>
      <c r="AL173" s="558"/>
      <c r="AM173" s="558"/>
      <c r="AN173" s="558"/>
      <c r="AO173" s="558"/>
      <c r="AP173" s="558"/>
      <c r="AQ173" s="558"/>
      <c r="AR173" s="558"/>
      <c r="AS173" s="558"/>
      <c r="AT173" s="558"/>
      <c r="AU173" s="558"/>
      <c r="AV173" s="558"/>
      <c r="AW173" s="558"/>
      <c r="AX173" s="558"/>
      <c r="AY173" s="558"/>
      <c r="AZ173" s="558"/>
      <c r="BA173" s="558"/>
    </row>
    <row r="174" spans="1:106">
      <c r="A174" s="478" t="s">
        <v>502</v>
      </c>
      <c r="B174" s="519" t="s">
        <v>25</v>
      </c>
      <c r="C174" s="519" t="s">
        <v>26</v>
      </c>
      <c r="D174" s="519" t="s">
        <v>27</v>
      </c>
      <c r="E174" s="522" t="s">
        <v>28</v>
      </c>
      <c r="F174" s="525" t="s">
        <v>29</v>
      </c>
      <c r="G174" s="528" t="s">
        <v>30</v>
      </c>
      <c r="H174" s="528"/>
      <c r="I174" s="519" t="s">
        <v>31</v>
      </c>
      <c r="J174" s="529" t="s">
        <v>32</v>
      </c>
      <c r="K174" s="540" t="s">
        <v>33</v>
      </c>
      <c r="L174" s="519" t="s">
        <v>34</v>
      </c>
      <c r="M174" s="543" t="s">
        <v>35</v>
      </c>
      <c r="N174" s="537" t="s">
        <v>36</v>
      </c>
      <c r="O174" s="528" t="s">
        <v>37</v>
      </c>
      <c r="P174" s="528"/>
      <c r="Q174" s="528"/>
      <c r="R174" s="528"/>
      <c r="S174" s="528"/>
      <c r="T174" s="528"/>
      <c r="U174" s="528"/>
      <c r="V174" s="545" t="s">
        <v>38</v>
      </c>
      <c r="W174" s="537" t="s">
        <v>39</v>
      </c>
      <c r="X174" s="528" t="s">
        <v>40</v>
      </c>
      <c r="Y174" s="528"/>
      <c r="Z174" s="528"/>
      <c r="AA174" s="528"/>
      <c r="AB174" s="21"/>
      <c r="AC174" s="21"/>
      <c r="AD174" s="21"/>
      <c r="AE174" s="21"/>
      <c r="AF174" s="21"/>
      <c r="AG174" s="21"/>
      <c r="AH174" s="21"/>
      <c r="AI174" s="562"/>
      <c r="AJ174" s="560"/>
      <c r="AK174" s="560"/>
      <c r="AL174" s="560"/>
      <c r="AM174" s="560"/>
      <c r="AN174" s="560"/>
      <c r="AO174" s="560"/>
      <c r="AP174" s="560"/>
      <c r="AQ174" s="560"/>
      <c r="AR174" s="560"/>
      <c r="AS174" s="560"/>
      <c r="AT174" s="560"/>
      <c r="AU174" s="560"/>
      <c r="AV174" s="560"/>
      <c r="AW174" s="560"/>
      <c r="AX174" s="560"/>
      <c r="AY174" s="560"/>
      <c r="AZ174" s="560"/>
      <c r="BA174" s="560"/>
    </row>
    <row r="175" spans="1:106" ht="15.75" customHeight="1">
      <c r="A175" s="479"/>
      <c r="B175" s="520"/>
      <c r="C175" s="520"/>
      <c r="D175" s="520"/>
      <c r="E175" s="523"/>
      <c r="F175" s="526"/>
      <c r="G175" s="528"/>
      <c r="H175" s="528"/>
      <c r="I175" s="520"/>
      <c r="J175" s="530"/>
      <c r="K175" s="541"/>
      <c r="L175" s="520"/>
      <c r="M175" s="544"/>
      <c r="N175" s="537"/>
      <c r="O175" s="528" t="s">
        <v>41</v>
      </c>
      <c r="P175" s="528" t="s">
        <v>42</v>
      </c>
      <c r="Q175" s="528" t="s">
        <v>43</v>
      </c>
      <c r="R175" s="538" t="s">
        <v>44</v>
      </c>
      <c r="S175" s="539" t="s">
        <v>45</v>
      </c>
      <c r="T175" s="528" t="s">
        <v>46</v>
      </c>
      <c r="U175" s="528" t="s">
        <v>47</v>
      </c>
      <c r="V175" s="545"/>
      <c r="W175" s="537"/>
      <c r="X175" s="528" t="s">
        <v>13</v>
      </c>
      <c r="Y175" s="528" t="s">
        <v>48</v>
      </c>
      <c r="Z175" s="528" t="s">
        <v>49</v>
      </c>
      <c r="AA175" s="528" t="s">
        <v>47</v>
      </c>
      <c r="AB175" s="21"/>
      <c r="AC175" s="21"/>
      <c r="AD175" s="21"/>
      <c r="AE175" s="21"/>
      <c r="AF175" s="21"/>
      <c r="AG175" s="21"/>
      <c r="AH175" s="21"/>
      <c r="AI175" s="562"/>
      <c r="AJ175" s="560"/>
      <c r="AK175" s="560"/>
      <c r="AL175" s="560"/>
      <c r="AM175" s="560"/>
      <c r="AN175" s="560"/>
      <c r="AO175" s="560"/>
      <c r="AP175" s="560"/>
      <c r="AQ175" s="560"/>
      <c r="AR175" s="560"/>
      <c r="AS175" s="561"/>
      <c r="AT175" s="561"/>
      <c r="AU175" s="561"/>
      <c r="AV175" s="561"/>
      <c r="AW175" s="561"/>
      <c r="AX175" s="561"/>
      <c r="AY175" s="561"/>
      <c r="AZ175" s="561"/>
      <c r="BA175" s="561"/>
    </row>
    <row r="176" spans="1:106" ht="15.75" customHeight="1">
      <c r="A176" s="480"/>
      <c r="B176" s="521"/>
      <c r="C176" s="521"/>
      <c r="D176" s="521"/>
      <c r="E176" s="524"/>
      <c r="F176" s="527"/>
      <c r="G176" s="335" t="s">
        <v>50</v>
      </c>
      <c r="H176" s="335" t="s">
        <v>51</v>
      </c>
      <c r="I176" s="521"/>
      <c r="J176" s="531"/>
      <c r="K176" s="542"/>
      <c r="L176" s="521"/>
      <c r="M176" s="544"/>
      <c r="N176" s="537"/>
      <c r="O176" s="528"/>
      <c r="P176" s="528"/>
      <c r="Q176" s="528"/>
      <c r="R176" s="538"/>
      <c r="S176" s="539"/>
      <c r="T176" s="528"/>
      <c r="U176" s="528"/>
      <c r="V176" s="545"/>
      <c r="W176" s="537"/>
      <c r="X176" s="528"/>
      <c r="Y176" s="528"/>
      <c r="Z176" s="528"/>
      <c r="AA176" s="528"/>
      <c r="AB176" s="21"/>
      <c r="AC176" s="21"/>
      <c r="AD176" s="21"/>
      <c r="AE176" s="21"/>
      <c r="AF176" s="21"/>
      <c r="AG176" s="21"/>
      <c r="AH176" s="21"/>
      <c r="AI176" s="562"/>
      <c r="AJ176" s="560"/>
      <c r="AK176" s="560"/>
      <c r="AL176" s="343"/>
      <c r="AM176" s="343"/>
      <c r="AN176" s="343"/>
      <c r="AO176" s="343"/>
      <c r="AP176" s="343"/>
      <c r="AQ176" s="343"/>
      <c r="AR176" s="343"/>
      <c r="AS176" s="21"/>
      <c r="AT176" s="21"/>
      <c r="AU176" s="21"/>
      <c r="AV176" s="344"/>
      <c r="AW176" s="343"/>
      <c r="AX176" s="343"/>
      <c r="AY176" s="343"/>
      <c r="AZ176" s="343"/>
      <c r="BA176" s="343"/>
    </row>
    <row r="177" spans="1:53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SUM('31:3'!G177)</f>
        <v>0</v>
      </c>
      <c r="H177" s="95">
        <f t="shared" ref="H177:H182" si="61">D177*G177</f>
        <v>0</v>
      </c>
      <c r="I177" s="93">
        <f>SUM('31:3'!I177)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SUM('31:3'!N177)</f>
        <v>0</v>
      </c>
      <c r="O177" s="93">
        <f>SUM('31:3'!O177)</f>
        <v>0</v>
      </c>
      <c r="P177" s="93">
        <f>SUM('31:3'!P177)</f>
        <v>0</v>
      </c>
      <c r="Q177" s="93">
        <f>SUM('31:3'!Q177)</f>
        <v>0</v>
      </c>
      <c r="R177" s="93">
        <f>SUM('31:3'!R177)</f>
        <v>0</v>
      </c>
      <c r="S177" s="93">
        <f>SUM('31:3'!S177)</f>
        <v>0</v>
      </c>
      <c r="T177" s="93">
        <f>SUM('31:3'!T177)</f>
        <v>0</v>
      </c>
      <c r="U177" s="93">
        <f>SUM('31:3'!U177)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SUM('31:3'!X177)</f>
        <v>0</v>
      </c>
      <c r="Y177" s="93">
        <f>SUM('31:3'!Y177)</f>
        <v>0</v>
      </c>
      <c r="Z177" s="93">
        <f>SUM('31:3'!Z177)</f>
        <v>0</v>
      </c>
      <c r="AA177" s="93">
        <f>SUM('31:3'!AA177)</f>
        <v>0</v>
      </c>
      <c r="AB177" s="73"/>
      <c r="AC177" s="54"/>
      <c r="AD177" s="346"/>
      <c r="AE177" s="54"/>
      <c r="AF177" s="54"/>
      <c r="AG177" s="54"/>
      <c r="AH177" s="54"/>
      <c r="AI177" s="57"/>
      <c r="AJ177" s="57"/>
      <c r="AK177" s="57"/>
      <c r="AL177" s="345"/>
      <c r="AM177" s="54"/>
      <c r="AN177" s="345"/>
      <c r="AO177" s="345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>
      <c r="A178" s="300"/>
      <c r="B178" s="62" t="s">
        <v>54</v>
      </c>
      <c r="C178" s="16" t="s">
        <v>53</v>
      </c>
      <c r="D178" s="17">
        <v>5.03</v>
      </c>
      <c r="E178" s="17"/>
      <c r="F178" s="6"/>
      <c r="G178" s="93">
        <f>SUM('31:3'!G178)</f>
        <v>0</v>
      </c>
      <c r="H178" s="95">
        <f t="shared" si="61"/>
        <v>0</v>
      </c>
      <c r="I178" s="93">
        <f>SUM('31:3'!I178)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SUM('31:3'!N178)</f>
        <v>0</v>
      </c>
      <c r="O178" s="93">
        <f>SUM('31:3'!O178)</f>
        <v>0</v>
      </c>
      <c r="P178" s="93">
        <f>SUM('31:3'!P178)</f>
        <v>0</v>
      </c>
      <c r="Q178" s="93">
        <f>SUM('31:3'!Q178)</f>
        <v>0</v>
      </c>
      <c r="R178" s="93">
        <f>SUM('31:3'!R178)</f>
        <v>0</v>
      </c>
      <c r="S178" s="93">
        <f>SUM('31:3'!S178)</f>
        <v>0</v>
      </c>
      <c r="T178" s="93">
        <f>SUM('31:3'!T178)</f>
        <v>0</v>
      </c>
      <c r="U178" s="93">
        <f>SUM('31:3'!U178)</f>
        <v>0</v>
      </c>
      <c r="V178" s="206">
        <f t="shared" si="63"/>
        <v>0</v>
      </c>
      <c r="W178" s="33" t="str">
        <f t="shared" si="64"/>
        <v/>
      </c>
      <c r="X178" s="93">
        <f>SUM('31:3'!X178)</f>
        <v>0</v>
      </c>
      <c r="Y178" s="93">
        <f>SUM('31:3'!Y178)</f>
        <v>0</v>
      </c>
      <c r="Z178" s="93">
        <f>SUM('31:3'!Z178)</f>
        <v>0</v>
      </c>
      <c r="AA178" s="93">
        <f>SUM('31:3'!AA178)</f>
        <v>0</v>
      </c>
      <c r="AB178" s="73"/>
      <c r="AC178" s="54"/>
      <c r="AD178" s="346"/>
      <c r="AE178" s="54"/>
      <c r="AF178" s="54"/>
      <c r="AG178" s="54"/>
      <c r="AH178" s="54"/>
      <c r="AI178" s="57"/>
      <c r="AJ178" s="57"/>
      <c r="AK178" s="57"/>
      <c r="AL178" s="54"/>
      <c r="AM178" s="54"/>
      <c r="AN178" s="345"/>
      <c r="AO178" s="54"/>
      <c r="AP178" s="345"/>
      <c r="AQ178" s="54"/>
      <c r="AR178" s="54"/>
      <c r="AS178" s="345"/>
      <c r="AT178" s="345"/>
      <c r="AU178" s="345"/>
      <c r="AV178" s="345"/>
      <c r="AW178" s="55"/>
      <c r="AX178" s="54"/>
      <c r="AY178" s="54"/>
      <c r="AZ178" s="54"/>
      <c r="BA178" s="54"/>
    </row>
    <row r="179" spans="1:53">
      <c r="A179" s="301"/>
      <c r="B179" s="62" t="s">
        <v>54</v>
      </c>
      <c r="C179" s="16" t="s">
        <v>55</v>
      </c>
      <c r="D179" s="17">
        <v>5.03</v>
      </c>
      <c r="E179" s="17"/>
      <c r="F179" s="6"/>
      <c r="G179" s="93">
        <f>SUM('31:3'!G179)</f>
        <v>0</v>
      </c>
      <c r="H179" s="95">
        <f t="shared" si="61"/>
        <v>0</v>
      </c>
      <c r="I179" s="93">
        <f>SUM('31:3'!I179)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SUM('31:3'!N179)</f>
        <v>0</v>
      </c>
      <c r="O179" s="93">
        <f>SUM('31:3'!O179)</f>
        <v>0</v>
      </c>
      <c r="P179" s="93">
        <f>SUM('31:3'!P179)</f>
        <v>0</v>
      </c>
      <c r="Q179" s="93">
        <f>SUM('31:3'!Q179)</f>
        <v>0</v>
      </c>
      <c r="R179" s="93">
        <f>SUM('31:3'!R179)</f>
        <v>0</v>
      </c>
      <c r="S179" s="93">
        <f>SUM('31:3'!S179)</f>
        <v>0</v>
      </c>
      <c r="T179" s="93">
        <f>SUM('31:3'!T179)</f>
        <v>0</v>
      </c>
      <c r="U179" s="93">
        <f>SUM('31:3'!U179)</f>
        <v>0</v>
      </c>
      <c r="V179" s="206">
        <f t="shared" si="63"/>
        <v>0</v>
      </c>
      <c r="W179" s="33" t="str">
        <f t="shared" si="64"/>
        <v/>
      </c>
      <c r="X179" s="93">
        <f>SUM('31:3'!X179)</f>
        <v>0</v>
      </c>
      <c r="Y179" s="93">
        <f>SUM('31:3'!Y179)</f>
        <v>0</v>
      </c>
      <c r="Z179" s="93">
        <f>SUM('31:3'!Z179)</f>
        <v>0</v>
      </c>
      <c r="AA179" s="93">
        <f>SUM('31:3'!AA179)</f>
        <v>0</v>
      </c>
      <c r="AB179" s="73"/>
      <c r="AC179" s="54"/>
      <c r="AD179" s="346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345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SUM('31:3'!G180)</f>
        <v>211</v>
      </c>
      <c r="H180" s="95">
        <f t="shared" si="61"/>
        <v>1061.3300000000002</v>
      </c>
      <c r="I180" s="93">
        <f>SUM('31:3'!I180)</f>
        <v>22.05</v>
      </c>
      <c r="J180" s="31">
        <f t="array" ref="J180">IF(ISERROR(G180/I180),"",G180/I180)</f>
        <v>9.5691609977324266</v>
      </c>
      <c r="K180" s="35">
        <f t="array" ref="K180">IF(ISERROR(G180/L180),"",G180/L180)</f>
        <v>11.105263157894736</v>
      </c>
      <c r="L180" s="87">
        <v>19</v>
      </c>
      <c r="M180" s="36">
        <f t="shared" si="62"/>
        <v>10.944736842105264</v>
      </c>
      <c r="N180" s="93">
        <f>SUM('31:3'!N180)</f>
        <v>0</v>
      </c>
      <c r="O180" s="93">
        <f>SUM('31:3'!O180)</f>
        <v>0</v>
      </c>
      <c r="P180" s="93">
        <f>SUM('31:3'!P180)</f>
        <v>0</v>
      </c>
      <c r="Q180" s="93">
        <f>SUM('31:3'!Q180)</f>
        <v>0</v>
      </c>
      <c r="R180" s="93">
        <f>SUM('31:3'!R180)</f>
        <v>0</v>
      </c>
      <c r="S180" s="93">
        <f>SUM('31:3'!S180)</f>
        <v>0</v>
      </c>
      <c r="T180" s="93">
        <f>SUM('31:3'!T180)</f>
        <v>0</v>
      </c>
      <c r="U180" s="93">
        <f>SUM('31:3'!U180)</f>
        <v>0</v>
      </c>
      <c r="V180" s="206">
        <f t="shared" si="63"/>
        <v>0</v>
      </c>
      <c r="W180" s="33">
        <f t="shared" si="64"/>
        <v>0</v>
      </c>
      <c r="X180" s="93">
        <f>SUM('31:3'!X180)</f>
        <v>0</v>
      </c>
      <c r="Y180" s="93">
        <f>SUM('31:3'!Y180)</f>
        <v>0</v>
      </c>
      <c r="Z180" s="93">
        <f>SUM('31:3'!Z180)</f>
        <v>0</v>
      </c>
      <c r="AA180" s="93">
        <f>SUM('31:3'!AA180)</f>
        <v>0</v>
      </c>
      <c r="AB180" s="73"/>
      <c r="AC180" s="54"/>
      <c r="AD180" s="346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SUM('31:3'!G181)</f>
        <v>1427</v>
      </c>
      <c r="H181" s="95">
        <f t="shared" si="61"/>
        <v>7177.81</v>
      </c>
      <c r="I181" s="93">
        <f>SUM('31:3'!I181)</f>
        <v>86</v>
      </c>
      <c r="J181" s="31">
        <f t="array" ref="J181">IF(ISERROR(G181/I181),"",G181/I181)</f>
        <v>16.593023255813954</v>
      </c>
      <c r="K181" s="35">
        <f t="array" ref="K181">IF(ISERROR(G181/L181),"",G181/L181)</f>
        <v>71.349999999999994</v>
      </c>
      <c r="L181" s="87">
        <v>20</v>
      </c>
      <c r="M181" s="36">
        <f t="shared" si="62"/>
        <v>14.650000000000006</v>
      </c>
      <c r="N181" s="93">
        <f>SUM('31:3'!N181)</f>
        <v>0</v>
      </c>
      <c r="O181" s="93">
        <f>SUM('31:3'!O181)</f>
        <v>0</v>
      </c>
      <c r="P181" s="93">
        <f>SUM('31:3'!P181)</f>
        <v>0</v>
      </c>
      <c r="Q181" s="93">
        <f>SUM('31:3'!Q181)</f>
        <v>0</v>
      </c>
      <c r="R181" s="93">
        <f>SUM('31:3'!R181)</f>
        <v>0</v>
      </c>
      <c r="S181" s="93">
        <f>SUM('31:3'!S181)</f>
        <v>0</v>
      </c>
      <c r="T181" s="93">
        <f>SUM('31:3'!T181)</f>
        <v>0</v>
      </c>
      <c r="U181" s="93">
        <f>SUM('31:3'!U181)</f>
        <v>0</v>
      </c>
      <c r="V181" s="206">
        <f t="shared" si="63"/>
        <v>0</v>
      </c>
      <c r="W181" s="33">
        <f t="shared" si="64"/>
        <v>0</v>
      </c>
      <c r="X181" s="93">
        <f>SUM('31:3'!X181)</f>
        <v>0</v>
      </c>
      <c r="Y181" s="93">
        <f>SUM('31:3'!Y181)</f>
        <v>0</v>
      </c>
      <c r="Z181" s="93">
        <f>SUM('31:3'!Z181)</f>
        <v>0</v>
      </c>
      <c r="AA181" s="93">
        <f>SUM('31:3'!AA181)</f>
        <v>0</v>
      </c>
      <c r="AB181" s="73"/>
      <c r="AC181" s="54"/>
      <c r="AD181" s="346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SUM('31:3'!G182)</f>
        <v>200</v>
      </c>
      <c r="H182" s="95">
        <f t="shared" si="61"/>
        <v>1008</v>
      </c>
      <c r="I182" s="93">
        <f>SUM('31:3'!I182)</f>
        <v>20</v>
      </c>
      <c r="J182" s="31">
        <f t="array" ref="J182">IF(ISERROR(G182/I182),"",G182/I182)</f>
        <v>10</v>
      </c>
      <c r="K182" s="35">
        <f t="array" ref="K182">IF(ISERROR(G182/L182),"",G182/L182)</f>
        <v>10.526315789473685</v>
      </c>
      <c r="L182" s="87">
        <v>19</v>
      </c>
      <c r="M182" s="36">
        <f t="shared" si="62"/>
        <v>9.473684210526315</v>
      </c>
      <c r="N182" s="93">
        <f>SUM('31:3'!N182)</f>
        <v>0</v>
      </c>
      <c r="O182" s="93">
        <f>SUM('31:3'!O182)</f>
        <v>0</v>
      </c>
      <c r="P182" s="93">
        <f>SUM('31:3'!P182)</f>
        <v>0</v>
      </c>
      <c r="Q182" s="93">
        <f>SUM('31:3'!Q182)</f>
        <v>0</v>
      </c>
      <c r="R182" s="93">
        <f>SUM('31:3'!R182)</f>
        <v>0</v>
      </c>
      <c r="S182" s="93">
        <f>SUM('31:3'!S182)</f>
        <v>0</v>
      </c>
      <c r="T182" s="93">
        <f>SUM('31:3'!T182)</f>
        <v>0</v>
      </c>
      <c r="U182" s="93">
        <f>SUM('31:3'!U182)</f>
        <v>0</v>
      </c>
      <c r="V182" s="206">
        <f t="shared" si="63"/>
        <v>0</v>
      </c>
      <c r="W182" s="33">
        <f t="shared" si="64"/>
        <v>0</v>
      </c>
      <c r="X182" s="93">
        <f>SUM('31:3'!X182)</f>
        <v>0</v>
      </c>
      <c r="Y182" s="93">
        <f>SUM('31:3'!Y182)</f>
        <v>0</v>
      </c>
      <c r="Z182" s="93">
        <f>SUM('31:3'!Z182)</f>
        <v>0</v>
      </c>
      <c r="AA182" s="93">
        <f>SUM('31:3'!AA182)</f>
        <v>0</v>
      </c>
      <c r="AB182" s="73"/>
      <c r="AC182" s="54"/>
      <c r="AD182" s="346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SUM('31:3'!G183)</f>
        <v>0</v>
      </c>
      <c r="H183" s="95">
        <f>D183*G183</f>
        <v>0</v>
      </c>
      <c r="I183" s="93">
        <f>SUM('31:3'!I183)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SUM('31:3'!N183)</f>
        <v>0</v>
      </c>
      <c r="O183" s="93">
        <f>SUM('31:3'!O183)</f>
        <v>0</v>
      </c>
      <c r="P183" s="93">
        <f>SUM('31:3'!P183)</f>
        <v>0</v>
      </c>
      <c r="Q183" s="93">
        <f>SUM('31:3'!Q183)</f>
        <v>0</v>
      </c>
      <c r="R183" s="93">
        <f>SUM('31:3'!R183)</f>
        <v>0</v>
      </c>
      <c r="S183" s="93">
        <f>SUM('31:3'!S183)</f>
        <v>0</v>
      </c>
      <c r="T183" s="93">
        <f>SUM('31:3'!T183)</f>
        <v>0</v>
      </c>
      <c r="U183" s="93">
        <f>SUM('31:3'!U183)</f>
        <v>0</v>
      </c>
      <c r="V183" s="206">
        <f t="shared" si="63"/>
        <v>0</v>
      </c>
      <c r="W183" s="33" t="str">
        <f t="shared" si="64"/>
        <v/>
      </c>
      <c r="X183" s="93">
        <f>SUM('31:3'!X183)</f>
        <v>0</v>
      </c>
      <c r="Y183" s="93">
        <f>SUM('31:3'!Y183)</f>
        <v>0</v>
      </c>
      <c r="Z183" s="93">
        <f>SUM('31:3'!Z183)</f>
        <v>0</v>
      </c>
      <c r="AA183" s="93">
        <f>SUM('31:3'!AA183)</f>
        <v>0</v>
      </c>
      <c r="AB183" s="73"/>
      <c r="AC183" s="54"/>
      <c r="AD183" s="346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SUM('31:3'!G184)</f>
        <v>0</v>
      </c>
      <c r="H184" s="95">
        <f t="shared" ref="H184:H197" si="65">D184*G184</f>
        <v>0</v>
      </c>
      <c r="I184" s="93">
        <f>SUM('31:3'!I184)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SUM('31:3'!N184)</f>
        <v>0</v>
      </c>
      <c r="O184" s="93">
        <f>SUM('31:3'!O184)</f>
        <v>0</v>
      </c>
      <c r="P184" s="93">
        <f>SUM('31:3'!P184)</f>
        <v>0</v>
      </c>
      <c r="Q184" s="93">
        <f>SUM('31:3'!Q184)</f>
        <v>0</v>
      </c>
      <c r="R184" s="93">
        <f>SUM('31:3'!R184)</f>
        <v>0</v>
      </c>
      <c r="S184" s="93">
        <f>SUM('31:3'!S184)</f>
        <v>0</v>
      </c>
      <c r="T184" s="93">
        <f>SUM('31:3'!T184)</f>
        <v>0</v>
      </c>
      <c r="U184" s="93">
        <f>SUM('31:3'!U184)</f>
        <v>0</v>
      </c>
      <c r="V184" s="206">
        <f t="shared" si="63"/>
        <v>0</v>
      </c>
      <c r="W184" s="33" t="str">
        <f t="shared" si="64"/>
        <v/>
      </c>
      <c r="X184" s="93">
        <f>SUM('31:3'!X184)</f>
        <v>0</v>
      </c>
      <c r="Y184" s="93">
        <f>SUM('31:3'!Y184)</f>
        <v>0</v>
      </c>
      <c r="Z184" s="93">
        <f>SUM('31:3'!Z184)</f>
        <v>0</v>
      </c>
      <c r="AA184" s="93">
        <f>SUM('31:3'!AA184)</f>
        <v>0</v>
      </c>
      <c r="AB184" s="73"/>
      <c r="AC184" s="54"/>
      <c r="AD184" s="346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>
      <c r="A185" s="300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SUM('31:3'!G185)</f>
        <v>0</v>
      </c>
      <c r="H185" s="95">
        <f t="shared" si="65"/>
        <v>0</v>
      </c>
      <c r="I185" s="93">
        <f>SUM('31:3'!I185)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SUM('31:3'!N185)</f>
        <v>0</v>
      </c>
      <c r="O185" s="93">
        <f>SUM('31:3'!O185)</f>
        <v>0</v>
      </c>
      <c r="P185" s="93">
        <f>SUM('31:3'!P185)</f>
        <v>0</v>
      </c>
      <c r="Q185" s="93">
        <f>SUM('31:3'!Q185)</f>
        <v>0</v>
      </c>
      <c r="R185" s="93">
        <f>SUM('31:3'!R185)</f>
        <v>0</v>
      </c>
      <c r="S185" s="93">
        <f>SUM('31:3'!S185)</f>
        <v>0</v>
      </c>
      <c r="T185" s="93">
        <f>SUM('31:3'!T185)</f>
        <v>0</v>
      </c>
      <c r="U185" s="93">
        <f>SUM('31:3'!U185)</f>
        <v>0</v>
      </c>
      <c r="V185" s="206">
        <f t="shared" si="63"/>
        <v>0</v>
      </c>
      <c r="W185" s="33" t="str">
        <f t="shared" si="64"/>
        <v/>
      </c>
      <c r="X185" s="93">
        <f>SUM('31:3'!X185)</f>
        <v>0</v>
      </c>
      <c r="Y185" s="93">
        <f>SUM('31:3'!Y185)</f>
        <v>0</v>
      </c>
      <c r="Z185" s="93">
        <f>SUM('31:3'!Z185)</f>
        <v>0</v>
      </c>
      <c r="AA185" s="93">
        <f>SUM('31:3'!AA185)</f>
        <v>0</v>
      </c>
      <c r="AB185" s="73"/>
      <c r="AC185" s="54"/>
      <c r="AD185" s="346"/>
      <c r="AE185" s="54"/>
      <c r="AF185" s="54"/>
      <c r="AG185" s="54"/>
      <c r="AH185" s="54"/>
      <c r="AI185" s="57"/>
      <c r="AJ185" s="57"/>
      <c r="AK185" s="57"/>
      <c r="AL185" s="345"/>
      <c r="AM185" s="54"/>
      <c r="AN185" s="54"/>
      <c r="AO185" s="54"/>
      <c r="AP185" s="345"/>
      <c r="AQ185" s="345"/>
      <c r="AR185" s="345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>
      <c r="A186" s="300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SUM('31:3'!G186)</f>
        <v>563</v>
      </c>
      <c r="H186" s="95">
        <f t="shared" si="65"/>
        <v>2837.52</v>
      </c>
      <c r="I186" s="93">
        <f>SUM('31:3'!I186)</f>
        <v>37.5</v>
      </c>
      <c r="J186" s="31">
        <f t="array" ref="J186">IF(ISERROR(G186/I186),"",G186/I186)</f>
        <v>15.013333333333334</v>
      </c>
      <c r="K186" s="35">
        <f t="array" ref="K186">IF(ISERROR(G186/L186),"",G186/L186)</f>
        <v>33.117647058823529</v>
      </c>
      <c r="L186" s="87">
        <v>17</v>
      </c>
      <c r="M186" s="36">
        <f t="shared" si="62"/>
        <v>4.382352941176471</v>
      </c>
      <c r="N186" s="93">
        <f>SUM('31:3'!N186)</f>
        <v>0</v>
      </c>
      <c r="O186" s="93">
        <f>SUM('31:3'!O186)</f>
        <v>0</v>
      </c>
      <c r="P186" s="93">
        <f>SUM('31:3'!P186)</f>
        <v>0</v>
      </c>
      <c r="Q186" s="93">
        <f>SUM('31:3'!Q186)</f>
        <v>0</v>
      </c>
      <c r="R186" s="93">
        <f>SUM('31:3'!R186)</f>
        <v>0</v>
      </c>
      <c r="S186" s="93">
        <f>SUM('31:3'!S186)</f>
        <v>0</v>
      </c>
      <c r="T186" s="93">
        <f>SUM('31:3'!T186)</f>
        <v>0</v>
      </c>
      <c r="U186" s="93">
        <f>SUM('31:3'!U186)</f>
        <v>0</v>
      </c>
      <c r="V186" s="206">
        <f t="shared" si="63"/>
        <v>0</v>
      </c>
      <c r="W186" s="33">
        <f t="shared" si="64"/>
        <v>0</v>
      </c>
      <c r="X186" s="93">
        <f>SUM('31:3'!X186)</f>
        <v>0</v>
      </c>
      <c r="Y186" s="93">
        <f>SUM('31:3'!Y186)</f>
        <v>0</v>
      </c>
      <c r="Z186" s="93">
        <f>SUM('31:3'!Z186)</f>
        <v>0</v>
      </c>
      <c r="AA186" s="93">
        <f>SUM('31:3'!AA186)</f>
        <v>0</v>
      </c>
      <c r="AB186" s="73"/>
      <c r="AC186" s="54"/>
      <c r="AD186" s="346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>
      <c r="A187" s="302">
        <v>30100063</v>
      </c>
      <c r="B187" s="202" t="s">
        <v>171</v>
      </c>
      <c r="C187" s="16" t="s">
        <v>379</v>
      </c>
      <c r="D187" s="108"/>
      <c r="E187" s="17"/>
      <c r="F187" s="6"/>
      <c r="G187" s="93">
        <f>SUM('31:3'!G187)</f>
        <v>0</v>
      </c>
      <c r="H187" s="95">
        <f t="shared" si="65"/>
        <v>0</v>
      </c>
      <c r="I187" s="93">
        <f>SUM('31:3'!I187)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SUM('31:3'!N187)</f>
        <v>0</v>
      </c>
      <c r="O187" s="93">
        <f>SUM('31:3'!O187)</f>
        <v>0</v>
      </c>
      <c r="P187" s="93">
        <f>SUM('31:3'!P187)</f>
        <v>0</v>
      </c>
      <c r="Q187" s="93">
        <f>SUM('31:3'!Q187)</f>
        <v>0</v>
      </c>
      <c r="R187" s="93">
        <f>SUM('31:3'!R187)</f>
        <v>0</v>
      </c>
      <c r="S187" s="93">
        <f>SUM('31:3'!S187)</f>
        <v>0</v>
      </c>
      <c r="T187" s="93">
        <f>SUM('31:3'!T187)</f>
        <v>0</v>
      </c>
      <c r="U187" s="93">
        <f>SUM('31:3'!U187)</f>
        <v>0</v>
      </c>
      <c r="V187" s="206">
        <f t="shared" si="63"/>
        <v>0</v>
      </c>
      <c r="W187" s="33" t="str">
        <f t="shared" si="64"/>
        <v/>
      </c>
      <c r="X187" s="93">
        <f>SUM('31:3'!X187)</f>
        <v>0</v>
      </c>
      <c r="Y187" s="93">
        <f>SUM('31:3'!Y187)</f>
        <v>0</v>
      </c>
      <c r="Z187" s="93">
        <f>SUM('31:3'!Z187)</f>
        <v>0</v>
      </c>
      <c r="AA187" s="93">
        <f>SUM('31:3'!AA187)</f>
        <v>0</v>
      </c>
      <c r="AB187" s="73"/>
      <c r="AC187" s="54"/>
      <c r="AD187" s="346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>
      <c r="A188" s="302">
        <v>30100061</v>
      </c>
      <c r="B188" s="202" t="s">
        <v>171</v>
      </c>
      <c r="C188" s="16" t="s">
        <v>380</v>
      </c>
      <c r="D188" s="108"/>
      <c r="E188" s="17"/>
      <c r="F188" s="6"/>
      <c r="G188" s="93">
        <f>SUM('31:3'!G188)</f>
        <v>0</v>
      </c>
      <c r="H188" s="95">
        <f t="shared" si="65"/>
        <v>0</v>
      </c>
      <c r="I188" s="93">
        <f>SUM('31:3'!I188)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SUM('31:3'!N188)</f>
        <v>0</v>
      </c>
      <c r="O188" s="93">
        <f>SUM('31:3'!O188)</f>
        <v>0</v>
      </c>
      <c r="P188" s="93">
        <f>SUM('31:3'!P188)</f>
        <v>0</v>
      </c>
      <c r="Q188" s="93">
        <f>SUM('31:3'!Q188)</f>
        <v>0</v>
      </c>
      <c r="R188" s="93">
        <f>SUM('31:3'!R188)</f>
        <v>0</v>
      </c>
      <c r="S188" s="93">
        <f>SUM('31:3'!S188)</f>
        <v>0</v>
      </c>
      <c r="T188" s="93">
        <f>SUM('31:3'!T188)</f>
        <v>0</v>
      </c>
      <c r="U188" s="93">
        <f>SUM('31:3'!U188)</f>
        <v>0</v>
      </c>
      <c r="V188" s="206">
        <f t="shared" si="63"/>
        <v>0</v>
      </c>
      <c r="W188" s="33" t="str">
        <f t="shared" si="64"/>
        <v/>
      </c>
      <c r="X188" s="93">
        <f>SUM('31:3'!X188)</f>
        <v>0</v>
      </c>
      <c r="Y188" s="93">
        <f>SUM('31:3'!Y188)</f>
        <v>0</v>
      </c>
      <c r="Z188" s="93">
        <f>SUM('31:3'!Z188)</f>
        <v>0</v>
      </c>
      <c r="AA188" s="93">
        <f>SUM('31:3'!AA188)</f>
        <v>0</v>
      </c>
      <c r="AB188" s="73"/>
      <c r="AC188" s="54"/>
      <c r="AD188" s="346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>
      <c r="A189" s="300">
        <v>30200001</v>
      </c>
      <c r="B189" s="202" t="s">
        <v>67</v>
      </c>
      <c r="C189" s="16" t="s">
        <v>381</v>
      </c>
      <c r="D189" s="108">
        <v>5.0599999999999996</v>
      </c>
      <c r="E189" s="17"/>
      <c r="F189" s="6"/>
      <c r="G189" s="93">
        <f>SUM('31:3'!G189)</f>
        <v>1212</v>
      </c>
      <c r="H189" s="95">
        <f t="shared" si="65"/>
        <v>6132.7199999999993</v>
      </c>
      <c r="I189" s="93">
        <f>SUM('31:3'!I189)</f>
        <v>96.5</v>
      </c>
      <c r="J189" s="31">
        <f t="array" ref="J189">IF(ISERROR(G189/I189),"",G189/I189)</f>
        <v>12.559585492227979</v>
      </c>
      <c r="K189" s="35">
        <f t="array" ref="K189">IF(ISERROR(G189/L189),"",G189/L189)</f>
        <v>63.789473684210527</v>
      </c>
      <c r="L189" s="87">
        <v>19</v>
      </c>
      <c r="M189" s="36">
        <f>IF(ISERROR(I189-K189),"",I189-K189)</f>
        <v>32.710526315789473</v>
      </c>
      <c r="N189" s="93">
        <f>SUM('31:3'!N189)</f>
        <v>0</v>
      </c>
      <c r="O189" s="93">
        <f>SUM('31:3'!O189)</f>
        <v>0</v>
      </c>
      <c r="P189" s="93">
        <f>SUM('31:3'!P189)</f>
        <v>0</v>
      </c>
      <c r="Q189" s="93">
        <f>SUM('31:3'!Q189)</f>
        <v>0</v>
      </c>
      <c r="R189" s="93">
        <f>SUM('31:3'!R189)</f>
        <v>0</v>
      </c>
      <c r="S189" s="93">
        <f>SUM('31:3'!S189)</f>
        <v>0</v>
      </c>
      <c r="T189" s="93">
        <f>SUM('31:3'!T189)</f>
        <v>0</v>
      </c>
      <c r="U189" s="93">
        <f>SUM('31:3'!U189)</f>
        <v>0</v>
      </c>
      <c r="V189" s="206">
        <f>SUM(X189:AA189)</f>
        <v>0</v>
      </c>
      <c r="W189" s="33">
        <f>IF(ISERROR(V189/G189),"",V189/G189)</f>
        <v>0</v>
      </c>
      <c r="X189" s="93">
        <f>SUM('31:3'!X189)</f>
        <v>0</v>
      </c>
      <c r="Y189" s="93">
        <f>SUM('31:3'!Y189)</f>
        <v>0</v>
      </c>
      <c r="Z189" s="93">
        <f>SUM('31:3'!Z189)</f>
        <v>0</v>
      </c>
      <c r="AA189" s="93">
        <f>SUM('31:3'!AA189)</f>
        <v>0</v>
      </c>
      <c r="AB189" s="73"/>
      <c r="AC189" s="54"/>
      <c r="AD189" s="346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>
      <c r="A190" s="300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SUM('31:3'!G190)</f>
        <v>1439</v>
      </c>
      <c r="H190" s="95">
        <f t="shared" si="65"/>
        <v>7324.51</v>
      </c>
      <c r="I190" s="93">
        <f>SUM('31:3'!I190)</f>
        <v>80</v>
      </c>
      <c r="J190" s="31">
        <f t="array" ref="J190">IF(ISERROR(G190/I190),"",G190/I190)</f>
        <v>17.987500000000001</v>
      </c>
      <c r="K190" s="35">
        <f t="array" ref="K190">IF(ISERROR(G190/L190),"",G190/L190)</f>
        <v>62.565217391304351</v>
      </c>
      <c r="L190" s="87">
        <v>23</v>
      </c>
      <c r="M190" s="36">
        <f t="shared" ref="M190:M193" si="66">IF(ISERROR(I190-K190),"",I190-K190)</f>
        <v>17.434782608695649</v>
      </c>
      <c r="N190" s="93">
        <f>SUM('31:3'!N190)</f>
        <v>0</v>
      </c>
      <c r="O190" s="93">
        <f>SUM('31:3'!O190)</f>
        <v>0</v>
      </c>
      <c r="P190" s="93">
        <f>SUM('31:3'!P190)</f>
        <v>0</v>
      </c>
      <c r="Q190" s="93">
        <f>SUM('31:3'!Q190)</f>
        <v>0</v>
      </c>
      <c r="R190" s="93">
        <f>SUM('31:3'!R190)</f>
        <v>0</v>
      </c>
      <c r="S190" s="93">
        <f>SUM('31:3'!S190)</f>
        <v>0</v>
      </c>
      <c r="T190" s="93">
        <f>SUM('31:3'!T190)</f>
        <v>0</v>
      </c>
      <c r="U190" s="93">
        <f>SUM('31:3'!U190)</f>
        <v>0</v>
      </c>
      <c r="V190" s="206">
        <f t="shared" ref="V190:V193" si="67">SUM(X190:AA190)</f>
        <v>0</v>
      </c>
      <c r="W190" s="33">
        <f t="shared" ref="W190:W193" si="68">IF(ISERROR(V190/G190),"",V190/G190)</f>
        <v>0</v>
      </c>
      <c r="X190" s="93">
        <f>SUM('31:3'!X190)</f>
        <v>0</v>
      </c>
      <c r="Y190" s="93">
        <f>SUM('31:3'!Y190)</f>
        <v>0</v>
      </c>
      <c r="Z190" s="93">
        <f>SUM('31:3'!Z190)</f>
        <v>0</v>
      </c>
      <c r="AA190" s="93">
        <f>SUM('31:3'!AA190)</f>
        <v>0</v>
      </c>
      <c r="AB190" s="73"/>
      <c r="AC190" s="54"/>
      <c r="AD190" s="346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>
      <c r="A191" s="300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SUM('31:3'!G191)</f>
        <v>1100</v>
      </c>
      <c r="H191" s="95">
        <f t="shared" si="65"/>
        <v>5599</v>
      </c>
      <c r="I191" s="93">
        <f>SUM('31:3'!I191)</f>
        <v>62.5</v>
      </c>
      <c r="J191" s="31">
        <f t="array" ref="J191">IF(ISERROR(G191/I191),"",G191/I191)</f>
        <v>17.600000000000001</v>
      </c>
      <c r="K191" s="35">
        <f t="array" ref="K191">IF(ISERROR(G191/L191),"",G191/L191)</f>
        <v>47.826086956521742</v>
      </c>
      <c r="L191" s="87">
        <v>23</v>
      </c>
      <c r="M191" s="36">
        <f t="shared" si="66"/>
        <v>14.673913043478258</v>
      </c>
      <c r="N191" s="93">
        <f>SUM('31:3'!N191)</f>
        <v>0</v>
      </c>
      <c r="O191" s="93">
        <f>SUM('31:3'!O191)</f>
        <v>0</v>
      </c>
      <c r="P191" s="93">
        <f>SUM('31:3'!P191)</f>
        <v>0</v>
      </c>
      <c r="Q191" s="93">
        <f>SUM('31:3'!Q191)</f>
        <v>0</v>
      </c>
      <c r="R191" s="93">
        <f>SUM('31:3'!R191)</f>
        <v>0</v>
      </c>
      <c r="S191" s="93">
        <f>SUM('31:3'!S191)</f>
        <v>0</v>
      </c>
      <c r="T191" s="93">
        <f>SUM('31:3'!T191)</f>
        <v>0</v>
      </c>
      <c r="U191" s="93">
        <f>SUM('31:3'!U191)</f>
        <v>0</v>
      </c>
      <c r="V191" s="206">
        <f t="shared" si="67"/>
        <v>0</v>
      </c>
      <c r="W191" s="33">
        <f t="shared" si="68"/>
        <v>0</v>
      </c>
      <c r="X191" s="93">
        <f>SUM('31:3'!X191)</f>
        <v>0</v>
      </c>
      <c r="Y191" s="93">
        <f>SUM('31:3'!Y191)</f>
        <v>0</v>
      </c>
      <c r="Z191" s="93">
        <f>SUM('31:3'!Z191)</f>
        <v>0</v>
      </c>
      <c r="AA191" s="93">
        <f>SUM('31:3'!AA191)</f>
        <v>0</v>
      </c>
      <c r="AB191" s="73"/>
      <c r="AC191" s="54"/>
      <c r="AD191" s="346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>
      <c r="A192" s="300">
        <v>30100003</v>
      </c>
      <c r="B192" s="141" t="s">
        <v>198</v>
      </c>
      <c r="C192" s="333" t="s">
        <v>190</v>
      </c>
      <c r="D192" s="108">
        <v>4.8</v>
      </c>
      <c r="E192" s="17"/>
      <c r="F192" s="6"/>
      <c r="G192" s="93">
        <f>SUM('31:3'!G192)</f>
        <v>0</v>
      </c>
      <c r="H192" s="95">
        <f t="shared" si="65"/>
        <v>0</v>
      </c>
      <c r="I192" s="93">
        <f>SUM('31:3'!I192)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6"/>
        <v>0</v>
      </c>
      <c r="N192" s="93">
        <f>SUM('31:3'!N192)</f>
        <v>0</v>
      </c>
      <c r="O192" s="93">
        <f>SUM('31:3'!O192)</f>
        <v>0</v>
      </c>
      <c r="P192" s="93">
        <f>SUM('31:3'!P192)</f>
        <v>0</v>
      </c>
      <c r="Q192" s="93">
        <f>SUM('31:3'!Q192)</f>
        <v>0</v>
      </c>
      <c r="R192" s="93">
        <f>SUM('31:3'!R192)</f>
        <v>0</v>
      </c>
      <c r="S192" s="93">
        <f>SUM('31:3'!S192)</f>
        <v>0</v>
      </c>
      <c r="T192" s="93">
        <f>SUM('31:3'!T192)</f>
        <v>0</v>
      </c>
      <c r="U192" s="93">
        <f>SUM('31:3'!U192)</f>
        <v>0</v>
      </c>
      <c r="V192" s="206">
        <f t="shared" si="67"/>
        <v>0</v>
      </c>
      <c r="W192" s="33" t="str">
        <f t="shared" si="68"/>
        <v/>
      </c>
      <c r="X192" s="93">
        <f>SUM('31:3'!X192)</f>
        <v>0</v>
      </c>
      <c r="Y192" s="93">
        <f>SUM('31:3'!Y192)</f>
        <v>0</v>
      </c>
      <c r="Z192" s="93">
        <f>SUM('31:3'!Z192)</f>
        <v>0</v>
      </c>
      <c r="AA192" s="93">
        <f>SUM('31:3'!AA192)</f>
        <v>0</v>
      </c>
      <c r="AB192" s="73"/>
      <c r="AC192" s="54"/>
      <c r="AD192" s="346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>
      <c r="A193" s="300">
        <v>30100004</v>
      </c>
      <c r="B193" s="141" t="s">
        <v>198</v>
      </c>
      <c r="C193" s="333" t="s">
        <v>187</v>
      </c>
      <c r="D193" s="108">
        <v>4.8</v>
      </c>
      <c r="E193" s="17"/>
      <c r="F193" s="13"/>
      <c r="G193" s="93">
        <f>SUM('31:3'!G193)</f>
        <v>0</v>
      </c>
      <c r="H193" s="95">
        <f t="shared" si="65"/>
        <v>0</v>
      </c>
      <c r="I193" s="93">
        <f>SUM('31:3'!I193)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6"/>
        <v>0</v>
      </c>
      <c r="N193" s="93">
        <f>SUM('31:3'!N193)</f>
        <v>0</v>
      </c>
      <c r="O193" s="93">
        <f>SUM('31:3'!O193)</f>
        <v>0</v>
      </c>
      <c r="P193" s="93">
        <f>SUM('31:3'!P193)</f>
        <v>0</v>
      </c>
      <c r="Q193" s="93">
        <f>SUM('31:3'!Q193)</f>
        <v>0</v>
      </c>
      <c r="R193" s="93">
        <f>SUM('31:3'!R193)</f>
        <v>0</v>
      </c>
      <c r="S193" s="93">
        <f>SUM('31:3'!S193)</f>
        <v>0</v>
      </c>
      <c r="T193" s="93">
        <f>SUM('31:3'!T193)</f>
        <v>0</v>
      </c>
      <c r="U193" s="93">
        <f>SUM('31:3'!U193)</f>
        <v>0</v>
      </c>
      <c r="V193" s="206">
        <f t="shared" si="67"/>
        <v>0</v>
      </c>
      <c r="W193" s="33" t="str">
        <f t="shared" si="68"/>
        <v/>
      </c>
      <c r="X193" s="93">
        <f>SUM('31:3'!X193)</f>
        <v>0</v>
      </c>
      <c r="Y193" s="93">
        <f>SUM('31:3'!Y193)</f>
        <v>0</v>
      </c>
      <c r="Z193" s="93">
        <f>SUM('31:3'!Z193)</f>
        <v>0</v>
      </c>
      <c r="AA193" s="93">
        <f>SUM('31:3'!AA193)</f>
        <v>0</v>
      </c>
      <c r="AB193" s="73"/>
      <c r="AC193" s="54"/>
      <c r="AD193" s="346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>
      <c r="A194" s="300">
        <v>30100006</v>
      </c>
      <c r="B194" s="141" t="s">
        <v>198</v>
      </c>
      <c r="C194" s="333" t="s">
        <v>179</v>
      </c>
      <c r="D194" s="108">
        <v>4.8</v>
      </c>
      <c r="E194" s="17"/>
      <c r="F194" s="13"/>
      <c r="G194" s="93">
        <f>SUM('31:3'!G194)</f>
        <v>0</v>
      </c>
      <c r="H194" s="95">
        <f t="shared" si="65"/>
        <v>0</v>
      </c>
      <c r="I194" s="93">
        <f>SUM('31:3'!I194)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SUM('31:3'!N194)</f>
        <v>0</v>
      </c>
      <c r="O194" s="93">
        <f>SUM('31:3'!O194)</f>
        <v>0</v>
      </c>
      <c r="P194" s="93">
        <f>SUM('31:3'!P194)</f>
        <v>0</v>
      </c>
      <c r="Q194" s="93">
        <f>SUM('31:3'!Q194)</f>
        <v>0</v>
      </c>
      <c r="R194" s="93">
        <f>SUM('31:3'!R194)</f>
        <v>0</v>
      </c>
      <c r="S194" s="93">
        <f>SUM('31:3'!S194)</f>
        <v>0</v>
      </c>
      <c r="T194" s="93">
        <f>SUM('31:3'!T194)</f>
        <v>0</v>
      </c>
      <c r="U194" s="93">
        <f>SUM('31:3'!U194)</f>
        <v>0</v>
      </c>
      <c r="V194" s="206"/>
      <c r="W194" s="33"/>
      <c r="X194" s="93">
        <f>SUM('31:3'!X194)</f>
        <v>0</v>
      </c>
      <c r="Y194" s="93">
        <f>SUM('31:3'!Y194)</f>
        <v>0</v>
      </c>
      <c r="Z194" s="93">
        <f>SUM('31:3'!Z194)</f>
        <v>0</v>
      </c>
      <c r="AA194" s="93">
        <f>SUM('31:3'!AA194)</f>
        <v>0</v>
      </c>
      <c r="AB194" s="73"/>
      <c r="AC194" s="54"/>
      <c r="AD194" s="346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>
      <c r="A195" s="300">
        <v>30100005</v>
      </c>
      <c r="B195" s="141" t="s">
        <v>198</v>
      </c>
      <c r="C195" s="333" t="s">
        <v>199</v>
      </c>
      <c r="D195" s="108">
        <v>4.8</v>
      </c>
      <c r="E195" s="17"/>
      <c r="F195" s="13"/>
      <c r="G195" s="93">
        <f>SUM('31:3'!G195)</f>
        <v>0</v>
      </c>
      <c r="H195" s="95">
        <f t="shared" si="65"/>
        <v>0</v>
      </c>
      <c r="I195" s="93">
        <f>SUM('31:3'!I195)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SUM('31:3'!N195)</f>
        <v>0</v>
      </c>
      <c r="O195" s="93">
        <f>SUM('31:3'!O195)</f>
        <v>0</v>
      </c>
      <c r="P195" s="93">
        <f>SUM('31:3'!P195)</f>
        <v>0</v>
      </c>
      <c r="Q195" s="93">
        <f>SUM('31:3'!Q195)</f>
        <v>0</v>
      </c>
      <c r="R195" s="93">
        <f>SUM('31:3'!R195)</f>
        <v>0</v>
      </c>
      <c r="S195" s="93">
        <f>SUM('31:3'!S195)</f>
        <v>0</v>
      </c>
      <c r="T195" s="93">
        <f>SUM('31:3'!T195)</f>
        <v>0</v>
      </c>
      <c r="U195" s="93">
        <f>SUM('31:3'!U195)</f>
        <v>0</v>
      </c>
      <c r="V195" s="206"/>
      <c r="W195" s="33"/>
      <c r="X195" s="93">
        <f>SUM('31:3'!X195)</f>
        <v>0</v>
      </c>
      <c r="Y195" s="93">
        <f>SUM('31:3'!Y195)</f>
        <v>0</v>
      </c>
      <c r="Z195" s="93">
        <f>SUM('31:3'!Z195)</f>
        <v>0</v>
      </c>
      <c r="AA195" s="93">
        <f>SUM('31:3'!AA195)</f>
        <v>0</v>
      </c>
      <c r="AB195" s="73"/>
      <c r="AC195" s="54"/>
      <c r="AD195" s="346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>
      <c r="A196" s="300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SUM('31:3'!G196)</f>
        <v>737</v>
      </c>
      <c r="H196" s="95">
        <f t="shared" si="65"/>
        <v>3677.63</v>
      </c>
      <c r="I196" s="93">
        <f>SUM('31:3'!I196)</f>
        <v>40.5</v>
      </c>
      <c r="J196" s="31"/>
      <c r="K196" s="35">
        <f t="array" ref="K196">IF(ISERROR(G196/L196),"",G196/L196)</f>
        <v>31.361702127659573</v>
      </c>
      <c r="L196" s="87">
        <v>23.5</v>
      </c>
      <c r="M196" s="36">
        <f>IF(ISERROR(I196-K196),"",I196-K196)</f>
        <v>9.1382978723404271</v>
      </c>
      <c r="N196" s="93">
        <f>SUM('31:3'!N196)</f>
        <v>0</v>
      </c>
      <c r="O196" s="93">
        <f>SUM('31:3'!O196)</f>
        <v>0</v>
      </c>
      <c r="P196" s="93">
        <f>SUM('31:3'!P196)</f>
        <v>0</v>
      </c>
      <c r="Q196" s="93">
        <f>SUM('31:3'!Q196)</f>
        <v>0</v>
      </c>
      <c r="R196" s="93">
        <f>SUM('31:3'!R196)</f>
        <v>0</v>
      </c>
      <c r="S196" s="93">
        <f>SUM('31:3'!S196)</f>
        <v>0</v>
      </c>
      <c r="T196" s="93">
        <f>SUM('31:3'!T196)</f>
        <v>0</v>
      </c>
      <c r="U196" s="93">
        <f>SUM('31:3'!U196)</f>
        <v>0</v>
      </c>
      <c r="V196" s="206"/>
      <c r="W196" s="33"/>
      <c r="X196" s="93">
        <f>SUM('31:3'!X196)</f>
        <v>0</v>
      </c>
      <c r="Y196" s="93">
        <f>SUM('31:3'!Y196)</f>
        <v>0</v>
      </c>
      <c r="Z196" s="93">
        <f>SUM('31:3'!Z196)</f>
        <v>0</v>
      </c>
      <c r="AA196" s="93">
        <f>SUM('31:3'!AA196)</f>
        <v>0</v>
      </c>
      <c r="AB196" s="73"/>
      <c r="AC196" s="54"/>
      <c r="AD196" s="346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SUM('31:3'!G197)</f>
        <v>700</v>
      </c>
      <c r="H197" s="95">
        <f t="shared" si="65"/>
        <v>3493</v>
      </c>
      <c r="I197" s="93">
        <f>SUM('31:3'!I197)</f>
        <v>35</v>
      </c>
      <c r="J197" s="31"/>
      <c r="K197" s="35">
        <f t="array" ref="K197">IF(ISERROR(G197/L197),"",G197/L197)</f>
        <v>29.787234042553191</v>
      </c>
      <c r="L197" s="87">
        <v>23.5</v>
      </c>
      <c r="M197" s="36">
        <f>IF(ISERROR(I197-K197),"",I197-K197)</f>
        <v>5.212765957446809</v>
      </c>
      <c r="N197" s="93">
        <f>SUM('31:3'!N197)</f>
        <v>0</v>
      </c>
      <c r="O197" s="93">
        <f>SUM('31:3'!O197)</f>
        <v>0</v>
      </c>
      <c r="P197" s="93">
        <f>SUM('31:3'!P197)</f>
        <v>0</v>
      </c>
      <c r="Q197" s="93">
        <f>SUM('31:3'!Q197)</f>
        <v>0</v>
      </c>
      <c r="R197" s="93">
        <f>SUM('31:3'!R197)</f>
        <v>0</v>
      </c>
      <c r="S197" s="93">
        <f>SUM('31:3'!S197)</f>
        <v>0</v>
      </c>
      <c r="T197" s="93">
        <f>SUM('31:3'!T197)</f>
        <v>0</v>
      </c>
      <c r="U197" s="93">
        <f>SUM('31:3'!U197)</f>
        <v>0</v>
      </c>
      <c r="V197" s="206"/>
      <c r="W197" s="33"/>
      <c r="X197" s="93">
        <f>SUM('31:3'!X197)</f>
        <v>0</v>
      </c>
      <c r="Y197" s="93">
        <f>SUM('31:3'!Y197)</f>
        <v>0</v>
      </c>
      <c r="Z197" s="93">
        <f>SUM('31:3'!Z197)</f>
        <v>0</v>
      </c>
      <c r="AA197" s="93">
        <f>SUM('31:3'!AA197)</f>
        <v>0</v>
      </c>
      <c r="AB197" s="73"/>
      <c r="AC197" s="54"/>
      <c r="AD197" s="346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>
      <c r="A198" s="532" t="s">
        <v>70</v>
      </c>
      <c r="B198" s="533"/>
      <c r="C198" s="31" t="s">
        <v>71</v>
      </c>
      <c r="D198" s="30"/>
      <c r="E198" s="30"/>
      <c r="F198" s="30"/>
      <c r="G198" s="94">
        <f>SUM(G177:G197)</f>
        <v>7589</v>
      </c>
      <c r="H198" s="30">
        <f>SUM(H177:H197)</f>
        <v>38311.519999999997</v>
      </c>
      <c r="I198" s="30">
        <f>SUM(I177:I197)</f>
        <v>480.05</v>
      </c>
      <c r="J198" s="31">
        <f t="array" ref="J198">IF(ISERROR(G198/I198),"",G198/I198)</f>
        <v>15.808769919800021</v>
      </c>
      <c r="K198" s="30">
        <f>SUM(K177:K197)</f>
        <v>361.42894020844125</v>
      </c>
      <c r="L198" s="98"/>
      <c r="M198" s="89">
        <f t="shared" ref="M198:AA198" si="69">SUM(M177:M197)</f>
        <v>118.62105979155866</v>
      </c>
      <c r="N198" s="30">
        <f t="shared" si="69"/>
        <v>0</v>
      </c>
      <c r="O198" s="34">
        <f t="shared" si="69"/>
        <v>0</v>
      </c>
      <c r="P198" s="34">
        <f t="shared" si="69"/>
        <v>0</v>
      </c>
      <c r="Q198" s="34">
        <f t="shared" si="69"/>
        <v>0</v>
      </c>
      <c r="R198" s="34">
        <f t="shared" si="69"/>
        <v>0</v>
      </c>
      <c r="S198" s="34">
        <f t="shared" si="69"/>
        <v>0</v>
      </c>
      <c r="T198" s="34">
        <f t="shared" si="69"/>
        <v>0</v>
      </c>
      <c r="U198" s="34">
        <f t="shared" si="69"/>
        <v>0</v>
      </c>
      <c r="V198" s="206">
        <f t="shared" si="69"/>
        <v>0</v>
      </c>
      <c r="W198" s="33">
        <f t="shared" si="69"/>
        <v>0</v>
      </c>
      <c r="X198" s="92">
        <f t="shared" si="69"/>
        <v>0</v>
      </c>
      <c r="Y198" s="92">
        <f t="shared" si="69"/>
        <v>0</v>
      </c>
      <c r="Z198" s="92">
        <f t="shared" si="69"/>
        <v>0</v>
      </c>
      <c r="AA198" s="92">
        <f t="shared" si="69"/>
        <v>0</v>
      </c>
      <c r="AB198" s="70"/>
      <c r="AC198" s="70"/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>
      <c r="A199" s="300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SUM('31:3'!G199)</f>
        <v>0</v>
      </c>
      <c r="H199" s="339">
        <f t="shared" ref="H199:H255" si="70">D199*G199</f>
        <v>0</v>
      </c>
      <c r="I199" s="93">
        <f>SUM('31:3'!I199)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1">IF(ISERROR(I199-K199),"",I199-K199)</f>
        <v>0</v>
      </c>
      <c r="N199" s="93">
        <f>SUM('31:3'!N199)</f>
        <v>0</v>
      </c>
      <c r="O199" s="93">
        <f>SUM('31:3'!O199)</f>
        <v>0</v>
      </c>
      <c r="P199" s="93">
        <f>SUM('31:3'!P199)</f>
        <v>0</v>
      </c>
      <c r="Q199" s="93">
        <f>SUM('31:3'!Q199)</f>
        <v>0</v>
      </c>
      <c r="R199" s="93">
        <f>SUM('31:3'!R199)</f>
        <v>0</v>
      </c>
      <c r="S199" s="93">
        <f>SUM('31:3'!S199)</f>
        <v>0</v>
      </c>
      <c r="T199" s="93">
        <f>SUM('31:3'!T199)</f>
        <v>0</v>
      </c>
      <c r="U199" s="93">
        <f>SUM('31:3'!U199)</f>
        <v>0</v>
      </c>
      <c r="V199" s="206">
        <f t="shared" ref="V199" si="72">SUM(X199:AA199)</f>
        <v>0</v>
      </c>
      <c r="W199" s="33" t="str">
        <f t="shared" ref="W199" si="73">IF(ISERROR(V199/G199),"",V199/G199)</f>
        <v/>
      </c>
      <c r="X199" s="93">
        <f>SUM('31:3'!X199)</f>
        <v>0</v>
      </c>
      <c r="Y199" s="93">
        <f>SUM('31:3'!Y199)</f>
        <v>0</v>
      </c>
      <c r="Z199" s="93">
        <f>SUM('31:3'!Z199)</f>
        <v>0</v>
      </c>
      <c r="AA199" s="93">
        <f>SUM('31:3'!AA199)</f>
        <v>0</v>
      </c>
      <c r="AB199" s="25"/>
      <c r="AC199" s="54"/>
      <c r="AD199" s="346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>
      <c r="A200" s="300">
        <v>30100011</v>
      </c>
      <c r="B200" s="190" t="s">
        <v>426</v>
      </c>
      <c r="C200" s="187" t="s">
        <v>428</v>
      </c>
      <c r="D200" s="17">
        <v>5.03</v>
      </c>
      <c r="E200" s="17"/>
      <c r="F200" s="6"/>
      <c r="G200" s="93">
        <f>SUM('31:3'!G200)</f>
        <v>732</v>
      </c>
      <c r="H200" s="339">
        <f t="shared" si="70"/>
        <v>3681.96</v>
      </c>
      <c r="I200" s="93">
        <f>SUM('31:3'!I200)</f>
        <v>10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25"/>
      <c r="AC200" s="54"/>
      <c r="AD200" s="346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00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SUM('31:3'!G201)</f>
        <v>0</v>
      </c>
      <c r="H201" s="339">
        <f t="shared" si="70"/>
        <v>0</v>
      </c>
      <c r="I201" s="93">
        <f>SUM('31:3'!I201)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4">IF(ISERROR(I201-K201),"",I201-K201)</f>
        <v>0</v>
      </c>
      <c r="N201" s="93">
        <f>SUM('31:3'!N201)</f>
        <v>0</v>
      </c>
      <c r="O201" s="93">
        <f>SUM('31:3'!O201)</f>
        <v>0</v>
      </c>
      <c r="P201" s="93">
        <f>SUM('31:3'!P201)</f>
        <v>0</v>
      </c>
      <c r="Q201" s="93">
        <f>SUM('31:3'!Q201)</f>
        <v>0</v>
      </c>
      <c r="R201" s="93">
        <f>SUM('31:3'!R201)</f>
        <v>0</v>
      </c>
      <c r="S201" s="93">
        <f>SUM('31:3'!S201)</f>
        <v>0</v>
      </c>
      <c r="T201" s="93">
        <f>SUM('31:3'!T201)</f>
        <v>0</v>
      </c>
      <c r="U201" s="93">
        <f>SUM('31:3'!U201)</f>
        <v>0</v>
      </c>
      <c r="V201" s="206">
        <f t="shared" ref="V201:V203" si="75">SUM(X201:AA201)</f>
        <v>0</v>
      </c>
      <c r="W201" s="33" t="str">
        <f t="shared" ref="W201:W203" si="76">IF(ISERROR(V201/G201),"",V201/G201)</f>
        <v/>
      </c>
      <c r="X201" s="93">
        <f>SUM('31:3'!X201)</f>
        <v>0</v>
      </c>
      <c r="Y201" s="93">
        <f>SUM('31:3'!Y201)</f>
        <v>0</v>
      </c>
      <c r="Z201" s="93">
        <f>SUM('31:3'!Z201)</f>
        <v>0</v>
      </c>
      <c r="AA201" s="93">
        <f>SUM('31:3'!AA201)</f>
        <v>0</v>
      </c>
      <c r="AB201" s="25"/>
      <c r="AC201" s="54"/>
      <c r="AD201" s="346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>
      <c r="A202" s="300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SUM('31:3'!G202)</f>
        <v>0</v>
      </c>
      <c r="H202" s="339">
        <f t="shared" si="70"/>
        <v>0</v>
      </c>
      <c r="I202" s="93">
        <f>SUM('31:3'!I202)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SUM('31:3'!N202)</f>
        <v>0</v>
      </c>
      <c r="O202" s="93">
        <f>SUM('31:3'!O202)</f>
        <v>0</v>
      </c>
      <c r="P202" s="93">
        <f>SUM('31:3'!P202)</f>
        <v>0</v>
      </c>
      <c r="Q202" s="93">
        <f>SUM('31:3'!Q202)</f>
        <v>0</v>
      </c>
      <c r="R202" s="93">
        <f>SUM('31:3'!R202)</f>
        <v>0</v>
      </c>
      <c r="S202" s="93">
        <f>SUM('31:3'!S202)</f>
        <v>0</v>
      </c>
      <c r="T202" s="93">
        <f>SUM('31:3'!T202)</f>
        <v>0</v>
      </c>
      <c r="U202" s="93">
        <f>SUM('31:3'!U202)</f>
        <v>0</v>
      </c>
      <c r="V202" s="206">
        <f t="shared" si="75"/>
        <v>0</v>
      </c>
      <c r="W202" s="33" t="str">
        <f t="shared" si="76"/>
        <v/>
      </c>
      <c r="X202" s="93">
        <f>SUM('31:3'!X202)</f>
        <v>0</v>
      </c>
      <c r="Y202" s="93">
        <f>SUM('31:3'!Y202)</f>
        <v>0</v>
      </c>
      <c r="Z202" s="93">
        <f>SUM('31:3'!Z202)</f>
        <v>0</v>
      </c>
      <c r="AA202" s="93">
        <f>SUM('31:3'!AA202)</f>
        <v>0</v>
      </c>
      <c r="AB202" s="25"/>
      <c r="AC202" s="54"/>
      <c r="AD202" s="346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>
      <c r="A203" s="300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SUM('31:3'!G203)</f>
        <v>0</v>
      </c>
      <c r="H203" s="339">
        <f t="shared" si="70"/>
        <v>0</v>
      </c>
      <c r="I203" s="93">
        <f>SUM('31:3'!I203)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7">IF(ISERROR(I203-K203),"",I203-K203)</f>
        <v>0</v>
      </c>
      <c r="N203" s="93">
        <f>SUM('31:3'!N203)</f>
        <v>0</v>
      </c>
      <c r="O203" s="93">
        <f>SUM('31:3'!O203)</f>
        <v>0</v>
      </c>
      <c r="P203" s="93">
        <f>SUM('31:3'!P203)</f>
        <v>0</v>
      </c>
      <c r="Q203" s="93">
        <f>SUM('31:3'!Q203)</f>
        <v>0</v>
      </c>
      <c r="R203" s="93">
        <f>SUM('31:3'!R203)</f>
        <v>0</v>
      </c>
      <c r="S203" s="93">
        <f>SUM('31:3'!S203)</f>
        <v>0</v>
      </c>
      <c r="T203" s="93">
        <f>SUM('31:3'!T203)</f>
        <v>0</v>
      </c>
      <c r="U203" s="93">
        <f>SUM('31:3'!U203)</f>
        <v>0</v>
      </c>
      <c r="V203" s="206">
        <f t="shared" si="75"/>
        <v>0</v>
      </c>
      <c r="W203" s="33" t="str">
        <f t="shared" si="76"/>
        <v/>
      </c>
      <c r="X203" s="93">
        <f>SUM('31:3'!X203)</f>
        <v>0</v>
      </c>
      <c r="Y203" s="93">
        <f>SUM('31:3'!Y203)</f>
        <v>0</v>
      </c>
      <c r="Z203" s="93">
        <f>SUM('31:3'!Z203)</f>
        <v>0</v>
      </c>
      <c r="AA203" s="93">
        <f>SUM('31:3'!AA203)</f>
        <v>0</v>
      </c>
      <c r="AB203" s="25"/>
      <c r="AC203" s="54"/>
      <c r="AD203" s="346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>
      <c r="A204" s="300">
        <v>30100016</v>
      </c>
      <c r="B204" s="334" t="s">
        <v>414</v>
      </c>
      <c r="C204" s="187" t="s">
        <v>415</v>
      </c>
      <c r="D204" s="17">
        <v>5.03</v>
      </c>
      <c r="E204" s="17"/>
      <c r="F204" s="6"/>
      <c r="G204" s="93">
        <f>SUM('31:3'!G204)</f>
        <v>0</v>
      </c>
      <c r="H204" s="339">
        <f t="shared" si="70"/>
        <v>0</v>
      </c>
      <c r="I204" s="93">
        <f>SUM('31:3'!I204)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25"/>
      <c r="AC204" s="54"/>
      <c r="AD204" s="346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>
      <c r="A205" s="300">
        <v>30100017</v>
      </c>
      <c r="B205" s="334" t="s">
        <v>414</v>
      </c>
      <c r="C205" s="187" t="s">
        <v>416</v>
      </c>
      <c r="D205" s="17">
        <v>5.03</v>
      </c>
      <c r="E205" s="17"/>
      <c r="F205" s="6"/>
      <c r="G205" s="93">
        <f>SUM('31:3'!G205)</f>
        <v>0</v>
      </c>
      <c r="H205" s="339">
        <f t="shared" si="70"/>
        <v>0</v>
      </c>
      <c r="I205" s="93">
        <f>SUM('31:3'!I205)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25"/>
      <c r="AC205" s="54"/>
      <c r="AD205" s="346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>
      <c r="A206" s="300">
        <v>30100015</v>
      </c>
      <c r="B206" s="334" t="s">
        <v>414</v>
      </c>
      <c r="C206" s="187" t="s">
        <v>417</v>
      </c>
      <c r="D206" s="17">
        <v>5.03</v>
      </c>
      <c r="E206" s="17"/>
      <c r="F206" s="6"/>
      <c r="G206" s="93">
        <f>SUM('31:3'!G206)</f>
        <v>736</v>
      </c>
      <c r="H206" s="339">
        <f t="shared" si="70"/>
        <v>3702.0800000000004</v>
      </c>
      <c r="I206" s="93">
        <f>SUM('31:3'!I206)</f>
        <v>9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25"/>
      <c r="AC206" s="54"/>
      <c r="AD206" s="346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>
      <c r="A207" s="300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SUM('31:3'!G207)</f>
        <v>779</v>
      </c>
      <c r="H207" s="339">
        <f t="shared" si="70"/>
        <v>3957.32</v>
      </c>
      <c r="I207" s="93">
        <f>SUM('31:3'!I207)</f>
        <v>48</v>
      </c>
      <c r="J207" s="31">
        <f t="array" ref="J207">IF(ISERROR(G207/I207),"",G207/I207)</f>
        <v>16.229166666666668</v>
      </c>
      <c r="K207" s="35">
        <f t="array" ref="K207">IF(ISERROR(G207/L207),"",G207/L207)</f>
        <v>37.095238095238095</v>
      </c>
      <c r="L207" s="87">
        <v>21</v>
      </c>
      <c r="M207" s="36">
        <f t="shared" ref="M207:M236" si="78">IF(ISERROR(I207-K207),"",I207-K207)</f>
        <v>10.904761904761905</v>
      </c>
      <c r="N207" s="93">
        <f>SUM('31:3'!N207)</f>
        <v>0</v>
      </c>
      <c r="O207" s="93">
        <f>SUM('31:3'!O207)</f>
        <v>0</v>
      </c>
      <c r="P207" s="93">
        <f>SUM('31:3'!P207)</f>
        <v>0</v>
      </c>
      <c r="Q207" s="93">
        <f>SUM('31:3'!Q207)</f>
        <v>0</v>
      </c>
      <c r="R207" s="93">
        <f>SUM('31:3'!R207)</f>
        <v>0</v>
      </c>
      <c r="S207" s="93">
        <f>SUM('31:3'!S207)</f>
        <v>0</v>
      </c>
      <c r="T207" s="93">
        <f>SUM('31:3'!T207)</f>
        <v>0</v>
      </c>
      <c r="U207" s="93">
        <f>SUM('31:3'!U207)</f>
        <v>0</v>
      </c>
      <c r="V207" s="206">
        <f t="shared" ref="V207:V218" si="79">SUM(X207:AA207)</f>
        <v>0</v>
      </c>
      <c r="W207" s="33">
        <f t="shared" ref="W207:W218" si="80">IF(ISERROR(V207/G207),"",V207/G207)</f>
        <v>0</v>
      </c>
      <c r="X207" s="93">
        <f>SUM('31:3'!X207)</f>
        <v>0</v>
      </c>
      <c r="Y207" s="93">
        <f>SUM('31:3'!Y207)</f>
        <v>0</v>
      </c>
      <c r="Z207" s="93">
        <f>SUM('31:3'!Z207)</f>
        <v>0</v>
      </c>
      <c r="AA207" s="93">
        <f>SUM('31:3'!AA207)</f>
        <v>0</v>
      </c>
      <c r="AB207" s="25"/>
      <c r="AC207" s="54"/>
      <c r="AD207" s="346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>
      <c r="A208" s="300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SUM('31:3'!G208)</f>
        <v>797</v>
      </c>
      <c r="H208" s="339">
        <f t="shared" si="70"/>
        <v>4048.76</v>
      </c>
      <c r="I208" s="93">
        <f>SUM('31:3'!I208)</f>
        <v>56.5</v>
      </c>
      <c r="J208" s="31">
        <f t="array" ref="J208">IF(ISERROR(G208/I208),"",G208/I208)</f>
        <v>14.106194690265486</v>
      </c>
      <c r="K208" s="35">
        <f t="array" ref="K208">IF(ISERROR(G208/L208),"",G208/L208)</f>
        <v>37.952380952380949</v>
      </c>
      <c r="L208" s="87">
        <v>21</v>
      </c>
      <c r="M208" s="36">
        <f t="shared" si="78"/>
        <v>18.547619047619051</v>
      </c>
      <c r="N208" s="93">
        <f>SUM('31:3'!N208)</f>
        <v>0</v>
      </c>
      <c r="O208" s="93">
        <f>SUM('31:3'!O208)</f>
        <v>0</v>
      </c>
      <c r="P208" s="93">
        <f>SUM('31:3'!P208)</f>
        <v>0</v>
      </c>
      <c r="Q208" s="93">
        <f>SUM('31:3'!Q208)</f>
        <v>0</v>
      </c>
      <c r="R208" s="93">
        <f>SUM('31:3'!R208)</f>
        <v>0</v>
      </c>
      <c r="S208" s="93">
        <f>SUM('31:3'!S208)</f>
        <v>0</v>
      </c>
      <c r="T208" s="93">
        <f>SUM('31:3'!T208)</f>
        <v>0</v>
      </c>
      <c r="U208" s="93">
        <f>SUM('31:3'!U208)</f>
        <v>0</v>
      </c>
      <c r="V208" s="206">
        <f t="shared" si="79"/>
        <v>0</v>
      </c>
      <c r="W208" s="33">
        <f t="shared" si="80"/>
        <v>0</v>
      </c>
      <c r="X208" s="93">
        <f>SUM('31:3'!X208)</f>
        <v>0</v>
      </c>
      <c r="Y208" s="93">
        <f>SUM('31:3'!Y208)</f>
        <v>0</v>
      </c>
      <c r="Z208" s="93">
        <f>SUM('31:3'!Z208)</f>
        <v>0</v>
      </c>
      <c r="AA208" s="93">
        <f>SUM('31:3'!AA208)</f>
        <v>0</v>
      </c>
      <c r="AB208" s="25"/>
      <c r="AC208" s="54"/>
      <c r="AD208" s="346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>
      <c r="A209" s="300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SUM('31:3'!G209)</f>
        <v>0</v>
      </c>
      <c r="H209" s="339">
        <f t="shared" si="70"/>
        <v>0</v>
      </c>
      <c r="I209" s="93">
        <f>SUM('31:3'!I209)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78"/>
        <v>0</v>
      </c>
      <c r="N209" s="93">
        <f>SUM('31:3'!N209)</f>
        <v>0</v>
      </c>
      <c r="O209" s="93">
        <f>SUM('31:3'!O209)</f>
        <v>0</v>
      </c>
      <c r="P209" s="93">
        <f>SUM('31:3'!P209)</f>
        <v>0</v>
      </c>
      <c r="Q209" s="93">
        <f>SUM('31:3'!Q209)</f>
        <v>0</v>
      </c>
      <c r="R209" s="93">
        <f>SUM('31:3'!R209)</f>
        <v>0</v>
      </c>
      <c r="S209" s="93">
        <f>SUM('31:3'!S209)</f>
        <v>0</v>
      </c>
      <c r="T209" s="93">
        <f>SUM('31:3'!T209)</f>
        <v>0</v>
      </c>
      <c r="U209" s="93">
        <f>SUM('31:3'!U209)</f>
        <v>0</v>
      </c>
      <c r="V209" s="206">
        <f t="shared" si="79"/>
        <v>0</v>
      </c>
      <c r="W209" s="33" t="str">
        <f t="shared" si="80"/>
        <v/>
      </c>
      <c r="X209" s="93">
        <f>SUM('31:3'!X209)</f>
        <v>0</v>
      </c>
      <c r="Y209" s="93">
        <f>SUM('31:3'!Y209)</f>
        <v>0</v>
      </c>
      <c r="Z209" s="93">
        <f>SUM('31:3'!Z209)</f>
        <v>0</v>
      </c>
      <c r="AA209" s="93">
        <f>SUM('31:3'!AA209)</f>
        <v>0</v>
      </c>
      <c r="AB209" s="25"/>
      <c r="AC209" s="54"/>
      <c r="AD209" s="346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>
      <c r="A210" s="300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SUM('31:3'!G210)</f>
        <v>0</v>
      </c>
      <c r="H210" s="339">
        <f t="shared" si="70"/>
        <v>0</v>
      </c>
      <c r="I210" s="93">
        <f>SUM('31:3'!I210)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78"/>
        <v>0</v>
      </c>
      <c r="N210" s="93">
        <f>SUM('31:3'!N210)</f>
        <v>0</v>
      </c>
      <c r="O210" s="93">
        <f>SUM('31:3'!O210)</f>
        <v>0</v>
      </c>
      <c r="P210" s="93">
        <f>SUM('31:3'!P210)</f>
        <v>0</v>
      </c>
      <c r="Q210" s="93">
        <f>SUM('31:3'!Q210)</f>
        <v>0</v>
      </c>
      <c r="R210" s="93">
        <f>SUM('31:3'!R210)</f>
        <v>0</v>
      </c>
      <c r="S210" s="93">
        <f>SUM('31:3'!S210)</f>
        <v>0</v>
      </c>
      <c r="T210" s="93">
        <f>SUM('31:3'!T210)</f>
        <v>0</v>
      </c>
      <c r="U210" s="93">
        <f>SUM('31:3'!U210)</f>
        <v>0</v>
      </c>
      <c r="V210" s="206">
        <f t="shared" si="79"/>
        <v>0</v>
      </c>
      <c r="W210" s="33" t="str">
        <f t="shared" si="80"/>
        <v/>
      </c>
      <c r="X210" s="93">
        <f>SUM('31:3'!X210)</f>
        <v>0</v>
      </c>
      <c r="Y210" s="93">
        <f>SUM('31:3'!Y210)</f>
        <v>0</v>
      </c>
      <c r="Z210" s="93">
        <f>SUM('31:3'!Z210)</f>
        <v>0</v>
      </c>
      <c r="AA210" s="93">
        <f>SUM('31:3'!AA210)</f>
        <v>0</v>
      </c>
      <c r="AB210" s="25"/>
      <c r="AC210" s="54"/>
      <c r="AD210" s="346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>
      <c r="A211" s="300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SUM('31:3'!G211)</f>
        <v>0</v>
      </c>
      <c r="H211" s="339">
        <f t="shared" si="70"/>
        <v>0</v>
      </c>
      <c r="I211" s="93">
        <f>SUM('31:3'!I211)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78"/>
        <v>0</v>
      </c>
      <c r="N211" s="93">
        <f>SUM('31:3'!N211)</f>
        <v>0</v>
      </c>
      <c r="O211" s="93">
        <f>SUM('31:3'!O211)</f>
        <v>0</v>
      </c>
      <c r="P211" s="93">
        <f>SUM('31:3'!P211)</f>
        <v>0</v>
      </c>
      <c r="Q211" s="93">
        <f>SUM('31:3'!Q211)</f>
        <v>0</v>
      </c>
      <c r="R211" s="93">
        <f>SUM('31:3'!R211)</f>
        <v>0</v>
      </c>
      <c r="S211" s="93">
        <f>SUM('31:3'!S211)</f>
        <v>0</v>
      </c>
      <c r="T211" s="93">
        <f>SUM('31:3'!T211)</f>
        <v>0</v>
      </c>
      <c r="U211" s="93">
        <f>SUM('31:3'!U211)</f>
        <v>0</v>
      </c>
      <c r="V211" s="206">
        <f t="shared" si="79"/>
        <v>0</v>
      </c>
      <c r="W211" s="33" t="str">
        <f t="shared" si="80"/>
        <v/>
      </c>
      <c r="X211" s="93">
        <f>SUM('31:3'!X211)</f>
        <v>0</v>
      </c>
      <c r="Y211" s="93">
        <f>SUM('31:3'!Y211)</f>
        <v>0</v>
      </c>
      <c r="Z211" s="93">
        <f>SUM('31:3'!Z211)</f>
        <v>0</v>
      </c>
      <c r="AA211" s="93">
        <f>SUM('31:3'!AA211)</f>
        <v>0</v>
      </c>
      <c r="AB211" s="25"/>
      <c r="AC211" s="54"/>
      <c r="AD211" s="346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>
      <c r="A212" s="300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SUM('31:3'!G212)</f>
        <v>649</v>
      </c>
      <c r="H212" s="339">
        <f t="shared" si="70"/>
        <v>3296.92</v>
      </c>
      <c r="I212" s="93">
        <f>SUM('31:3'!I212)</f>
        <v>78</v>
      </c>
      <c r="J212" s="31">
        <f t="array" ref="J212">IF(ISERROR(G212/I212),"",G212/I212)</f>
        <v>8.3205128205128212</v>
      </c>
      <c r="K212" s="35">
        <f t="array" ref="K212">IF(ISERROR(G212/L212),"",G212/L212)</f>
        <v>30.904761904761905</v>
      </c>
      <c r="L212" s="87">
        <v>21</v>
      </c>
      <c r="M212" s="36">
        <f t="shared" si="78"/>
        <v>47.095238095238095</v>
      </c>
      <c r="N212" s="93">
        <f>SUM('31:3'!N212)</f>
        <v>0</v>
      </c>
      <c r="O212" s="93">
        <f>SUM('31:3'!O212)</f>
        <v>0</v>
      </c>
      <c r="P212" s="93">
        <f>SUM('31:3'!P212)</f>
        <v>0</v>
      </c>
      <c r="Q212" s="93">
        <f>SUM('31:3'!Q212)</f>
        <v>0</v>
      </c>
      <c r="R212" s="93">
        <f>SUM('31:3'!R212)</f>
        <v>0</v>
      </c>
      <c r="S212" s="93">
        <f>SUM('31:3'!S212)</f>
        <v>0</v>
      </c>
      <c r="T212" s="93">
        <f>SUM('31:3'!T212)</f>
        <v>0</v>
      </c>
      <c r="U212" s="93">
        <f>SUM('31:3'!U212)</f>
        <v>0</v>
      </c>
      <c r="V212" s="206">
        <f t="shared" si="79"/>
        <v>0</v>
      </c>
      <c r="W212" s="33">
        <f t="shared" si="80"/>
        <v>0</v>
      </c>
      <c r="X212" s="93">
        <f>SUM('31:3'!X212)</f>
        <v>0</v>
      </c>
      <c r="Y212" s="93">
        <f>SUM('31:3'!Y212)</f>
        <v>0</v>
      </c>
      <c r="Z212" s="93">
        <f>SUM('31:3'!Z212)</f>
        <v>0</v>
      </c>
      <c r="AA212" s="93">
        <f>SUM('31:3'!AA212)</f>
        <v>0</v>
      </c>
      <c r="AB212" s="73"/>
      <c r="AC212" s="54"/>
      <c r="AD212" s="346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>
      <c r="A213" s="300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SUM('31:3'!G213)</f>
        <v>0</v>
      </c>
      <c r="H213" s="339">
        <f t="shared" si="70"/>
        <v>0</v>
      </c>
      <c r="I213" s="93">
        <f>SUM('31:3'!I213)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78"/>
        <v>0</v>
      </c>
      <c r="N213" s="93">
        <f>SUM('31:3'!N213)</f>
        <v>0</v>
      </c>
      <c r="O213" s="93">
        <f>SUM('31:3'!O213)</f>
        <v>0</v>
      </c>
      <c r="P213" s="93">
        <f>SUM('31:3'!P213)</f>
        <v>0</v>
      </c>
      <c r="Q213" s="93">
        <f>SUM('31:3'!Q213)</f>
        <v>0</v>
      </c>
      <c r="R213" s="93">
        <f>SUM('31:3'!R213)</f>
        <v>0</v>
      </c>
      <c r="S213" s="93">
        <f>SUM('31:3'!S213)</f>
        <v>0</v>
      </c>
      <c r="T213" s="93">
        <f>SUM('31:3'!T213)</f>
        <v>0</v>
      </c>
      <c r="U213" s="93">
        <f>SUM('31:3'!U213)</f>
        <v>0</v>
      </c>
      <c r="V213" s="206">
        <f t="shared" si="79"/>
        <v>0</v>
      </c>
      <c r="W213" s="33" t="str">
        <f t="shared" si="80"/>
        <v/>
      </c>
      <c r="X213" s="93">
        <f>SUM('31:3'!X213)</f>
        <v>0</v>
      </c>
      <c r="Y213" s="93">
        <f>SUM('31:3'!Y213)</f>
        <v>0</v>
      </c>
      <c r="Z213" s="93">
        <f>SUM('31:3'!Z213)</f>
        <v>0</v>
      </c>
      <c r="AA213" s="93">
        <f>SUM('31:3'!AA213)</f>
        <v>0</v>
      </c>
      <c r="AB213" s="25"/>
      <c r="AC213" s="54"/>
      <c r="AD213" s="346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>
      <c r="A214" s="300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SUM('31:3'!G214)</f>
        <v>178</v>
      </c>
      <c r="H214" s="339">
        <f t="shared" si="70"/>
        <v>904.24</v>
      </c>
      <c r="I214" s="93">
        <f>SUM('31:3'!I214)</f>
        <v>12</v>
      </c>
      <c r="J214" s="31">
        <f t="array" ref="J214">IF(ISERROR(G214/I214),"",G214/I214)</f>
        <v>14.833333333333334</v>
      </c>
      <c r="K214" s="35">
        <f t="array" ref="K214">IF(ISERROR(G214/L214),"",G214/L214)</f>
        <v>8.4761904761904763</v>
      </c>
      <c r="L214" s="87">
        <v>21</v>
      </c>
      <c r="M214" s="36">
        <f t="shared" si="78"/>
        <v>3.5238095238095237</v>
      </c>
      <c r="N214" s="93">
        <f>SUM('31:3'!N214)</f>
        <v>0</v>
      </c>
      <c r="O214" s="93">
        <f>SUM('31:3'!O214)</f>
        <v>0</v>
      </c>
      <c r="P214" s="93">
        <f>SUM('31:3'!P214)</f>
        <v>0</v>
      </c>
      <c r="Q214" s="93">
        <f>SUM('31:3'!Q214)</f>
        <v>0</v>
      </c>
      <c r="R214" s="93">
        <f>SUM('31:3'!R214)</f>
        <v>0</v>
      </c>
      <c r="S214" s="93">
        <f>SUM('31:3'!S214)</f>
        <v>0</v>
      </c>
      <c r="T214" s="93">
        <f>SUM('31:3'!T214)</f>
        <v>0</v>
      </c>
      <c r="U214" s="93">
        <f>SUM('31:3'!U214)</f>
        <v>0</v>
      </c>
      <c r="V214" s="206">
        <f t="shared" si="79"/>
        <v>0</v>
      </c>
      <c r="W214" s="33">
        <f t="shared" si="80"/>
        <v>0</v>
      </c>
      <c r="X214" s="93">
        <f>SUM('31:3'!X214)</f>
        <v>0</v>
      </c>
      <c r="Y214" s="93">
        <f>SUM('31:3'!Y214)</f>
        <v>0</v>
      </c>
      <c r="Z214" s="93">
        <f>SUM('31:3'!Z214)</f>
        <v>0</v>
      </c>
      <c r="AA214" s="93">
        <f>SUM('31:3'!AA214)</f>
        <v>0</v>
      </c>
      <c r="AB214" s="73"/>
      <c r="AC214" s="54"/>
      <c r="AD214" s="346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>
      <c r="A215" s="300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SUM('31:3'!G215)</f>
        <v>1583</v>
      </c>
      <c r="H215" s="339">
        <f t="shared" si="70"/>
        <v>7962.4900000000007</v>
      </c>
      <c r="I215" s="93">
        <f>SUM('31:3'!I215)</f>
        <v>19.02</v>
      </c>
      <c r="J215" s="31">
        <f t="array" ref="J215">IF(ISERROR(G215/I215),"",G215/I215)</f>
        <v>83.228180862250269</v>
      </c>
      <c r="K215" s="35">
        <f t="array" ref="K215">IF(ISERROR(G215/L215),"",G215/L215)</f>
        <v>28.267857142857142</v>
      </c>
      <c r="L215" s="87">
        <v>56</v>
      </c>
      <c r="M215" s="36">
        <f t="shared" si="78"/>
        <v>-9.2478571428571428</v>
      </c>
      <c r="N215" s="93">
        <f>SUM('31:3'!N215)</f>
        <v>0</v>
      </c>
      <c r="O215" s="93">
        <f>SUM('31:3'!O215)</f>
        <v>0</v>
      </c>
      <c r="P215" s="93">
        <f>SUM('31:3'!P215)</f>
        <v>0</v>
      </c>
      <c r="Q215" s="93">
        <f>SUM('31:3'!Q215)</f>
        <v>0</v>
      </c>
      <c r="R215" s="93">
        <f>SUM('31:3'!R215)</f>
        <v>0</v>
      </c>
      <c r="S215" s="93">
        <f>SUM('31:3'!S215)</f>
        <v>0</v>
      </c>
      <c r="T215" s="93">
        <f>SUM('31:3'!T215)</f>
        <v>0</v>
      </c>
      <c r="U215" s="93">
        <f>SUM('31:3'!U215)</f>
        <v>0</v>
      </c>
      <c r="V215" s="206">
        <f t="shared" si="79"/>
        <v>0</v>
      </c>
      <c r="W215" s="33">
        <f t="shared" si="80"/>
        <v>0</v>
      </c>
      <c r="X215" s="93">
        <f>SUM('31:3'!X215)</f>
        <v>0</v>
      </c>
      <c r="Y215" s="93">
        <f>SUM('31:3'!Y215)</f>
        <v>0</v>
      </c>
      <c r="Z215" s="93">
        <f>SUM('31:3'!Z215)</f>
        <v>0</v>
      </c>
      <c r="AA215" s="93">
        <f>SUM('31:3'!AA215)</f>
        <v>0</v>
      </c>
      <c r="AB215" s="25"/>
      <c r="AC215" s="54"/>
      <c r="AD215" s="346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>
      <c r="A216" s="300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SUM('31:3'!G216)</f>
        <v>370</v>
      </c>
      <c r="H216" s="339">
        <f t="shared" si="70"/>
        <v>1861.1000000000001</v>
      </c>
      <c r="I216" s="93">
        <f>SUM('31:3'!I216)</f>
        <v>9.02</v>
      </c>
      <c r="J216" s="31">
        <f t="array" ref="J216">IF(ISERROR(G216/I216),"",G216/I216)</f>
        <v>41.019955654101999</v>
      </c>
      <c r="K216" s="35">
        <f t="array" ref="K216">IF(ISERROR(G216/L216),"",G216/L216)</f>
        <v>6.6071428571428568</v>
      </c>
      <c r="L216" s="87">
        <v>56</v>
      </c>
      <c r="M216" s="36">
        <f t="shared" si="78"/>
        <v>2.4128571428571428</v>
      </c>
      <c r="N216" s="93">
        <f>SUM('31:3'!N216)</f>
        <v>0</v>
      </c>
      <c r="O216" s="93">
        <f>SUM('31:3'!O216)</f>
        <v>0</v>
      </c>
      <c r="P216" s="93">
        <f>SUM('31:3'!P216)</f>
        <v>0</v>
      </c>
      <c r="Q216" s="93">
        <f>SUM('31:3'!Q216)</f>
        <v>0</v>
      </c>
      <c r="R216" s="93">
        <f>SUM('31:3'!R216)</f>
        <v>0</v>
      </c>
      <c r="S216" s="93">
        <f>SUM('31:3'!S216)</f>
        <v>0</v>
      </c>
      <c r="T216" s="93">
        <f>SUM('31:3'!T216)</f>
        <v>0</v>
      </c>
      <c r="U216" s="93">
        <f>SUM('31:3'!U216)</f>
        <v>0</v>
      </c>
      <c r="V216" s="206">
        <f t="shared" si="79"/>
        <v>0</v>
      </c>
      <c r="W216" s="33">
        <f t="shared" si="80"/>
        <v>0</v>
      </c>
      <c r="X216" s="93">
        <f>SUM('31:3'!X216)</f>
        <v>0</v>
      </c>
      <c r="Y216" s="93">
        <f>SUM('31:3'!Y216)</f>
        <v>0</v>
      </c>
      <c r="Z216" s="93">
        <f>SUM('31:3'!Z216)</f>
        <v>0</v>
      </c>
      <c r="AA216" s="93">
        <f>SUM('31:3'!AA216)</f>
        <v>0</v>
      </c>
      <c r="AB216" s="25"/>
      <c r="AC216" s="54"/>
      <c r="AD216" s="346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>
      <c r="A217" s="300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SUM('31:3'!G217)</f>
        <v>872</v>
      </c>
      <c r="H217" s="339">
        <f t="shared" si="70"/>
        <v>4386.16</v>
      </c>
      <c r="I217" s="93">
        <f>SUM('31:3'!I217)</f>
        <v>18.14</v>
      </c>
      <c r="J217" s="31">
        <f t="array" ref="J217">IF(ISERROR(G217/I217),"",G217/I217)</f>
        <v>48.070562293274527</v>
      </c>
      <c r="K217" s="35">
        <f t="array" ref="K217">IF(ISERROR(G217/L217),"",G217/L217)</f>
        <v>15.571428571428571</v>
      </c>
      <c r="L217" s="87">
        <v>56</v>
      </c>
      <c r="M217" s="36">
        <f t="shared" si="78"/>
        <v>2.5685714285714294</v>
      </c>
      <c r="N217" s="93">
        <f>SUM('31:3'!N217)</f>
        <v>0</v>
      </c>
      <c r="O217" s="93">
        <f>SUM('31:3'!O217)</f>
        <v>0</v>
      </c>
      <c r="P217" s="93">
        <f>SUM('31:3'!P217)</f>
        <v>0</v>
      </c>
      <c r="Q217" s="93">
        <f>SUM('31:3'!Q217)</f>
        <v>0</v>
      </c>
      <c r="R217" s="93">
        <f>SUM('31:3'!R217)</f>
        <v>0</v>
      </c>
      <c r="S217" s="93">
        <f>SUM('31:3'!S217)</f>
        <v>0</v>
      </c>
      <c r="T217" s="93">
        <f>SUM('31:3'!T217)</f>
        <v>0</v>
      </c>
      <c r="U217" s="93">
        <f>SUM('31:3'!U217)</f>
        <v>0</v>
      </c>
      <c r="V217" s="206">
        <f t="shared" si="79"/>
        <v>0</v>
      </c>
      <c r="W217" s="33">
        <f t="shared" si="80"/>
        <v>0</v>
      </c>
      <c r="X217" s="93">
        <f>SUM('31:3'!X217)</f>
        <v>0</v>
      </c>
      <c r="Y217" s="93">
        <f>SUM('31:3'!Y217)</f>
        <v>0</v>
      </c>
      <c r="Z217" s="93">
        <f>SUM('31:3'!Z217)</f>
        <v>0</v>
      </c>
      <c r="AA217" s="93">
        <f>SUM('31:3'!AA217)</f>
        <v>0</v>
      </c>
      <c r="AB217" s="25"/>
      <c r="AC217" s="54"/>
      <c r="AD217" s="346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>
      <c r="A218" s="300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SUM('31:3'!G218)</f>
        <v>1035</v>
      </c>
      <c r="H218" s="339">
        <f t="shared" si="70"/>
        <v>5206.05</v>
      </c>
      <c r="I218" s="93">
        <f>SUM('31:3'!I218)</f>
        <v>20</v>
      </c>
      <c r="J218" s="31">
        <f t="array" ref="J218">IF(ISERROR(G218/I218),"",G218/I218)</f>
        <v>51.75</v>
      </c>
      <c r="K218" s="35">
        <f t="array" ref="K218">IF(ISERROR(G218/L218),"",G218/L218)</f>
        <v>18.482142857142858</v>
      </c>
      <c r="L218" s="87">
        <v>56</v>
      </c>
      <c r="M218" s="36">
        <f t="shared" si="78"/>
        <v>1.5178571428571423</v>
      </c>
      <c r="N218" s="93">
        <f>SUM('31:3'!N218)</f>
        <v>0</v>
      </c>
      <c r="O218" s="93">
        <f>SUM('31:3'!O218)</f>
        <v>0</v>
      </c>
      <c r="P218" s="93">
        <f>SUM('31:3'!P218)</f>
        <v>0</v>
      </c>
      <c r="Q218" s="93">
        <f>SUM('31:3'!Q218)</f>
        <v>0</v>
      </c>
      <c r="R218" s="93">
        <f>SUM('31:3'!R218)</f>
        <v>0</v>
      </c>
      <c r="S218" s="93">
        <f>SUM('31:3'!S218)</f>
        <v>0</v>
      </c>
      <c r="T218" s="93">
        <f>SUM('31:3'!T218)</f>
        <v>0</v>
      </c>
      <c r="U218" s="93">
        <f>SUM('31:3'!U218)</f>
        <v>0</v>
      </c>
      <c r="V218" s="206">
        <f t="shared" si="79"/>
        <v>0</v>
      </c>
      <c r="W218" s="33">
        <f t="shared" si="80"/>
        <v>0</v>
      </c>
      <c r="X218" s="93">
        <f>SUM('31:3'!X218)</f>
        <v>0</v>
      </c>
      <c r="Y218" s="93">
        <f>SUM('31:3'!Y218)</f>
        <v>0</v>
      </c>
      <c r="Z218" s="93">
        <f>SUM('31:3'!Z218)</f>
        <v>0</v>
      </c>
      <c r="AA218" s="93">
        <f>SUM('31:3'!AA218)</f>
        <v>0</v>
      </c>
      <c r="AB218" s="25"/>
      <c r="AC218" s="54"/>
      <c r="AD218" s="346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>
      <c r="A219" s="300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SUM('31:3'!G219)</f>
        <v>0</v>
      </c>
      <c r="H219" s="339">
        <f t="shared" si="70"/>
        <v>0</v>
      </c>
      <c r="I219" s="93">
        <f>SUM('31:3'!I219)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78"/>
        <v>0</v>
      </c>
      <c r="N219" s="93">
        <f>SUM('31:3'!N219)</f>
        <v>0</v>
      </c>
      <c r="O219" s="93">
        <f>SUM('31:3'!O219)</f>
        <v>0</v>
      </c>
      <c r="P219" s="93">
        <f>SUM('31:3'!P219)</f>
        <v>0</v>
      </c>
      <c r="Q219" s="93">
        <f>SUM('31:3'!Q219)</f>
        <v>0</v>
      </c>
      <c r="R219" s="93">
        <f>SUM('31:3'!R219)</f>
        <v>0</v>
      </c>
      <c r="S219" s="93">
        <f>SUM('31:3'!S219)</f>
        <v>0</v>
      </c>
      <c r="T219" s="93">
        <f>SUM('31:3'!T219)</f>
        <v>0</v>
      </c>
      <c r="U219" s="93">
        <f>SUM('31:3'!U219)</f>
        <v>0</v>
      </c>
      <c r="V219" s="206"/>
      <c r="W219" s="33"/>
      <c r="X219" s="93">
        <f>SUM('31:3'!X219)</f>
        <v>0</v>
      </c>
      <c r="Y219" s="93">
        <f>SUM('31:3'!Y219)</f>
        <v>0</v>
      </c>
      <c r="Z219" s="93">
        <f>SUM('31:3'!Z219)</f>
        <v>0</v>
      </c>
      <c r="AA219" s="93">
        <f>SUM('31:3'!AA219)</f>
        <v>0</v>
      </c>
      <c r="AB219" s="25"/>
      <c r="AC219" s="54"/>
      <c r="AD219" s="346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>
      <c r="A220" s="300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SUM('31:3'!G220)</f>
        <v>0</v>
      </c>
      <c r="H220" s="339">
        <f t="shared" si="70"/>
        <v>0</v>
      </c>
      <c r="I220" s="93">
        <f>SUM('31:3'!I220)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78"/>
        <v>0</v>
      </c>
      <c r="N220" s="93">
        <f>SUM('31:3'!N220)</f>
        <v>0</v>
      </c>
      <c r="O220" s="93">
        <f>SUM('31:3'!O220)</f>
        <v>0</v>
      </c>
      <c r="P220" s="93">
        <f>SUM('31:3'!P220)</f>
        <v>0</v>
      </c>
      <c r="Q220" s="93">
        <f>SUM('31:3'!Q220)</f>
        <v>0</v>
      </c>
      <c r="R220" s="93">
        <f>SUM('31:3'!R220)</f>
        <v>0</v>
      </c>
      <c r="S220" s="93">
        <f>SUM('31:3'!S220)</f>
        <v>0</v>
      </c>
      <c r="T220" s="93">
        <f>SUM('31:3'!T220)</f>
        <v>0</v>
      </c>
      <c r="U220" s="93">
        <f>SUM('31:3'!U220)</f>
        <v>0</v>
      </c>
      <c r="V220" s="206"/>
      <c r="W220" s="33"/>
      <c r="X220" s="93">
        <f>SUM('31:3'!X220)</f>
        <v>0</v>
      </c>
      <c r="Y220" s="93">
        <f>SUM('31:3'!Y220)</f>
        <v>0</v>
      </c>
      <c r="Z220" s="93">
        <f>SUM('31:3'!Z220)</f>
        <v>0</v>
      </c>
      <c r="AA220" s="93">
        <f>SUM('31:3'!AA220)</f>
        <v>0</v>
      </c>
      <c r="AB220" s="25"/>
      <c r="AC220" s="54"/>
      <c r="AD220" s="346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>
      <c r="A221" s="300">
        <v>30100021</v>
      </c>
      <c r="B221" s="190" t="s">
        <v>388</v>
      </c>
      <c r="C221" s="16" t="s">
        <v>390</v>
      </c>
      <c r="D221" s="17">
        <v>5.03</v>
      </c>
      <c r="E221" s="17"/>
      <c r="F221" s="6"/>
      <c r="G221" s="93">
        <f>SUM('31:3'!G221)</f>
        <v>0</v>
      </c>
      <c r="H221" s="339">
        <f t="shared" si="70"/>
        <v>0</v>
      </c>
      <c r="I221" s="93">
        <f>SUM('31:3'!I221)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78"/>
        <v>0</v>
      </c>
      <c r="N221" s="93">
        <f>SUM('31:3'!N221)</f>
        <v>0</v>
      </c>
      <c r="O221" s="93">
        <f>SUM('31:3'!O221)</f>
        <v>0</v>
      </c>
      <c r="P221" s="93">
        <f>SUM('31:3'!P221)</f>
        <v>0</v>
      </c>
      <c r="Q221" s="93">
        <f>SUM('31:3'!Q221)</f>
        <v>0</v>
      </c>
      <c r="R221" s="93">
        <f>SUM('31:3'!R221)</f>
        <v>0</v>
      </c>
      <c r="S221" s="93">
        <f>SUM('31:3'!S221)</f>
        <v>0</v>
      </c>
      <c r="T221" s="93">
        <f>SUM('31:3'!T221)</f>
        <v>0</v>
      </c>
      <c r="U221" s="93">
        <f>SUM('31:3'!U221)</f>
        <v>0</v>
      </c>
      <c r="V221" s="206"/>
      <c r="W221" s="33"/>
      <c r="X221" s="93">
        <f>SUM('31:3'!X221)</f>
        <v>0</v>
      </c>
      <c r="Y221" s="93">
        <f>SUM('31:3'!Y221)</f>
        <v>0</v>
      </c>
      <c r="Z221" s="93">
        <f>SUM('31:3'!Z221)</f>
        <v>0</v>
      </c>
      <c r="AA221" s="93">
        <f>SUM('31:3'!AA221)</f>
        <v>0</v>
      </c>
      <c r="AB221" s="25"/>
      <c r="AC221" s="54"/>
      <c r="AD221" s="346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>
      <c r="A222" s="300">
        <v>30100018</v>
      </c>
      <c r="B222" s="190" t="s">
        <v>388</v>
      </c>
      <c r="C222" s="16" t="s">
        <v>392</v>
      </c>
      <c r="D222" s="17">
        <v>5.03</v>
      </c>
      <c r="E222" s="17"/>
      <c r="F222" s="6"/>
      <c r="G222" s="93">
        <f>SUM('31:3'!G222)</f>
        <v>145</v>
      </c>
      <c r="H222" s="339">
        <f t="shared" si="70"/>
        <v>729.35</v>
      </c>
      <c r="I222" s="93">
        <f>SUM('31:3'!I222)</f>
        <v>3</v>
      </c>
      <c r="J222" s="31"/>
      <c r="K222" s="35">
        <f t="array" ref="K222">IF(ISERROR(G222/L222),"",G222/L222)</f>
        <v>2.6851851851851851</v>
      </c>
      <c r="L222" s="87">
        <v>54</v>
      </c>
      <c r="M222" s="36">
        <f t="shared" si="78"/>
        <v>0.31481481481481488</v>
      </c>
      <c r="N222" s="93">
        <f>SUM('31:3'!N222)</f>
        <v>0</v>
      </c>
      <c r="O222" s="93">
        <f>SUM('31:3'!O222)</f>
        <v>0</v>
      </c>
      <c r="P222" s="93">
        <f>SUM('31:3'!P222)</f>
        <v>0</v>
      </c>
      <c r="Q222" s="93">
        <f>SUM('31:3'!Q222)</f>
        <v>0</v>
      </c>
      <c r="R222" s="93">
        <f>SUM('31:3'!R222)</f>
        <v>0</v>
      </c>
      <c r="S222" s="93">
        <f>SUM('31:3'!S222)</f>
        <v>0</v>
      </c>
      <c r="T222" s="93">
        <f>SUM('31:3'!T222)</f>
        <v>0</v>
      </c>
      <c r="U222" s="93">
        <f>SUM('31:3'!U222)</f>
        <v>0</v>
      </c>
      <c r="V222" s="206"/>
      <c r="W222" s="33"/>
      <c r="X222" s="93">
        <f>SUM('31:3'!X222)</f>
        <v>0</v>
      </c>
      <c r="Y222" s="93">
        <f>SUM('31:3'!Y222)</f>
        <v>0</v>
      </c>
      <c r="Z222" s="93">
        <f>SUM('31:3'!Z222)</f>
        <v>0</v>
      </c>
      <c r="AA222" s="93">
        <f>SUM('31:3'!AA222)</f>
        <v>0</v>
      </c>
      <c r="AB222" s="25"/>
      <c r="AC222" s="54"/>
      <c r="AD222" s="346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>
      <c r="A223" s="303">
        <v>30700007</v>
      </c>
      <c r="B223" s="190" t="s">
        <v>424</v>
      </c>
      <c r="C223" s="187" t="s">
        <v>364</v>
      </c>
      <c r="D223" s="17">
        <v>5.03</v>
      </c>
      <c r="E223" s="17"/>
      <c r="F223" s="6"/>
      <c r="G223" s="93">
        <f>SUM('31:3'!G223)</f>
        <v>0</v>
      </c>
      <c r="H223" s="339">
        <f t="shared" si="70"/>
        <v>0</v>
      </c>
      <c r="I223" s="93">
        <f>SUM('31:3'!I223)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78"/>
        <v>0</v>
      </c>
      <c r="N223" s="93">
        <f>SUM('31:3'!N223)</f>
        <v>0</v>
      </c>
      <c r="O223" s="93">
        <f>SUM('31:3'!O223)</f>
        <v>0</v>
      </c>
      <c r="P223" s="93">
        <f>SUM('31:3'!P223)</f>
        <v>0</v>
      </c>
      <c r="Q223" s="93">
        <f>SUM('31:3'!Q223)</f>
        <v>0</v>
      </c>
      <c r="R223" s="93">
        <f>SUM('31:3'!R223)</f>
        <v>0</v>
      </c>
      <c r="S223" s="93">
        <f>SUM('31:3'!S223)</f>
        <v>0</v>
      </c>
      <c r="T223" s="93">
        <f>SUM('31:3'!T223)</f>
        <v>0</v>
      </c>
      <c r="U223" s="93">
        <f>SUM('31:3'!U223)</f>
        <v>0</v>
      </c>
      <c r="V223" s="206"/>
      <c r="W223" s="33"/>
      <c r="X223" s="93">
        <f>SUM('31:3'!X223)</f>
        <v>0</v>
      </c>
      <c r="Y223" s="93">
        <f>SUM('31:3'!Y223)</f>
        <v>0</v>
      </c>
      <c r="Z223" s="93">
        <f>SUM('31:3'!Z223)</f>
        <v>0</v>
      </c>
      <c r="AA223" s="93">
        <f>SUM('31:3'!AA223)</f>
        <v>0</v>
      </c>
      <c r="AB223" s="25"/>
      <c r="AC223" s="54"/>
      <c r="AD223" s="346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>
      <c r="A224" s="303">
        <v>30700006</v>
      </c>
      <c r="B224" s="190" t="s">
        <v>424</v>
      </c>
      <c r="C224" s="187" t="s">
        <v>365</v>
      </c>
      <c r="D224" s="17">
        <v>5.03</v>
      </c>
      <c r="E224" s="17"/>
      <c r="F224" s="6"/>
      <c r="G224" s="93">
        <f>SUM('31:3'!G224)</f>
        <v>0</v>
      </c>
      <c r="H224" s="339">
        <f t="shared" si="70"/>
        <v>0</v>
      </c>
      <c r="I224" s="93">
        <f>SUM('31:3'!I224)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78"/>
        <v>0</v>
      </c>
      <c r="N224" s="93">
        <f>SUM('31:3'!N224)</f>
        <v>0</v>
      </c>
      <c r="O224" s="93">
        <f>SUM('31:3'!O224)</f>
        <v>0</v>
      </c>
      <c r="P224" s="93">
        <f>SUM('31:3'!P224)</f>
        <v>0</v>
      </c>
      <c r="Q224" s="93">
        <f>SUM('31:3'!Q224)</f>
        <v>0</v>
      </c>
      <c r="R224" s="93">
        <f>SUM('31:3'!R224)</f>
        <v>0</v>
      </c>
      <c r="S224" s="93">
        <f>SUM('31:3'!S224)</f>
        <v>0</v>
      </c>
      <c r="T224" s="93">
        <f>SUM('31:3'!T224)</f>
        <v>0</v>
      </c>
      <c r="U224" s="93">
        <f>SUM('31:3'!U224)</f>
        <v>0</v>
      </c>
      <c r="V224" s="206"/>
      <c r="W224" s="33"/>
      <c r="X224" s="93">
        <f>SUM('31:3'!X224)</f>
        <v>0</v>
      </c>
      <c r="Y224" s="93">
        <f>SUM('31:3'!Y224)</f>
        <v>0</v>
      </c>
      <c r="Z224" s="93">
        <f>SUM('31:3'!Z224)</f>
        <v>0</v>
      </c>
      <c r="AA224" s="93">
        <f>SUM('31:3'!AA224)</f>
        <v>0</v>
      </c>
      <c r="AB224" s="25"/>
      <c r="AC224" s="54"/>
      <c r="AD224" s="346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>
      <c r="A225" s="303">
        <v>30700008</v>
      </c>
      <c r="B225" s="190" t="s">
        <v>424</v>
      </c>
      <c r="C225" s="187" t="s">
        <v>366</v>
      </c>
      <c r="D225" s="17">
        <v>5.03</v>
      </c>
      <c r="E225" s="17"/>
      <c r="F225" s="6"/>
      <c r="G225" s="93">
        <f>SUM('31:3'!G225)</f>
        <v>0</v>
      </c>
      <c r="H225" s="339">
        <f t="shared" si="70"/>
        <v>0</v>
      </c>
      <c r="I225" s="93">
        <f>SUM('31:3'!I225)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78"/>
        <v>0</v>
      </c>
      <c r="N225" s="93">
        <f>SUM('31:3'!N225)</f>
        <v>0</v>
      </c>
      <c r="O225" s="93">
        <f>SUM('31:3'!O225)</f>
        <v>0</v>
      </c>
      <c r="P225" s="93">
        <f>SUM('31:3'!P225)</f>
        <v>0</v>
      </c>
      <c r="Q225" s="93">
        <f>SUM('31:3'!Q225)</f>
        <v>0</v>
      </c>
      <c r="R225" s="93">
        <f>SUM('31:3'!R225)</f>
        <v>0</v>
      </c>
      <c r="S225" s="93">
        <f>SUM('31:3'!S225)</f>
        <v>0</v>
      </c>
      <c r="T225" s="93">
        <f>SUM('31:3'!T225)</f>
        <v>0</v>
      </c>
      <c r="U225" s="93">
        <f>SUM('31:3'!U225)</f>
        <v>0</v>
      </c>
      <c r="V225" s="206"/>
      <c r="W225" s="33"/>
      <c r="X225" s="93">
        <f>SUM('31:3'!X225)</f>
        <v>0</v>
      </c>
      <c r="Y225" s="93">
        <f>SUM('31:3'!Y225)</f>
        <v>0</v>
      </c>
      <c r="Z225" s="93">
        <f>SUM('31:3'!Z225)</f>
        <v>0</v>
      </c>
      <c r="AA225" s="93">
        <f>SUM('31:3'!AA225)</f>
        <v>0</v>
      </c>
      <c r="AB225" s="25"/>
      <c r="AC225" s="54"/>
      <c r="AD225" s="346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>
      <c r="A226" s="303">
        <v>30700009</v>
      </c>
      <c r="B226" s="190" t="s">
        <v>424</v>
      </c>
      <c r="C226" s="187" t="s">
        <v>367</v>
      </c>
      <c r="D226" s="17">
        <v>5.03</v>
      </c>
      <c r="E226" s="17"/>
      <c r="F226" s="6"/>
      <c r="G226" s="93">
        <f>SUM('31:3'!G226)</f>
        <v>0</v>
      </c>
      <c r="H226" s="339">
        <f t="shared" si="70"/>
        <v>0</v>
      </c>
      <c r="I226" s="93">
        <f>SUM('31:3'!I226)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78"/>
        <v>0</v>
      </c>
      <c r="N226" s="93">
        <f>SUM('31:3'!N226)</f>
        <v>0</v>
      </c>
      <c r="O226" s="93">
        <f>SUM('31:3'!O226)</f>
        <v>0</v>
      </c>
      <c r="P226" s="93">
        <f>SUM('31:3'!P226)</f>
        <v>0</v>
      </c>
      <c r="Q226" s="93">
        <f>SUM('31:3'!Q226)</f>
        <v>0</v>
      </c>
      <c r="R226" s="93">
        <f>SUM('31:3'!R226)</f>
        <v>0</v>
      </c>
      <c r="S226" s="93">
        <f>SUM('31:3'!S226)</f>
        <v>0</v>
      </c>
      <c r="T226" s="93">
        <f>SUM('31:3'!T226)</f>
        <v>0</v>
      </c>
      <c r="U226" s="93">
        <f>SUM('31:3'!U226)</f>
        <v>0</v>
      </c>
      <c r="V226" s="206"/>
      <c r="W226" s="33"/>
      <c r="X226" s="93">
        <f>SUM('31:3'!X226)</f>
        <v>0</v>
      </c>
      <c r="Y226" s="93">
        <f>SUM('31:3'!Y226)</f>
        <v>0</v>
      </c>
      <c r="Z226" s="93">
        <f>SUM('31:3'!Z226)</f>
        <v>0</v>
      </c>
      <c r="AA226" s="93">
        <f>SUM('31:3'!AA226)</f>
        <v>0</v>
      </c>
      <c r="AB226" s="25"/>
      <c r="AC226" s="54"/>
      <c r="AD226" s="346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>
      <c r="A227" s="300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SUM('31:3'!G227)</f>
        <v>0</v>
      </c>
      <c r="H227" s="339">
        <f t="shared" si="70"/>
        <v>0</v>
      </c>
      <c r="I227" s="93">
        <f>SUM('31:3'!I227)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78"/>
        <v>0</v>
      </c>
      <c r="N227" s="93">
        <f>SUM('31:3'!N227)</f>
        <v>0</v>
      </c>
      <c r="O227" s="93">
        <f>SUM('31:3'!O227)</f>
        <v>0</v>
      </c>
      <c r="P227" s="93">
        <f>SUM('31:3'!P227)</f>
        <v>0</v>
      </c>
      <c r="Q227" s="93">
        <f>SUM('31:3'!Q227)</f>
        <v>0</v>
      </c>
      <c r="R227" s="93">
        <f>SUM('31:3'!R227)</f>
        <v>0</v>
      </c>
      <c r="S227" s="93">
        <f>SUM('31:3'!S227)</f>
        <v>0</v>
      </c>
      <c r="T227" s="93">
        <f>SUM('31:3'!T227)</f>
        <v>0</v>
      </c>
      <c r="U227" s="93">
        <f>SUM('31:3'!U227)</f>
        <v>0</v>
      </c>
      <c r="V227" s="206">
        <f t="shared" ref="V227:V236" si="81">SUM(X227:AA227)</f>
        <v>0</v>
      </c>
      <c r="W227" s="33" t="str">
        <f t="shared" ref="W227:W236" si="82">IF(ISERROR(V227/G227),"",V227/G227)</f>
        <v/>
      </c>
      <c r="X227" s="93">
        <f>SUM('31:3'!X227)</f>
        <v>0</v>
      </c>
      <c r="Y227" s="93">
        <f>SUM('31:3'!Y227)</f>
        <v>0</v>
      </c>
      <c r="Z227" s="93">
        <f>SUM('31:3'!Z227)</f>
        <v>0</v>
      </c>
      <c r="AA227" s="93">
        <f>SUM('31:3'!AA227)</f>
        <v>0</v>
      </c>
      <c r="AB227" s="73"/>
      <c r="AC227" s="54"/>
      <c r="AD227" s="346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>
      <c r="A228" s="300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SUM('31:3'!G228)</f>
        <v>0</v>
      </c>
      <c r="H228" s="339">
        <f t="shared" si="70"/>
        <v>0</v>
      </c>
      <c r="I228" s="93">
        <f>SUM('31:3'!I228)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78"/>
        <v>0</v>
      </c>
      <c r="N228" s="93">
        <f>SUM('31:3'!N228)</f>
        <v>0</v>
      </c>
      <c r="O228" s="93">
        <f>SUM('31:3'!O228)</f>
        <v>0</v>
      </c>
      <c r="P228" s="93">
        <f>SUM('31:3'!P228)</f>
        <v>0</v>
      </c>
      <c r="Q228" s="93">
        <f>SUM('31:3'!Q228)</f>
        <v>0</v>
      </c>
      <c r="R228" s="93">
        <f>SUM('31:3'!R228)</f>
        <v>0</v>
      </c>
      <c r="S228" s="93">
        <f>SUM('31:3'!S228)</f>
        <v>0</v>
      </c>
      <c r="T228" s="93">
        <f>SUM('31:3'!T228)</f>
        <v>0</v>
      </c>
      <c r="U228" s="93">
        <f>SUM('31:3'!U228)</f>
        <v>0</v>
      </c>
      <c r="V228" s="206">
        <f t="shared" si="81"/>
        <v>0</v>
      </c>
      <c r="W228" s="33" t="str">
        <f t="shared" si="82"/>
        <v/>
      </c>
      <c r="X228" s="93">
        <f>SUM('31:3'!X228)</f>
        <v>0</v>
      </c>
      <c r="Y228" s="93">
        <f>SUM('31:3'!Y228)</f>
        <v>0</v>
      </c>
      <c r="Z228" s="93">
        <f>SUM('31:3'!Z228)</f>
        <v>0</v>
      </c>
      <c r="AA228" s="93">
        <f>SUM('31:3'!AA228)</f>
        <v>0</v>
      </c>
      <c r="AB228" s="73"/>
      <c r="AC228" s="54"/>
      <c r="AD228" s="346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>
      <c r="A229" s="300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SUM('31:3'!G229)</f>
        <v>0</v>
      </c>
      <c r="H229" s="339">
        <f t="shared" si="70"/>
        <v>0</v>
      </c>
      <c r="I229" s="93">
        <f>SUM('31:3'!I229)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78"/>
        <v>0</v>
      </c>
      <c r="N229" s="93">
        <f>SUM('31:3'!N229)</f>
        <v>0</v>
      </c>
      <c r="O229" s="93">
        <f>SUM('31:3'!O229)</f>
        <v>0</v>
      </c>
      <c r="P229" s="93">
        <f>SUM('31:3'!P229)</f>
        <v>0</v>
      </c>
      <c r="Q229" s="93">
        <f>SUM('31:3'!Q229)</f>
        <v>0</v>
      </c>
      <c r="R229" s="93">
        <f>SUM('31:3'!R229)</f>
        <v>0</v>
      </c>
      <c r="S229" s="93">
        <f>SUM('31:3'!S229)</f>
        <v>0</v>
      </c>
      <c r="T229" s="93">
        <f>SUM('31:3'!T229)</f>
        <v>0</v>
      </c>
      <c r="U229" s="93">
        <f>SUM('31:3'!U229)</f>
        <v>0</v>
      </c>
      <c r="V229" s="206">
        <f t="shared" si="81"/>
        <v>0</v>
      </c>
      <c r="W229" s="33" t="str">
        <f t="shared" si="82"/>
        <v/>
      </c>
      <c r="X229" s="93">
        <f>SUM('31:3'!X229)</f>
        <v>0</v>
      </c>
      <c r="Y229" s="93">
        <f>SUM('31:3'!Y229)</f>
        <v>0</v>
      </c>
      <c r="Z229" s="93">
        <f>SUM('31:3'!Z229)</f>
        <v>0</v>
      </c>
      <c r="AA229" s="93">
        <f>SUM('31:3'!AA229)</f>
        <v>0</v>
      </c>
      <c r="AB229" s="73"/>
      <c r="AC229" s="54"/>
      <c r="AD229" s="346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>
      <c r="A230" s="300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SUM('31:3'!G230)</f>
        <v>0</v>
      </c>
      <c r="H230" s="339">
        <f t="shared" si="70"/>
        <v>0</v>
      </c>
      <c r="I230" s="93">
        <f>SUM('31:3'!I230)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78"/>
        <v>0</v>
      </c>
      <c r="N230" s="93">
        <f>SUM('31:3'!N230)</f>
        <v>0</v>
      </c>
      <c r="O230" s="93">
        <f>SUM('31:3'!O230)</f>
        <v>0</v>
      </c>
      <c r="P230" s="93">
        <f>SUM('31:3'!P230)</f>
        <v>0</v>
      </c>
      <c r="Q230" s="93">
        <f>SUM('31:3'!Q230)</f>
        <v>0</v>
      </c>
      <c r="R230" s="93">
        <f>SUM('31:3'!R230)</f>
        <v>0</v>
      </c>
      <c r="S230" s="93">
        <f>SUM('31:3'!S230)</f>
        <v>0</v>
      </c>
      <c r="T230" s="93">
        <f>SUM('31:3'!T230)</f>
        <v>0</v>
      </c>
      <c r="U230" s="93">
        <f>SUM('31:3'!U230)</f>
        <v>0</v>
      </c>
      <c r="V230" s="206">
        <f t="shared" si="81"/>
        <v>0</v>
      </c>
      <c r="W230" s="33" t="str">
        <f t="shared" si="82"/>
        <v/>
      </c>
      <c r="X230" s="93">
        <f>SUM('31:3'!X230)</f>
        <v>0</v>
      </c>
      <c r="Y230" s="93">
        <f>SUM('31:3'!Y230)</f>
        <v>0</v>
      </c>
      <c r="Z230" s="93">
        <f>SUM('31:3'!Z230)</f>
        <v>0</v>
      </c>
      <c r="AA230" s="93">
        <f>SUM('31:3'!AA230)</f>
        <v>0</v>
      </c>
      <c r="AB230" s="73"/>
      <c r="AC230" s="54"/>
      <c r="AD230" s="346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>
      <c r="A231" s="300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SUM('31:3'!G231)</f>
        <v>0</v>
      </c>
      <c r="H231" s="339">
        <f t="shared" si="70"/>
        <v>0</v>
      </c>
      <c r="I231" s="93">
        <f>SUM('31:3'!I231)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78"/>
        <v>0</v>
      </c>
      <c r="N231" s="93">
        <f>SUM('31:3'!N231)</f>
        <v>0</v>
      </c>
      <c r="O231" s="93">
        <f>SUM('31:3'!O231)</f>
        <v>0</v>
      </c>
      <c r="P231" s="93">
        <f>SUM('31:3'!P231)</f>
        <v>0</v>
      </c>
      <c r="Q231" s="93">
        <f>SUM('31:3'!Q231)</f>
        <v>0</v>
      </c>
      <c r="R231" s="93">
        <f>SUM('31:3'!R231)</f>
        <v>0</v>
      </c>
      <c r="S231" s="93">
        <f>SUM('31:3'!S231)</f>
        <v>0</v>
      </c>
      <c r="T231" s="93">
        <f>SUM('31:3'!T231)</f>
        <v>0</v>
      </c>
      <c r="U231" s="93">
        <f>SUM('31:3'!U231)</f>
        <v>0</v>
      </c>
      <c r="V231" s="206">
        <f t="shared" si="81"/>
        <v>0</v>
      </c>
      <c r="W231" s="33" t="str">
        <f t="shared" si="82"/>
        <v/>
      </c>
      <c r="X231" s="93">
        <f>SUM('31:3'!X231)</f>
        <v>0</v>
      </c>
      <c r="Y231" s="93">
        <f>SUM('31:3'!Y231)</f>
        <v>0</v>
      </c>
      <c r="Z231" s="93">
        <f>SUM('31:3'!Z231)</f>
        <v>0</v>
      </c>
      <c r="AA231" s="93">
        <f>SUM('31:3'!AA231)</f>
        <v>0</v>
      </c>
      <c r="AB231" s="73"/>
      <c r="AC231" s="54"/>
      <c r="AD231" s="346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>
      <c r="A232" s="300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SUM('31:3'!G232)</f>
        <v>0</v>
      </c>
      <c r="H232" s="339">
        <f t="shared" si="70"/>
        <v>0</v>
      </c>
      <c r="I232" s="93">
        <f>SUM('31:3'!I232)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78"/>
        <v>0</v>
      </c>
      <c r="N232" s="93">
        <f>SUM('31:3'!N232)</f>
        <v>0</v>
      </c>
      <c r="O232" s="93">
        <f>SUM('31:3'!O232)</f>
        <v>0</v>
      </c>
      <c r="P232" s="93">
        <f>SUM('31:3'!P232)</f>
        <v>0</v>
      </c>
      <c r="Q232" s="93">
        <f>SUM('31:3'!Q232)</f>
        <v>0</v>
      </c>
      <c r="R232" s="93">
        <f>SUM('31:3'!R232)</f>
        <v>0</v>
      </c>
      <c r="S232" s="93">
        <f>SUM('31:3'!S232)</f>
        <v>0</v>
      </c>
      <c r="T232" s="93">
        <f>SUM('31:3'!T232)</f>
        <v>0</v>
      </c>
      <c r="U232" s="93">
        <f>SUM('31:3'!U232)</f>
        <v>0</v>
      </c>
      <c r="V232" s="206">
        <f t="shared" si="81"/>
        <v>0</v>
      </c>
      <c r="W232" s="33" t="str">
        <f t="shared" si="82"/>
        <v/>
      </c>
      <c r="X232" s="93">
        <f>SUM('31:3'!X232)</f>
        <v>0</v>
      </c>
      <c r="Y232" s="93">
        <f>SUM('31:3'!Y232)</f>
        <v>0</v>
      </c>
      <c r="Z232" s="93">
        <f>SUM('31:3'!Z232)</f>
        <v>0</v>
      </c>
      <c r="AA232" s="93">
        <f>SUM('31:3'!AA232)</f>
        <v>0</v>
      </c>
      <c r="AB232" s="73"/>
      <c r="AC232" s="54"/>
      <c r="AD232" s="346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>
      <c r="A233" s="300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SUM('31:3'!G233)</f>
        <v>0</v>
      </c>
      <c r="H233" s="339">
        <f t="shared" si="70"/>
        <v>0</v>
      </c>
      <c r="I233" s="93">
        <f>SUM('31:3'!I233)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78"/>
        <v>0</v>
      </c>
      <c r="N233" s="93">
        <f>SUM('31:3'!N233)</f>
        <v>0</v>
      </c>
      <c r="O233" s="93">
        <f>SUM('31:3'!O233)</f>
        <v>0</v>
      </c>
      <c r="P233" s="93">
        <f>SUM('31:3'!P233)</f>
        <v>0</v>
      </c>
      <c r="Q233" s="93">
        <f>SUM('31:3'!Q233)</f>
        <v>0</v>
      </c>
      <c r="R233" s="93">
        <f>SUM('31:3'!R233)</f>
        <v>0</v>
      </c>
      <c r="S233" s="93">
        <f>SUM('31:3'!S233)</f>
        <v>0</v>
      </c>
      <c r="T233" s="93">
        <f>SUM('31:3'!T233)</f>
        <v>0</v>
      </c>
      <c r="U233" s="93">
        <f>SUM('31:3'!U233)</f>
        <v>0</v>
      </c>
      <c r="V233" s="206">
        <f t="shared" si="81"/>
        <v>0</v>
      </c>
      <c r="W233" s="33" t="str">
        <f t="shared" si="82"/>
        <v/>
      </c>
      <c r="X233" s="93">
        <f>SUM('31:3'!X233)</f>
        <v>0</v>
      </c>
      <c r="Y233" s="93">
        <f>SUM('31:3'!Y233)</f>
        <v>0</v>
      </c>
      <c r="Z233" s="93">
        <f>SUM('31:3'!Z233)</f>
        <v>0</v>
      </c>
      <c r="AA233" s="93">
        <f>SUM('31:3'!AA233)</f>
        <v>0</v>
      </c>
      <c r="AB233" s="73"/>
      <c r="AC233" s="54"/>
      <c r="AD233" s="346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>
      <c r="A234" s="300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SUM('31:3'!G234)</f>
        <v>0</v>
      </c>
      <c r="H234" s="339">
        <f t="shared" si="70"/>
        <v>0</v>
      </c>
      <c r="I234" s="93">
        <f>SUM('31:3'!I234)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78"/>
        <v>0</v>
      </c>
      <c r="N234" s="93">
        <f>SUM('31:3'!N234)</f>
        <v>0</v>
      </c>
      <c r="O234" s="93">
        <f>SUM('31:3'!O234)</f>
        <v>0</v>
      </c>
      <c r="P234" s="93">
        <f>SUM('31:3'!P234)</f>
        <v>0</v>
      </c>
      <c r="Q234" s="93">
        <f>SUM('31:3'!Q234)</f>
        <v>0</v>
      </c>
      <c r="R234" s="93">
        <f>SUM('31:3'!R234)</f>
        <v>0</v>
      </c>
      <c r="S234" s="93">
        <f>SUM('31:3'!S234)</f>
        <v>0</v>
      </c>
      <c r="T234" s="93">
        <f>SUM('31:3'!T234)</f>
        <v>0</v>
      </c>
      <c r="U234" s="93">
        <f>SUM('31:3'!U234)</f>
        <v>0</v>
      </c>
      <c r="V234" s="206">
        <f t="shared" si="81"/>
        <v>0</v>
      </c>
      <c r="W234" s="33" t="str">
        <f t="shared" si="82"/>
        <v/>
      </c>
      <c r="X234" s="93">
        <f>SUM('31:3'!X234)</f>
        <v>0</v>
      </c>
      <c r="Y234" s="93">
        <f>SUM('31:3'!Y234)</f>
        <v>0</v>
      </c>
      <c r="Z234" s="93">
        <f>SUM('31:3'!Z234)</f>
        <v>0</v>
      </c>
      <c r="AA234" s="93">
        <f>SUM('31:3'!AA234)</f>
        <v>0</v>
      </c>
      <c r="AB234" s="73"/>
      <c r="AC234" s="54"/>
      <c r="AD234" s="346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>
      <c r="A235" s="300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SUM('31:3'!G235)</f>
        <v>0</v>
      </c>
      <c r="H235" s="339">
        <f t="shared" si="70"/>
        <v>0</v>
      </c>
      <c r="I235" s="93">
        <f>SUM('31:3'!I235)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78"/>
        <v>0</v>
      </c>
      <c r="N235" s="93">
        <f>SUM('31:3'!N235)</f>
        <v>0</v>
      </c>
      <c r="O235" s="93">
        <f>SUM('31:3'!O235)</f>
        <v>0</v>
      </c>
      <c r="P235" s="93">
        <f>SUM('31:3'!P235)</f>
        <v>0</v>
      </c>
      <c r="Q235" s="93">
        <f>SUM('31:3'!Q235)</f>
        <v>0</v>
      </c>
      <c r="R235" s="93">
        <f>SUM('31:3'!R235)</f>
        <v>0</v>
      </c>
      <c r="S235" s="93">
        <f>SUM('31:3'!S235)</f>
        <v>0</v>
      </c>
      <c r="T235" s="93">
        <f>SUM('31:3'!T235)</f>
        <v>0</v>
      </c>
      <c r="U235" s="93">
        <f>SUM('31:3'!U235)</f>
        <v>0</v>
      </c>
      <c r="V235" s="206">
        <f t="shared" si="81"/>
        <v>0</v>
      </c>
      <c r="W235" s="33" t="str">
        <f t="shared" si="82"/>
        <v/>
      </c>
      <c r="X235" s="93">
        <f>SUM('31:3'!X235)</f>
        <v>0</v>
      </c>
      <c r="Y235" s="93">
        <f>SUM('31:3'!Y235)</f>
        <v>0</v>
      </c>
      <c r="Z235" s="93">
        <f>SUM('31:3'!Z235)</f>
        <v>0</v>
      </c>
      <c r="AA235" s="93">
        <f>SUM('31:3'!AA235)</f>
        <v>0</v>
      </c>
      <c r="AB235" s="73"/>
      <c r="AC235" s="54"/>
      <c r="AD235" s="346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>
      <c r="A236" s="300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SUM('31:3'!G236)</f>
        <v>0</v>
      </c>
      <c r="H236" s="339">
        <f t="shared" si="70"/>
        <v>0</v>
      </c>
      <c r="I236" s="93">
        <f>SUM('31:3'!I236)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78"/>
        <v>0</v>
      </c>
      <c r="N236" s="93">
        <f>SUM('31:3'!N236)</f>
        <v>0</v>
      </c>
      <c r="O236" s="93">
        <f>SUM('31:3'!O236)</f>
        <v>0</v>
      </c>
      <c r="P236" s="93">
        <f>SUM('31:3'!P236)</f>
        <v>0</v>
      </c>
      <c r="Q236" s="93">
        <f>SUM('31:3'!Q236)</f>
        <v>0</v>
      </c>
      <c r="R236" s="93">
        <f>SUM('31:3'!R236)</f>
        <v>0</v>
      </c>
      <c r="S236" s="93">
        <f>SUM('31:3'!S236)</f>
        <v>0</v>
      </c>
      <c r="T236" s="93">
        <f>SUM('31:3'!T236)</f>
        <v>0</v>
      </c>
      <c r="U236" s="93">
        <f>SUM('31:3'!U236)</f>
        <v>0</v>
      </c>
      <c r="V236" s="206">
        <f t="shared" si="81"/>
        <v>0</v>
      </c>
      <c r="W236" s="33" t="str">
        <f t="shared" si="82"/>
        <v/>
      </c>
      <c r="X236" s="93">
        <f>SUM('31:3'!X236)</f>
        <v>0</v>
      </c>
      <c r="Y236" s="93">
        <f>SUM('31:3'!Y236)</f>
        <v>0</v>
      </c>
      <c r="Z236" s="93">
        <f>SUM('31:3'!Z236)</f>
        <v>0</v>
      </c>
      <c r="AA236" s="93">
        <f>SUM('31:3'!AA236)</f>
        <v>0</v>
      </c>
      <c r="AB236" s="73"/>
      <c r="AC236" s="54"/>
      <c r="AD236" s="346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>
      <c r="A237" s="300">
        <v>30100043</v>
      </c>
      <c r="B237" s="192" t="s">
        <v>429</v>
      </c>
      <c r="C237" s="187" t="s">
        <v>428</v>
      </c>
      <c r="D237" s="17">
        <v>5.03</v>
      </c>
      <c r="E237" s="17"/>
      <c r="F237" s="6"/>
      <c r="G237" s="93">
        <f>SUM('31:3'!G237)</f>
        <v>0</v>
      </c>
      <c r="H237" s="339">
        <f t="shared" si="70"/>
        <v>0</v>
      </c>
      <c r="I237" s="93">
        <f>SUM('31:3'!I237)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73"/>
      <c r="AC237" s="54"/>
      <c r="AD237" s="346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>
      <c r="A238" s="300">
        <v>30100064</v>
      </c>
      <c r="B238" s="192" t="s">
        <v>401</v>
      </c>
      <c r="C238" s="187" t="s">
        <v>399</v>
      </c>
      <c r="D238" s="17">
        <v>5</v>
      </c>
      <c r="E238" s="17"/>
      <c r="F238" s="6"/>
      <c r="G238" s="93">
        <f>SUM('31:3'!G238)</f>
        <v>496</v>
      </c>
      <c r="H238" s="339">
        <f t="shared" si="70"/>
        <v>2480</v>
      </c>
      <c r="I238" s="93">
        <f>SUM('31:3'!I238)</f>
        <v>17</v>
      </c>
      <c r="J238" s="31"/>
      <c r="K238" s="35">
        <f t="array" ref="K238">IF(ISERROR(G238/L238),"",G238/L238)</f>
        <v>9.92</v>
      </c>
      <c r="L238" s="87">
        <v>50</v>
      </c>
      <c r="M238" s="36">
        <f t="shared" ref="M238:M249" si="83">IF(ISERROR(I238-K238),"",I238-K238)</f>
        <v>7.08</v>
      </c>
      <c r="N238" s="93">
        <f>SUM('31:3'!N238)</f>
        <v>0</v>
      </c>
      <c r="O238" s="93">
        <f>SUM('31:3'!O238)</f>
        <v>0</v>
      </c>
      <c r="P238" s="93">
        <f>SUM('31:3'!P238)</f>
        <v>0</v>
      </c>
      <c r="Q238" s="93">
        <f>SUM('31:3'!Q238)</f>
        <v>0</v>
      </c>
      <c r="R238" s="93">
        <f>SUM('31:3'!R238)</f>
        <v>0</v>
      </c>
      <c r="S238" s="93">
        <f>SUM('31:3'!S238)</f>
        <v>0</v>
      </c>
      <c r="T238" s="93">
        <f>SUM('31:3'!T238)</f>
        <v>0</v>
      </c>
      <c r="U238" s="93">
        <f>SUM('31:3'!U238)</f>
        <v>0</v>
      </c>
      <c r="V238" s="206"/>
      <c r="W238" s="33"/>
      <c r="X238" s="93">
        <f>SUM('31:3'!X238)</f>
        <v>0</v>
      </c>
      <c r="Y238" s="93">
        <f>SUM('31:3'!Y238)</f>
        <v>0</v>
      </c>
      <c r="Z238" s="93">
        <f>SUM('31:3'!Z238)</f>
        <v>0</v>
      </c>
      <c r="AA238" s="93">
        <f>SUM('31:3'!AA238)</f>
        <v>0</v>
      </c>
      <c r="AB238" s="73"/>
      <c r="AC238" s="54"/>
      <c r="AD238" s="346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>
      <c r="A239" s="300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SUM('31:3'!G239)</f>
        <v>340</v>
      </c>
      <c r="H239" s="339">
        <f t="shared" si="70"/>
        <v>1710.2</v>
      </c>
      <c r="I239" s="93">
        <f>SUM('31:3'!I239)</f>
        <v>22.5</v>
      </c>
      <c r="J239" s="31">
        <f t="array" ref="J239">IF(ISERROR(G239/I239),"",G239/I239)</f>
        <v>15.111111111111111</v>
      </c>
      <c r="K239" s="35">
        <f t="array" ref="K239">IF(ISERROR(G239/L239),"",G239/L239)</f>
        <v>15.813953488372093</v>
      </c>
      <c r="L239" s="87">
        <v>21.5</v>
      </c>
      <c r="M239" s="36">
        <f t="shared" si="83"/>
        <v>6.6860465116279073</v>
      </c>
      <c r="N239" s="93">
        <f>SUM('31:3'!N239)</f>
        <v>0</v>
      </c>
      <c r="O239" s="93">
        <f>SUM('31:3'!O239)</f>
        <v>0</v>
      </c>
      <c r="P239" s="93">
        <f>SUM('31:3'!P239)</f>
        <v>0</v>
      </c>
      <c r="Q239" s="93">
        <f>SUM('31:3'!Q239)</f>
        <v>0</v>
      </c>
      <c r="R239" s="93">
        <f>SUM('31:3'!R239)</f>
        <v>0</v>
      </c>
      <c r="S239" s="93">
        <f>SUM('31:3'!S239)</f>
        <v>0</v>
      </c>
      <c r="T239" s="93">
        <f>SUM('31:3'!T239)</f>
        <v>0</v>
      </c>
      <c r="U239" s="93">
        <f>SUM('31:3'!U239)</f>
        <v>0</v>
      </c>
      <c r="V239" s="206">
        <f t="shared" ref="V239:V240" si="84">SUM(X239:AA239)</f>
        <v>0</v>
      </c>
      <c r="W239" s="33">
        <f t="shared" ref="W239:W240" si="85">IF(ISERROR(V239/G239),"",V239/G239)</f>
        <v>0</v>
      </c>
      <c r="X239" s="93">
        <f>SUM('31:3'!X239)</f>
        <v>0</v>
      </c>
      <c r="Y239" s="93">
        <f>SUM('31:3'!Y239)</f>
        <v>0</v>
      </c>
      <c r="Z239" s="93">
        <f>SUM('31:3'!Z239)</f>
        <v>0</v>
      </c>
      <c r="AA239" s="93">
        <f>SUM('31:3'!AA239)</f>
        <v>0</v>
      </c>
      <c r="AB239" s="73"/>
      <c r="AC239" s="54"/>
      <c r="AD239" s="346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>
      <c r="A240" s="300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SUM('31:3'!G240)</f>
        <v>0</v>
      </c>
      <c r="H240" s="339">
        <f t="shared" si="70"/>
        <v>0</v>
      </c>
      <c r="I240" s="93">
        <f>SUM('31:3'!I240)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3"/>
        <v>0</v>
      </c>
      <c r="N240" s="93">
        <f>SUM('31:3'!N240)</f>
        <v>0</v>
      </c>
      <c r="O240" s="93">
        <f>SUM('31:3'!O240)</f>
        <v>0</v>
      </c>
      <c r="P240" s="93">
        <f>SUM('31:3'!P240)</f>
        <v>0</v>
      </c>
      <c r="Q240" s="93">
        <f>SUM('31:3'!Q240)</f>
        <v>0</v>
      </c>
      <c r="R240" s="93">
        <f>SUM('31:3'!R240)</f>
        <v>0</v>
      </c>
      <c r="S240" s="93">
        <f>SUM('31:3'!S240)</f>
        <v>0</v>
      </c>
      <c r="T240" s="93">
        <f>SUM('31:3'!T240)</f>
        <v>0</v>
      </c>
      <c r="U240" s="93">
        <f>SUM('31:3'!U240)</f>
        <v>0</v>
      </c>
      <c r="V240" s="206">
        <f t="shared" si="84"/>
        <v>0</v>
      </c>
      <c r="W240" s="33" t="str">
        <f t="shared" si="85"/>
        <v/>
      </c>
      <c r="X240" s="93">
        <f>SUM('31:3'!X240)</f>
        <v>0</v>
      </c>
      <c r="Y240" s="93">
        <f>SUM('31:3'!Y240)</f>
        <v>0</v>
      </c>
      <c r="Z240" s="93">
        <f>SUM('31:3'!Z240)</f>
        <v>0</v>
      </c>
      <c r="AA240" s="93">
        <f>SUM('31:3'!AA240)</f>
        <v>0</v>
      </c>
      <c r="AB240" s="73"/>
      <c r="AC240" s="54"/>
      <c r="AD240" s="346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>
      <c r="A241" s="300"/>
      <c r="B241" s="192" t="s">
        <v>360</v>
      </c>
      <c r="C241" s="187" t="s">
        <v>361</v>
      </c>
      <c r="D241" s="17"/>
      <c r="E241" s="17"/>
      <c r="F241" s="6"/>
      <c r="G241" s="93">
        <f>SUM('31:3'!G241)</f>
        <v>0</v>
      </c>
      <c r="H241" s="339">
        <f t="shared" si="70"/>
        <v>0</v>
      </c>
      <c r="I241" s="93">
        <f>SUM('31:3'!I241)</f>
        <v>0</v>
      </c>
      <c r="J241" s="31"/>
      <c r="K241" s="35"/>
      <c r="L241" s="87"/>
      <c r="M241" s="36">
        <f t="shared" si="83"/>
        <v>0</v>
      </c>
      <c r="N241" s="93">
        <f>SUM('31:3'!N241)</f>
        <v>0</v>
      </c>
      <c r="O241" s="93">
        <f>SUM('31:3'!O241)</f>
        <v>0</v>
      </c>
      <c r="P241" s="93">
        <f>SUM('31:3'!P241)</f>
        <v>0</v>
      </c>
      <c r="Q241" s="93">
        <f>SUM('31:3'!Q241)</f>
        <v>0</v>
      </c>
      <c r="R241" s="93">
        <f>SUM('31:3'!R241)</f>
        <v>0</v>
      </c>
      <c r="S241" s="93">
        <f>SUM('31:3'!S241)</f>
        <v>0</v>
      </c>
      <c r="T241" s="93">
        <f>SUM('31:3'!T241)</f>
        <v>0</v>
      </c>
      <c r="U241" s="93">
        <f>SUM('31:3'!U241)</f>
        <v>0</v>
      </c>
      <c r="V241" s="206"/>
      <c r="W241" s="33"/>
      <c r="X241" s="93">
        <f>SUM('31:3'!X241)</f>
        <v>0</v>
      </c>
      <c r="Y241" s="93">
        <f>SUM('31:3'!Y241)</f>
        <v>0</v>
      </c>
      <c r="Z241" s="93">
        <f>SUM('31:3'!Z241)</f>
        <v>0</v>
      </c>
      <c r="AA241" s="93">
        <f>SUM('31:3'!AA241)</f>
        <v>0</v>
      </c>
      <c r="AB241" s="73"/>
      <c r="AC241" s="54"/>
      <c r="AD241" s="346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>
      <c r="A242" s="300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SUM('31:3'!G242)</f>
        <v>0</v>
      </c>
      <c r="H242" s="339">
        <f t="shared" si="70"/>
        <v>0</v>
      </c>
      <c r="I242" s="93">
        <f>SUM('31:3'!I242)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3"/>
        <v/>
      </c>
      <c r="N242" s="93">
        <f>SUM('31:3'!N242)</f>
        <v>0</v>
      </c>
      <c r="O242" s="93">
        <f>SUM('31:3'!O242)</f>
        <v>0</v>
      </c>
      <c r="P242" s="93">
        <f>SUM('31:3'!P242)</f>
        <v>0</v>
      </c>
      <c r="Q242" s="93">
        <f>SUM('31:3'!Q242)</f>
        <v>0</v>
      </c>
      <c r="R242" s="93">
        <f>SUM('31:3'!R242)</f>
        <v>0</v>
      </c>
      <c r="S242" s="93">
        <f>SUM('31:3'!S242)</f>
        <v>0</v>
      </c>
      <c r="T242" s="93">
        <f>SUM('31:3'!T242)</f>
        <v>0</v>
      </c>
      <c r="U242" s="93">
        <f>SUM('31:3'!U242)</f>
        <v>0</v>
      </c>
      <c r="V242" s="206">
        <f t="shared" ref="V242:V245" si="86">SUM(X242:AA242)</f>
        <v>0</v>
      </c>
      <c r="W242" s="33" t="str">
        <f t="shared" ref="W242:W245" si="87">IF(ISERROR(V242/G242),"",V242/G242)</f>
        <v/>
      </c>
      <c r="X242" s="93">
        <f>SUM('31:3'!X242)</f>
        <v>0</v>
      </c>
      <c r="Y242" s="93">
        <f>SUM('31:3'!Y242)</f>
        <v>0</v>
      </c>
      <c r="Z242" s="93">
        <f>SUM('31:3'!Z242)</f>
        <v>0</v>
      </c>
      <c r="AA242" s="93">
        <f>SUM('31:3'!AA242)</f>
        <v>0</v>
      </c>
      <c r="AB242" s="73"/>
      <c r="AC242" s="54"/>
      <c r="AD242" s="346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>
      <c r="A243" s="300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SUM('31:3'!G243)</f>
        <v>0</v>
      </c>
      <c r="H243" s="339">
        <f t="shared" si="70"/>
        <v>0</v>
      </c>
      <c r="I243" s="93">
        <f>SUM('31:3'!I243)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3"/>
        <v/>
      </c>
      <c r="N243" s="93">
        <f>SUM('31:3'!N243)</f>
        <v>0</v>
      </c>
      <c r="O243" s="93">
        <f>SUM('31:3'!O243)</f>
        <v>0</v>
      </c>
      <c r="P243" s="93">
        <f>SUM('31:3'!P243)</f>
        <v>0</v>
      </c>
      <c r="Q243" s="93">
        <f>SUM('31:3'!Q243)</f>
        <v>0</v>
      </c>
      <c r="R243" s="93">
        <f>SUM('31:3'!R243)</f>
        <v>0</v>
      </c>
      <c r="S243" s="93">
        <f>SUM('31:3'!S243)</f>
        <v>0</v>
      </c>
      <c r="T243" s="93">
        <f>SUM('31:3'!T243)</f>
        <v>0</v>
      </c>
      <c r="U243" s="93">
        <f>SUM('31:3'!U243)</f>
        <v>0</v>
      </c>
      <c r="V243" s="206">
        <f t="shared" si="86"/>
        <v>0</v>
      </c>
      <c r="W243" s="33" t="str">
        <f t="shared" si="87"/>
        <v/>
      </c>
      <c r="X243" s="93">
        <f>SUM('31:3'!X243)</f>
        <v>0</v>
      </c>
      <c r="Y243" s="93">
        <f>SUM('31:3'!Y243)</f>
        <v>0</v>
      </c>
      <c r="Z243" s="93">
        <f>SUM('31:3'!Z243)</f>
        <v>0</v>
      </c>
      <c r="AA243" s="93">
        <f>SUM('31:3'!AA243)</f>
        <v>0</v>
      </c>
      <c r="AB243" s="73"/>
      <c r="AC243" s="54"/>
      <c r="AD243" s="346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>
      <c r="A244" s="300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SUM('31:3'!G244)</f>
        <v>0</v>
      </c>
      <c r="H244" s="339">
        <f t="shared" si="70"/>
        <v>0</v>
      </c>
      <c r="I244" s="93">
        <f>SUM('31:3'!I244)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3"/>
        <v/>
      </c>
      <c r="N244" s="93">
        <f>SUM('31:3'!N244)</f>
        <v>0</v>
      </c>
      <c r="O244" s="93">
        <f>SUM('31:3'!O244)</f>
        <v>0</v>
      </c>
      <c r="P244" s="93">
        <f>SUM('31:3'!P244)</f>
        <v>0</v>
      </c>
      <c r="Q244" s="93">
        <f>SUM('31:3'!Q244)</f>
        <v>0</v>
      </c>
      <c r="R244" s="93">
        <f>SUM('31:3'!R244)</f>
        <v>0</v>
      </c>
      <c r="S244" s="93">
        <f>SUM('31:3'!S244)</f>
        <v>0</v>
      </c>
      <c r="T244" s="93">
        <f>SUM('31:3'!T244)</f>
        <v>0</v>
      </c>
      <c r="U244" s="93">
        <f>SUM('31:3'!U244)</f>
        <v>0</v>
      </c>
      <c r="V244" s="206">
        <f t="shared" si="86"/>
        <v>0</v>
      </c>
      <c r="W244" s="33" t="str">
        <f t="shared" si="87"/>
        <v/>
      </c>
      <c r="X244" s="93">
        <f>SUM('31:3'!X244)</f>
        <v>0</v>
      </c>
      <c r="Y244" s="93">
        <f>SUM('31:3'!Y244)</f>
        <v>0</v>
      </c>
      <c r="Z244" s="93">
        <f>SUM('31:3'!Z244)</f>
        <v>0</v>
      </c>
      <c r="AA244" s="93">
        <f>SUM('31:3'!AA244)</f>
        <v>0</v>
      </c>
      <c r="AB244" s="73"/>
      <c r="AC244" s="54"/>
      <c r="AD244" s="346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00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SUM('31:3'!G245)</f>
        <v>0</v>
      </c>
      <c r="H245" s="339">
        <f t="shared" si="70"/>
        <v>0</v>
      </c>
      <c r="I245" s="93">
        <f>SUM('31:3'!I245)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3"/>
        <v/>
      </c>
      <c r="N245" s="93">
        <f>SUM('31:3'!N245)</f>
        <v>0</v>
      </c>
      <c r="O245" s="93">
        <f>SUM('31:3'!O245)</f>
        <v>0</v>
      </c>
      <c r="P245" s="93">
        <f>SUM('31:3'!P245)</f>
        <v>0</v>
      </c>
      <c r="Q245" s="93">
        <f>SUM('31:3'!Q245)</f>
        <v>0</v>
      </c>
      <c r="R245" s="93">
        <f>SUM('31:3'!R245)</f>
        <v>0</v>
      </c>
      <c r="S245" s="93">
        <f>SUM('31:3'!S245)</f>
        <v>0</v>
      </c>
      <c r="T245" s="93">
        <f>SUM('31:3'!T245)</f>
        <v>0</v>
      </c>
      <c r="U245" s="93">
        <f>SUM('31:3'!U245)</f>
        <v>0</v>
      </c>
      <c r="V245" s="206">
        <f t="shared" si="86"/>
        <v>0</v>
      </c>
      <c r="W245" s="33" t="str">
        <f t="shared" si="87"/>
        <v/>
      </c>
      <c r="X245" s="93">
        <f>SUM('31:3'!X245)</f>
        <v>0</v>
      </c>
      <c r="Y245" s="93">
        <f>SUM('31:3'!Y245)</f>
        <v>0</v>
      </c>
      <c r="Z245" s="93">
        <f>SUM('31:3'!Z245)</f>
        <v>0</v>
      </c>
      <c r="AA245" s="93">
        <f>SUM('31:3'!AA245)</f>
        <v>0</v>
      </c>
      <c r="AB245" s="73"/>
      <c r="AC245" s="54"/>
      <c r="AD245" s="346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>
      <c r="A246" s="302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SUM('31:3'!G246)</f>
        <v>0</v>
      </c>
      <c r="H246" s="339">
        <f t="shared" si="70"/>
        <v>0</v>
      </c>
      <c r="I246" s="93">
        <f>SUM('31:3'!I246)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3"/>
        <v>0</v>
      </c>
      <c r="N246" s="93">
        <f>SUM('31:3'!N246)</f>
        <v>0</v>
      </c>
      <c r="O246" s="93">
        <f>SUM('31:3'!O246)</f>
        <v>0</v>
      </c>
      <c r="P246" s="93">
        <f>SUM('31:3'!P246)</f>
        <v>0</v>
      </c>
      <c r="Q246" s="93">
        <f>SUM('31:3'!Q246)</f>
        <v>0</v>
      </c>
      <c r="R246" s="93">
        <f>SUM('31:3'!R246)</f>
        <v>0</v>
      </c>
      <c r="S246" s="93">
        <f>SUM('31:3'!S246)</f>
        <v>0</v>
      </c>
      <c r="T246" s="93">
        <f>SUM('31:3'!T246)</f>
        <v>0</v>
      </c>
      <c r="U246" s="93">
        <f>SUM('31:3'!U246)</f>
        <v>0</v>
      </c>
      <c r="V246" s="206"/>
      <c r="W246" s="33"/>
      <c r="X246" s="93">
        <f>SUM('31:3'!X246)</f>
        <v>0</v>
      </c>
      <c r="Y246" s="93">
        <f>SUM('31:3'!Y246)</f>
        <v>0</v>
      </c>
      <c r="Z246" s="93">
        <f>SUM('31:3'!Z246)</f>
        <v>0</v>
      </c>
      <c r="AA246" s="93">
        <f>SUM('31:3'!AA246)</f>
        <v>0</v>
      </c>
      <c r="AB246" s="73"/>
      <c r="AC246" s="54"/>
      <c r="AD246" s="346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>
      <c r="A247" s="302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SUM('31:3'!G247)</f>
        <v>0</v>
      </c>
      <c r="H247" s="339">
        <f t="shared" si="70"/>
        <v>0</v>
      </c>
      <c r="I247" s="93">
        <f>SUM('31:3'!I247)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3"/>
        <v>0</v>
      </c>
      <c r="N247" s="93">
        <f>SUM('31:3'!N247)</f>
        <v>0</v>
      </c>
      <c r="O247" s="93">
        <f>SUM('31:3'!O247)</f>
        <v>0</v>
      </c>
      <c r="P247" s="93">
        <f>SUM('31:3'!P247)</f>
        <v>0</v>
      </c>
      <c r="Q247" s="93">
        <f>SUM('31:3'!Q247)</f>
        <v>0</v>
      </c>
      <c r="R247" s="93">
        <f>SUM('31:3'!R247)</f>
        <v>0</v>
      </c>
      <c r="S247" s="93">
        <f>SUM('31:3'!S247)</f>
        <v>0</v>
      </c>
      <c r="T247" s="93">
        <f>SUM('31:3'!T247)</f>
        <v>0</v>
      </c>
      <c r="U247" s="93">
        <f>SUM('31:3'!U247)</f>
        <v>0</v>
      </c>
      <c r="V247" s="206"/>
      <c r="W247" s="33"/>
      <c r="X247" s="93">
        <f>SUM('31:3'!X247)</f>
        <v>0</v>
      </c>
      <c r="Y247" s="93">
        <f>SUM('31:3'!Y247)</f>
        <v>0</v>
      </c>
      <c r="Z247" s="93">
        <f>SUM('31:3'!Z247)</f>
        <v>0</v>
      </c>
      <c r="AA247" s="93">
        <f>SUM('31:3'!AA247)</f>
        <v>0</v>
      </c>
      <c r="AB247" s="73"/>
      <c r="AC247" s="54"/>
      <c r="AD247" s="346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>
      <c r="A248" s="302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SUM('31:3'!G248)</f>
        <v>0</v>
      </c>
      <c r="H248" s="339">
        <f t="shared" si="70"/>
        <v>0</v>
      </c>
      <c r="I248" s="93">
        <f>SUM('31:3'!I248)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3"/>
        <v>0</v>
      </c>
      <c r="N248" s="93">
        <f>SUM('31:3'!N248)</f>
        <v>0</v>
      </c>
      <c r="O248" s="93">
        <f>SUM('31:3'!O248)</f>
        <v>0</v>
      </c>
      <c r="P248" s="93">
        <f>SUM('31:3'!P248)</f>
        <v>0</v>
      </c>
      <c r="Q248" s="93">
        <f>SUM('31:3'!Q248)</f>
        <v>0</v>
      </c>
      <c r="R248" s="93">
        <f>SUM('31:3'!R248)</f>
        <v>0</v>
      </c>
      <c r="S248" s="93">
        <f>SUM('31:3'!S248)</f>
        <v>0</v>
      </c>
      <c r="T248" s="93">
        <f>SUM('31:3'!T248)</f>
        <v>0</v>
      </c>
      <c r="U248" s="93">
        <f>SUM('31:3'!U248)</f>
        <v>0</v>
      </c>
      <c r="V248" s="206"/>
      <c r="W248" s="33"/>
      <c r="X248" s="93">
        <f>SUM('31:3'!X248)</f>
        <v>0</v>
      </c>
      <c r="Y248" s="93">
        <f>SUM('31:3'!Y248)</f>
        <v>0</v>
      </c>
      <c r="Z248" s="93">
        <f>SUM('31:3'!Z248)</f>
        <v>0</v>
      </c>
      <c r="AA248" s="93">
        <f>SUM('31:3'!AA248)</f>
        <v>0</v>
      </c>
      <c r="AB248" s="73"/>
      <c r="AC248" s="54"/>
      <c r="AD248" s="346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>
      <c r="A249" s="302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SUM('31:3'!G249)</f>
        <v>0</v>
      </c>
      <c r="H249" s="339">
        <f t="shared" si="70"/>
        <v>0</v>
      </c>
      <c r="I249" s="93">
        <f>SUM('31:3'!I249)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3"/>
        <v>0</v>
      </c>
      <c r="N249" s="93">
        <f>SUM('31:3'!N249)</f>
        <v>0</v>
      </c>
      <c r="O249" s="93">
        <f>SUM('31:3'!O249)</f>
        <v>0</v>
      </c>
      <c r="P249" s="93">
        <f>SUM('31:3'!P249)</f>
        <v>0</v>
      </c>
      <c r="Q249" s="93">
        <f>SUM('31:3'!Q249)</f>
        <v>0</v>
      </c>
      <c r="R249" s="93">
        <f>SUM('31:3'!R249)</f>
        <v>0</v>
      </c>
      <c r="S249" s="93">
        <f>SUM('31:3'!S249)</f>
        <v>0</v>
      </c>
      <c r="T249" s="93">
        <f>SUM('31:3'!T249)</f>
        <v>0</v>
      </c>
      <c r="U249" s="93">
        <f>SUM('31:3'!U249)</f>
        <v>0</v>
      </c>
      <c r="V249" s="206"/>
      <c r="W249" s="33"/>
      <c r="X249" s="93">
        <f>SUM('31:3'!X249)</f>
        <v>0</v>
      </c>
      <c r="Y249" s="93">
        <f>SUM('31:3'!Y249)</f>
        <v>0</v>
      </c>
      <c r="Z249" s="93">
        <f>SUM('31:3'!Z249)</f>
        <v>0</v>
      </c>
      <c r="AA249" s="93">
        <f>SUM('31:3'!AA249)</f>
        <v>0</v>
      </c>
      <c r="AB249" s="73"/>
      <c r="AC249" s="54"/>
      <c r="AD249" s="346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>
      <c r="A250" s="302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SUM('31:3'!G250)</f>
        <v>0</v>
      </c>
      <c r="H250" s="339">
        <f t="shared" si="70"/>
        <v>0</v>
      </c>
      <c r="I250" s="93">
        <f>SUM('31:3'!I250)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73"/>
      <c r="AC250" s="54"/>
      <c r="AD250" s="346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>
      <c r="A251" s="302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SUM('31:3'!G251)</f>
        <v>0</v>
      </c>
      <c r="H251" s="339">
        <f t="shared" si="70"/>
        <v>0</v>
      </c>
      <c r="I251" s="93">
        <f>SUM('31:3'!I251)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73"/>
      <c r="AC251" s="54"/>
      <c r="AD251" s="346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>
      <c r="A252" s="302">
        <v>30300003</v>
      </c>
      <c r="B252" s="197" t="s">
        <v>407</v>
      </c>
      <c r="C252" s="187" t="s">
        <v>411</v>
      </c>
      <c r="D252" s="17"/>
      <c r="E252" s="17"/>
      <c r="F252" s="6"/>
      <c r="G252" s="93">
        <f>SUM('31:3'!G252)</f>
        <v>0</v>
      </c>
      <c r="H252" s="339">
        <f t="shared" si="70"/>
        <v>0</v>
      </c>
      <c r="I252" s="93">
        <f>SUM('31:3'!I252)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73"/>
      <c r="AC252" s="54"/>
      <c r="AD252" s="346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>
      <c r="A253" s="302">
        <v>30300005</v>
      </c>
      <c r="B253" s="189" t="s">
        <v>363</v>
      </c>
      <c r="C253" s="16" t="s">
        <v>349</v>
      </c>
      <c r="D253" s="17"/>
      <c r="E253" s="17"/>
      <c r="F253" s="6"/>
      <c r="G253" s="93">
        <f>SUM('31:3'!G253)</f>
        <v>0</v>
      </c>
      <c r="H253" s="339">
        <f t="shared" si="70"/>
        <v>0</v>
      </c>
      <c r="I253" s="93">
        <f>SUM('31:3'!I253)</f>
        <v>0</v>
      </c>
      <c r="J253" s="31"/>
      <c r="K253" s="35"/>
      <c r="L253" s="87">
        <v>4</v>
      </c>
      <c r="M253" s="36"/>
      <c r="N253" s="31"/>
      <c r="O253" s="93">
        <f>SUM('31:3'!O253)</f>
        <v>0</v>
      </c>
      <c r="P253" s="93">
        <f>SUM('31:3'!P253)</f>
        <v>0</v>
      </c>
      <c r="Q253" s="93">
        <f>SUM('31:3'!Q253)</f>
        <v>0</v>
      </c>
      <c r="R253" s="93">
        <f>SUM('31:3'!R253)</f>
        <v>0</v>
      </c>
      <c r="S253" s="93">
        <f>SUM('31:3'!S253)</f>
        <v>0</v>
      </c>
      <c r="T253" s="93">
        <f>SUM('31:3'!T253)</f>
        <v>0</v>
      </c>
      <c r="U253" s="93">
        <f>SUM('31:3'!U253)</f>
        <v>0</v>
      </c>
      <c r="V253" s="206"/>
      <c r="W253" s="33"/>
      <c r="X253" s="93">
        <f>SUM('31:3'!X253)</f>
        <v>0</v>
      </c>
      <c r="Y253" s="93">
        <f>SUM('31:3'!Y253)</f>
        <v>0</v>
      </c>
      <c r="Z253" s="93">
        <f>SUM('31:3'!Z253)</f>
        <v>0</v>
      </c>
      <c r="AA253" s="93">
        <f>SUM('31:3'!AA253)</f>
        <v>0</v>
      </c>
      <c r="AB253" s="73"/>
      <c r="AC253" s="54"/>
      <c r="AD253" s="346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>
      <c r="A254" s="302">
        <v>30300004</v>
      </c>
      <c r="B254" s="189" t="s">
        <v>363</v>
      </c>
      <c r="C254" s="16" t="s">
        <v>350</v>
      </c>
      <c r="D254" s="17"/>
      <c r="E254" s="17"/>
      <c r="F254" s="6"/>
      <c r="G254" s="93">
        <f>SUM('31:3'!G254)</f>
        <v>0</v>
      </c>
      <c r="H254" s="339">
        <f t="shared" si="70"/>
        <v>0</v>
      </c>
      <c r="I254" s="93">
        <f>SUM('31:3'!I254)</f>
        <v>0</v>
      </c>
      <c r="J254" s="31"/>
      <c r="K254" s="35"/>
      <c r="L254" s="87">
        <v>4</v>
      </c>
      <c r="M254" s="36"/>
      <c r="N254" s="31"/>
      <c r="O254" s="93">
        <f>SUM('31:3'!O254)</f>
        <v>0</v>
      </c>
      <c r="P254" s="93">
        <f>SUM('31:3'!P254)</f>
        <v>0</v>
      </c>
      <c r="Q254" s="93">
        <f>SUM('31:3'!Q254)</f>
        <v>0</v>
      </c>
      <c r="R254" s="93">
        <f>SUM('31:3'!R254)</f>
        <v>0</v>
      </c>
      <c r="S254" s="93">
        <f>SUM('31:3'!S254)</f>
        <v>0</v>
      </c>
      <c r="T254" s="93">
        <f>SUM('31:3'!T254)</f>
        <v>0</v>
      </c>
      <c r="U254" s="93">
        <f>SUM('31:3'!U254)</f>
        <v>0</v>
      </c>
      <c r="V254" s="206"/>
      <c r="W254" s="33"/>
      <c r="X254" s="93">
        <f>SUM('31:3'!X254)</f>
        <v>0</v>
      </c>
      <c r="Y254" s="93">
        <f>SUM('31:3'!Y254)</f>
        <v>0</v>
      </c>
      <c r="Z254" s="93">
        <f>SUM('31:3'!Z254)</f>
        <v>0</v>
      </c>
      <c r="AA254" s="93">
        <f>SUM('31:3'!AA254)</f>
        <v>0</v>
      </c>
      <c r="AB254" s="73"/>
      <c r="AC254" s="54"/>
      <c r="AD254" s="346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>
      <c r="A255" s="302">
        <v>30300006</v>
      </c>
      <c r="B255" s="189" t="s">
        <v>363</v>
      </c>
      <c r="C255" s="16" t="s">
        <v>351</v>
      </c>
      <c r="D255" s="17"/>
      <c r="E255" s="17"/>
      <c r="F255" s="6"/>
      <c r="G255" s="93">
        <f>SUM('31:3'!G255)</f>
        <v>0</v>
      </c>
      <c r="H255" s="339">
        <f t="shared" si="70"/>
        <v>0</v>
      </c>
      <c r="I255" s="93">
        <f>SUM('31:3'!I255)</f>
        <v>0</v>
      </c>
      <c r="J255" s="31"/>
      <c r="K255" s="35"/>
      <c r="L255" s="87">
        <v>4</v>
      </c>
      <c r="M255" s="36"/>
      <c r="N255" s="31"/>
      <c r="O255" s="93">
        <f>SUM('31:3'!O255)</f>
        <v>0</v>
      </c>
      <c r="P255" s="93">
        <f>SUM('31:3'!P255)</f>
        <v>0</v>
      </c>
      <c r="Q255" s="93">
        <f>SUM('31:3'!Q255)</f>
        <v>0</v>
      </c>
      <c r="R255" s="93">
        <f>SUM('31:3'!R255)</f>
        <v>0</v>
      </c>
      <c r="S255" s="93">
        <f>SUM('31:3'!S255)</f>
        <v>0</v>
      </c>
      <c r="T255" s="93">
        <f>SUM('31:3'!T255)</f>
        <v>0</v>
      </c>
      <c r="U255" s="93">
        <f>SUM('31:3'!U255)</f>
        <v>0</v>
      </c>
      <c r="V255" s="206"/>
      <c r="W255" s="33"/>
      <c r="X255" s="93">
        <f>SUM('31:3'!X255)</f>
        <v>0</v>
      </c>
      <c r="Y255" s="93">
        <f>SUM('31:3'!Y255)</f>
        <v>0</v>
      </c>
      <c r="Z255" s="93">
        <f>SUM('31:3'!Z255)</f>
        <v>0</v>
      </c>
      <c r="AA255" s="93">
        <f>SUM('31:3'!AA255)</f>
        <v>0</v>
      </c>
      <c r="AB255" s="73"/>
      <c r="AC255" s="54"/>
      <c r="AD255" s="346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>
      <c r="A256" s="534" t="s">
        <v>86</v>
      </c>
      <c r="B256" s="534"/>
      <c r="C256" s="342" t="s">
        <v>71</v>
      </c>
      <c r="D256" s="20"/>
      <c r="E256" s="20"/>
      <c r="F256" s="32"/>
      <c r="G256" s="94">
        <f>SUM(G199:G255)</f>
        <v>8712</v>
      </c>
      <c r="H256" s="30">
        <f>SUM(H199:H255)</f>
        <v>43926.63</v>
      </c>
      <c r="I256" s="30">
        <f>SUM(I199:I255)</f>
        <v>322.18</v>
      </c>
      <c r="J256" s="31">
        <f t="array" ref="J256">IF(ISERROR(G256/I256),"",G256/I256)</f>
        <v>27.040784654540939</v>
      </c>
      <c r="K256" s="30">
        <f>SUM(K199:K255)</f>
        <v>211.77628153070015</v>
      </c>
      <c r="L256" s="98"/>
      <c r="M256" s="89">
        <f t="shared" ref="M256:V256" si="88">SUM(M199:M255)</f>
        <v>91.403718469299861</v>
      </c>
      <c r="N256" s="30">
        <f t="shared" si="88"/>
        <v>0</v>
      </c>
      <c r="O256" s="91">
        <f t="shared" si="88"/>
        <v>0</v>
      </c>
      <c r="P256" s="91">
        <f t="shared" si="88"/>
        <v>0</v>
      </c>
      <c r="Q256" s="91">
        <f t="shared" si="88"/>
        <v>0</v>
      </c>
      <c r="R256" s="91">
        <f t="shared" si="88"/>
        <v>0</v>
      </c>
      <c r="S256" s="92">
        <f t="shared" si="88"/>
        <v>0</v>
      </c>
      <c r="T256" s="91">
        <f t="shared" si="88"/>
        <v>0</v>
      </c>
      <c r="U256" s="91">
        <f t="shared" si="88"/>
        <v>0</v>
      </c>
      <c r="V256" s="206">
        <f t="shared" si="88"/>
        <v>0</v>
      </c>
      <c r="W256" s="33">
        <f t="shared" ref="W256:W263" si="89">IF(ISERROR(V256/G256),"",V256/G256)</f>
        <v>0</v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75"/>
      <c r="AC256" s="70"/>
      <c r="AD256" s="346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>
      <c r="A257" s="299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SUM('31:3'!G257)</f>
        <v>0</v>
      </c>
      <c r="H257" s="339">
        <f>D257*G257</f>
        <v>0</v>
      </c>
      <c r="I257" s="93">
        <f>SUM('31:3'!I257)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0">IF(ISERROR(I257-K257),"",I257-K257)</f>
        <v>0</v>
      </c>
      <c r="N257" s="31">
        <f t="shared" ref="N257:N264" si="91">SUM(O257:U257)</f>
        <v>0</v>
      </c>
      <c r="O257" s="93">
        <f>SUM('31:3'!O257)</f>
        <v>0</v>
      </c>
      <c r="P257" s="93">
        <f>SUM('31:3'!P257)</f>
        <v>0</v>
      </c>
      <c r="Q257" s="93">
        <f>SUM('31:3'!Q257)</f>
        <v>0</v>
      </c>
      <c r="R257" s="93">
        <f>SUM('31:3'!R257)</f>
        <v>0</v>
      </c>
      <c r="S257" s="93">
        <f>SUM('31:3'!S257)</f>
        <v>0</v>
      </c>
      <c r="T257" s="93">
        <f>SUM('31:3'!T257)</f>
        <v>0</v>
      </c>
      <c r="U257" s="93">
        <f>SUM('31:3'!U257)</f>
        <v>0</v>
      </c>
      <c r="V257" s="206">
        <f t="shared" ref="V257:V263" si="92">SUM(X257:AA257)</f>
        <v>0</v>
      </c>
      <c r="W257" s="33" t="str">
        <f t="shared" si="89"/>
        <v/>
      </c>
      <c r="X257" s="93">
        <f>SUM('31:3'!X257)</f>
        <v>0</v>
      </c>
      <c r="Y257" s="93">
        <f>SUM('31:3'!Y257)</f>
        <v>0</v>
      </c>
      <c r="Z257" s="93">
        <f>SUM('31:3'!Z257)</f>
        <v>0</v>
      </c>
      <c r="AA257" s="93">
        <f>SUM('31:3'!AA257)</f>
        <v>0</v>
      </c>
      <c r="AB257" s="73"/>
      <c r="AC257" s="54"/>
      <c r="AD257" s="346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>
      <c r="A258" s="299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SUM('31:3'!G258)</f>
        <v>0</v>
      </c>
      <c r="H258" s="339">
        <f t="shared" ref="H258:H290" si="93">D258*G258</f>
        <v>0</v>
      </c>
      <c r="I258" s="93">
        <f>SUM('31:3'!I258)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0"/>
        <v>0</v>
      </c>
      <c r="N258" s="31">
        <f t="shared" si="91"/>
        <v>0</v>
      </c>
      <c r="O258" s="93">
        <f>SUM('31:3'!O258)</f>
        <v>0</v>
      </c>
      <c r="P258" s="93">
        <f>SUM('31:3'!P258)</f>
        <v>0</v>
      </c>
      <c r="Q258" s="93">
        <f>SUM('31:3'!Q258)</f>
        <v>0</v>
      </c>
      <c r="R258" s="93">
        <f>SUM('31:3'!R258)</f>
        <v>0</v>
      </c>
      <c r="S258" s="93">
        <f>SUM('31:3'!S258)</f>
        <v>0</v>
      </c>
      <c r="T258" s="93">
        <f>SUM('31:3'!T258)</f>
        <v>0</v>
      </c>
      <c r="U258" s="93">
        <f>SUM('31:3'!U258)</f>
        <v>0</v>
      </c>
      <c r="V258" s="206">
        <f t="shared" si="92"/>
        <v>0</v>
      </c>
      <c r="W258" s="33" t="str">
        <f t="shared" si="89"/>
        <v/>
      </c>
      <c r="X258" s="93">
        <f>SUM('31:3'!X258)</f>
        <v>0</v>
      </c>
      <c r="Y258" s="93">
        <f>SUM('31:3'!Y258)</f>
        <v>0</v>
      </c>
      <c r="Z258" s="93">
        <f>SUM('31:3'!Z258)</f>
        <v>0</v>
      </c>
      <c r="AA258" s="93">
        <f>SUM('31:3'!AA258)</f>
        <v>0</v>
      </c>
      <c r="AB258" s="73"/>
      <c r="AC258" s="54"/>
      <c r="AD258" s="346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>
      <c r="A259" s="299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SUM('31:3'!G259)</f>
        <v>0</v>
      </c>
      <c r="H259" s="339">
        <f t="shared" si="93"/>
        <v>0</v>
      </c>
      <c r="I259" s="93">
        <f>SUM('31:3'!I259)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0"/>
        <v>0</v>
      </c>
      <c r="N259" s="31">
        <f t="shared" si="91"/>
        <v>0</v>
      </c>
      <c r="O259" s="93">
        <f>SUM('31:3'!O259)</f>
        <v>0</v>
      </c>
      <c r="P259" s="93">
        <f>SUM('31:3'!P259)</f>
        <v>0</v>
      </c>
      <c r="Q259" s="93">
        <f>SUM('31:3'!Q259)</f>
        <v>0</v>
      </c>
      <c r="R259" s="93">
        <f>SUM('31:3'!R259)</f>
        <v>0</v>
      </c>
      <c r="S259" s="93">
        <f>SUM('31:3'!S259)</f>
        <v>0</v>
      </c>
      <c r="T259" s="93">
        <f>SUM('31:3'!T259)</f>
        <v>0</v>
      </c>
      <c r="U259" s="93">
        <f>SUM('31:3'!U259)</f>
        <v>0</v>
      </c>
      <c r="V259" s="206">
        <f t="shared" si="92"/>
        <v>0</v>
      </c>
      <c r="W259" s="33" t="str">
        <f t="shared" si="89"/>
        <v/>
      </c>
      <c r="X259" s="93">
        <f>SUM('31:3'!X259)</f>
        <v>0</v>
      </c>
      <c r="Y259" s="93">
        <f>SUM('31:3'!Y259)</f>
        <v>0</v>
      </c>
      <c r="Z259" s="93">
        <f>SUM('31:3'!Z259)</f>
        <v>0</v>
      </c>
      <c r="AA259" s="93">
        <f>SUM('31:3'!AA259)</f>
        <v>0</v>
      </c>
      <c r="AB259" s="73"/>
      <c r="AC259" s="54"/>
      <c r="AD259" s="346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>
      <c r="A260" s="299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SUM('31:3'!G260)</f>
        <v>0</v>
      </c>
      <c r="H260" s="339">
        <f t="shared" si="93"/>
        <v>0</v>
      </c>
      <c r="I260" s="93">
        <f>SUM('31:3'!I260)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0"/>
        <v>0</v>
      </c>
      <c r="N260" s="31">
        <f t="shared" si="91"/>
        <v>0</v>
      </c>
      <c r="O260" s="93">
        <f>SUM('31:3'!O260)</f>
        <v>0</v>
      </c>
      <c r="P260" s="93">
        <f>SUM('31:3'!P260)</f>
        <v>0</v>
      </c>
      <c r="Q260" s="93">
        <f>SUM('31:3'!Q260)</f>
        <v>0</v>
      </c>
      <c r="R260" s="93">
        <f>SUM('31:3'!R260)</f>
        <v>0</v>
      </c>
      <c r="S260" s="93">
        <f>SUM('31:3'!S260)</f>
        <v>0</v>
      </c>
      <c r="T260" s="93">
        <f>SUM('31:3'!T260)</f>
        <v>0</v>
      </c>
      <c r="U260" s="93">
        <f>SUM('31:3'!U260)</f>
        <v>0</v>
      </c>
      <c r="V260" s="206">
        <f t="shared" si="92"/>
        <v>0</v>
      </c>
      <c r="W260" s="33" t="str">
        <f t="shared" si="89"/>
        <v/>
      </c>
      <c r="X260" s="93">
        <f>SUM('31:3'!X260)</f>
        <v>0</v>
      </c>
      <c r="Y260" s="93">
        <f>SUM('31:3'!Y260)</f>
        <v>0</v>
      </c>
      <c r="Z260" s="93">
        <f>SUM('31:3'!Z260)</f>
        <v>0</v>
      </c>
      <c r="AA260" s="93">
        <f>SUM('31:3'!AA260)</f>
        <v>0</v>
      </c>
      <c r="AB260" s="73"/>
      <c r="AC260" s="54"/>
      <c r="AD260" s="346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>
      <c r="A261" s="299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SUM('31:3'!G261)</f>
        <v>78</v>
      </c>
      <c r="H261" s="339">
        <f t="shared" si="93"/>
        <v>392.34000000000003</v>
      </c>
      <c r="I261" s="93">
        <f>SUM('31:3'!I261)</f>
        <v>8.5</v>
      </c>
      <c r="J261" s="31">
        <f t="array" ref="J261">IF(ISERROR(G261/I261),"",G261/I261)</f>
        <v>9.1764705882352935</v>
      </c>
      <c r="K261" s="35">
        <f t="array" ref="K261">IF(ISERROR(G261/L261),"",G261/L261)</f>
        <v>8.387096774193548</v>
      </c>
      <c r="L261" s="87">
        <v>9.3000000000000007</v>
      </c>
      <c r="M261" s="36">
        <f t="shared" si="90"/>
        <v>0.11290322580645196</v>
      </c>
      <c r="N261" s="31">
        <f t="shared" si="91"/>
        <v>0</v>
      </c>
      <c r="O261" s="93">
        <f>SUM('31:3'!O261)</f>
        <v>0</v>
      </c>
      <c r="P261" s="93">
        <f>SUM('31:3'!P261)</f>
        <v>0</v>
      </c>
      <c r="Q261" s="93">
        <f>SUM('31:3'!Q261)</f>
        <v>0</v>
      </c>
      <c r="R261" s="93">
        <f>SUM('31:3'!R261)</f>
        <v>0</v>
      </c>
      <c r="S261" s="93">
        <f>SUM('31:3'!S261)</f>
        <v>0</v>
      </c>
      <c r="T261" s="93">
        <f>SUM('31:3'!T261)</f>
        <v>0</v>
      </c>
      <c r="U261" s="93">
        <f>SUM('31:3'!U261)</f>
        <v>0</v>
      </c>
      <c r="V261" s="206">
        <f t="shared" si="92"/>
        <v>0</v>
      </c>
      <c r="W261" s="33">
        <f t="shared" si="89"/>
        <v>0</v>
      </c>
      <c r="X261" s="93">
        <f>SUM('31:3'!X261)</f>
        <v>0</v>
      </c>
      <c r="Y261" s="93">
        <f>SUM('31:3'!Y261)</f>
        <v>0</v>
      </c>
      <c r="Z261" s="93">
        <f>SUM('31:3'!Z261)</f>
        <v>0</v>
      </c>
      <c r="AA261" s="93">
        <f>SUM('31:3'!AA261)</f>
        <v>0</v>
      </c>
      <c r="AB261" s="73"/>
      <c r="AC261" s="54"/>
      <c r="AD261" s="346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>
      <c r="A262" s="299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SUM('31:3'!G262)</f>
        <v>146</v>
      </c>
      <c r="H262" s="339">
        <f t="shared" si="93"/>
        <v>734.38</v>
      </c>
      <c r="I262" s="93">
        <f>SUM('31:3'!I262)</f>
        <v>28</v>
      </c>
      <c r="J262" s="31">
        <f t="array" ref="J262">IF(ISERROR(G262/I262),"",G262/I262)</f>
        <v>5.2142857142857144</v>
      </c>
      <c r="K262" s="35">
        <f t="array" ref="K262">IF(ISERROR(G262/L262),"",G262/L262)</f>
        <v>15.698924731182794</v>
      </c>
      <c r="L262" s="87">
        <v>9.3000000000000007</v>
      </c>
      <c r="M262" s="36">
        <f t="shared" si="90"/>
        <v>12.301075268817206</v>
      </c>
      <c r="N262" s="31">
        <f t="shared" si="91"/>
        <v>0</v>
      </c>
      <c r="O262" s="93">
        <f>SUM('31:3'!O262)</f>
        <v>0</v>
      </c>
      <c r="P262" s="93">
        <f>SUM('31:3'!P262)</f>
        <v>0</v>
      </c>
      <c r="Q262" s="93">
        <f>SUM('31:3'!Q262)</f>
        <v>0</v>
      </c>
      <c r="R262" s="93">
        <f>SUM('31:3'!R262)</f>
        <v>0</v>
      </c>
      <c r="S262" s="93">
        <f>SUM('31:3'!S262)</f>
        <v>0</v>
      </c>
      <c r="T262" s="93">
        <f>SUM('31:3'!T262)</f>
        <v>0</v>
      </c>
      <c r="U262" s="93">
        <f>SUM('31:3'!U262)</f>
        <v>0</v>
      </c>
      <c r="V262" s="206">
        <f t="shared" si="92"/>
        <v>0</v>
      </c>
      <c r="W262" s="33">
        <f t="shared" si="89"/>
        <v>0</v>
      </c>
      <c r="X262" s="93">
        <f>SUM('31:3'!X262)</f>
        <v>0</v>
      </c>
      <c r="Y262" s="93">
        <f>SUM('31:3'!Y262)</f>
        <v>0</v>
      </c>
      <c r="Z262" s="93">
        <f>SUM('31:3'!Z262)</f>
        <v>0</v>
      </c>
      <c r="AA262" s="93">
        <f>SUM('31:3'!AA262)</f>
        <v>0</v>
      </c>
      <c r="AB262" s="73"/>
      <c r="AC262" s="54"/>
      <c r="AD262" s="346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>
      <c r="A263" s="299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SUM('31:3'!G263)</f>
        <v>0</v>
      </c>
      <c r="H263" s="339">
        <f t="shared" si="93"/>
        <v>0</v>
      </c>
      <c r="I263" s="93">
        <f>SUM('31:3'!I263)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0"/>
        <v>0</v>
      </c>
      <c r="N263" s="31">
        <f t="shared" si="91"/>
        <v>0</v>
      </c>
      <c r="O263" s="93">
        <f>SUM('31:3'!O263)</f>
        <v>0</v>
      </c>
      <c r="P263" s="93">
        <f>SUM('31:3'!P263)</f>
        <v>0</v>
      </c>
      <c r="Q263" s="93">
        <f>SUM('31:3'!Q263)</f>
        <v>0</v>
      </c>
      <c r="R263" s="93">
        <f>SUM('31:3'!R263)</f>
        <v>0</v>
      </c>
      <c r="S263" s="93">
        <f>SUM('31:3'!S263)</f>
        <v>0</v>
      </c>
      <c r="T263" s="93">
        <f>SUM('31:3'!T263)</f>
        <v>0</v>
      </c>
      <c r="U263" s="93">
        <f>SUM('31:3'!U263)</f>
        <v>0</v>
      </c>
      <c r="V263" s="206">
        <f t="shared" si="92"/>
        <v>0</v>
      </c>
      <c r="W263" s="33" t="str">
        <f t="shared" si="89"/>
        <v/>
      </c>
      <c r="X263" s="93">
        <f>SUM('31:3'!X263)</f>
        <v>0</v>
      </c>
      <c r="Y263" s="93">
        <f>SUM('31:3'!Y263)</f>
        <v>0</v>
      </c>
      <c r="Z263" s="93">
        <f>SUM('31:3'!Z263)</f>
        <v>0</v>
      </c>
      <c r="AA263" s="93">
        <f>SUM('31:3'!AA263)</f>
        <v>0</v>
      </c>
      <c r="AB263" s="73"/>
      <c r="AC263" s="54"/>
      <c r="AD263" s="346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>
      <c r="A264" s="299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SUM('31:3'!G264)</f>
        <v>96</v>
      </c>
      <c r="H264" s="339">
        <f t="shared" si="93"/>
        <v>482.88</v>
      </c>
      <c r="I264" s="93">
        <f>SUM('31:3'!I264)</f>
        <v>11</v>
      </c>
      <c r="J264" s="31"/>
      <c r="K264" s="35">
        <f t="array" ref="K264">IF(ISERROR(G264/L264),"",G264/L264)</f>
        <v>10.32258064516129</v>
      </c>
      <c r="L264" s="87">
        <v>9.3000000000000007</v>
      </c>
      <c r="M264" s="36">
        <f t="shared" si="90"/>
        <v>0.67741935483870996</v>
      </c>
      <c r="N264" s="31">
        <f t="shared" si="91"/>
        <v>0</v>
      </c>
      <c r="O264" s="93">
        <f>SUM('31:3'!O264)</f>
        <v>0</v>
      </c>
      <c r="P264" s="93">
        <f>SUM('31:3'!P264)</f>
        <v>0</v>
      </c>
      <c r="Q264" s="93">
        <f>SUM('31:3'!Q264)</f>
        <v>0</v>
      </c>
      <c r="R264" s="93">
        <f>SUM('31:3'!R264)</f>
        <v>0</v>
      </c>
      <c r="S264" s="93">
        <f>SUM('31:3'!S264)</f>
        <v>0</v>
      </c>
      <c r="T264" s="93">
        <f>SUM('31:3'!T264)</f>
        <v>0</v>
      </c>
      <c r="U264" s="93">
        <f>SUM('31:3'!U264)</f>
        <v>0</v>
      </c>
      <c r="V264" s="207"/>
      <c r="W264" s="33"/>
      <c r="X264" s="93">
        <f>SUM('31:3'!X264)</f>
        <v>0</v>
      </c>
      <c r="Y264" s="93">
        <f>SUM('31:3'!Y264)</f>
        <v>0</v>
      </c>
      <c r="Z264" s="93">
        <f>SUM('31:3'!Z264)</f>
        <v>0</v>
      </c>
      <c r="AA264" s="93">
        <f>SUM('31:3'!AA264)</f>
        <v>0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>
      <c r="A265" s="304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SUM('31:3'!G265)</f>
        <v>0</v>
      </c>
      <c r="H265" s="339">
        <f t="shared" si="93"/>
        <v>0</v>
      </c>
      <c r="I265" s="93">
        <f>SUM('31:3'!I265)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SUM('31:3'!O265)</f>
        <v>0</v>
      </c>
      <c r="P265" s="93">
        <f>SUM('31:3'!P265)</f>
        <v>0</v>
      </c>
      <c r="Q265" s="93">
        <f>SUM('31:3'!Q265)</f>
        <v>0</v>
      </c>
      <c r="R265" s="93">
        <f>SUM('31:3'!R265)</f>
        <v>0</v>
      </c>
      <c r="S265" s="93">
        <f>SUM('31:3'!S265)</f>
        <v>0</v>
      </c>
      <c r="T265" s="93">
        <f>SUM('31:3'!T265)</f>
        <v>0</v>
      </c>
      <c r="U265" s="93">
        <f>SUM('31:3'!U265)</f>
        <v>0</v>
      </c>
      <c r="V265" s="207">
        <f>SUM(X265:AA265)</f>
        <v>0</v>
      </c>
      <c r="W265" s="33" t="str">
        <f>IF(ISERROR(V265/G265),"",V265/G265)</f>
        <v/>
      </c>
      <c r="X265" s="93">
        <f>SUM('31:3'!X265)</f>
        <v>0</v>
      </c>
      <c r="Y265" s="93">
        <f>SUM('31:3'!Y265)</f>
        <v>0</v>
      </c>
      <c r="Z265" s="93">
        <f>SUM('31:3'!Z265)</f>
        <v>0</v>
      </c>
      <c r="AA265" s="93">
        <f>SUM('31:3'!AA265)</f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>
      <c r="A266" s="304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SUM('31:3'!G266)</f>
        <v>0</v>
      </c>
      <c r="H266" s="339">
        <f t="shared" si="93"/>
        <v>0</v>
      </c>
      <c r="I266" s="93">
        <f>SUM('31:3'!I266)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SUM('31:3'!O266)</f>
        <v>0</v>
      </c>
      <c r="P266" s="93">
        <f>SUM('31:3'!P266)</f>
        <v>0</v>
      </c>
      <c r="Q266" s="93">
        <f>SUM('31:3'!Q266)</f>
        <v>0</v>
      </c>
      <c r="R266" s="93">
        <f>SUM('31:3'!R266)</f>
        <v>0</v>
      </c>
      <c r="S266" s="93">
        <f>SUM('31:3'!S266)</f>
        <v>0</v>
      </c>
      <c r="T266" s="93">
        <f>SUM('31:3'!T266)</f>
        <v>0</v>
      </c>
      <c r="U266" s="93">
        <f>SUM('31:3'!U266)</f>
        <v>0</v>
      </c>
      <c r="V266" s="207">
        <f>SUM(X266:AA266)</f>
        <v>0</v>
      </c>
      <c r="W266" s="33" t="str">
        <f>IF(ISERROR(V266/G266),"",V266/G266)</f>
        <v/>
      </c>
      <c r="X266" s="93">
        <f>SUM('31:3'!X266)</f>
        <v>0</v>
      </c>
      <c r="Y266" s="93">
        <f>SUM('31:3'!Y266)</f>
        <v>0</v>
      </c>
      <c r="Z266" s="93">
        <f>SUM('31:3'!Z266)</f>
        <v>0</v>
      </c>
      <c r="AA266" s="93">
        <f>SUM('31:3'!AA266)</f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>
      <c r="A267" s="304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SUM('31:3'!G267)</f>
        <v>0</v>
      </c>
      <c r="H267" s="339">
        <f t="shared" si="93"/>
        <v>0</v>
      </c>
      <c r="I267" s="93">
        <f>SUM('31:3'!I267)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SUM('31:3'!O267)</f>
        <v>0</v>
      </c>
      <c r="P267" s="93">
        <f>SUM('31:3'!P267)</f>
        <v>0</v>
      </c>
      <c r="Q267" s="93">
        <f>SUM('31:3'!Q267)</f>
        <v>0</v>
      </c>
      <c r="R267" s="93">
        <f>SUM('31:3'!R267)</f>
        <v>0</v>
      </c>
      <c r="S267" s="93">
        <f>SUM('31:3'!S267)</f>
        <v>0</v>
      </c>
      <c r="T267" s="93">
        <f>SUM('31:3'!T267)</f>
        <v>0</v>
      </c>
      <c r="U267" s="93">
        <f>SUM('31:3'!U267)</f>
        <v>0</v>
      </c>
      <c r="V267" s="207">
        <f>SUM(X267:AA267)</f>
        <v>0</v>
      </c>
      <c r="W267" s="33" t="str">
        <f>IF(ISERROR(V267/G267),"",V267/G267)</f>
        <v/>
      </c>
      <c r="X267" s="93">
        <f>SUM('31:3'!X267)</f>
        <v>0</v>
      </c>
      <c r="Y267" s="93">
        <f>SUM('31:3'!Y267)</f>
        <v>0</v>
      </c>
      <c r="Z267" s="93">
        <f>SUM('31:3'!Z267)</f>
        <v>0</v>
      </c>
      <c r="AA267" s="93">
        <f>SUM('31:3'!AA267)</f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>
      <c r="A268" s="304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SUM('31:3'!G268)</f>
        <v>0</v>
      </c>
      <c r="H268" s="339">
        <f t="shared" si="93"/>
        <v>0</v>
      </c>
      <c r="I268" s="93">
        <f>SUM('31:3'!I268)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SUM('31:3'!O268)</f>
        <v>0</v>
      </c>
      <c r="P268" s="93">
        <f>SUM('31:3'!P268)</f>
        <v>0</v>
      </c>
      <c r="Q268" s="93">
        <f>SUM('31:3'!Q268)</f>
        <v>0</v>
      </c>
      <c r="R268" s="93">
        <f>SUM('31:3'!R268)</f>
        <v>0</v>
      </c>
      <c r="S268" s="93">
        <f>SUM('31:3'!S268)</f>
        <v>0</v>
      </c>
      <c r="T268" s="93">
        <f>SUM('31:3'!T268)</f>
        <v>0</v>
      </c>
      <c r="U268" s="93">
        <f>SUM('31:3'!U268)</f>
        <v>0</v>
      </c>
      <c r="V268" s="207">
        <f>SUM(X268:AA268)</f>
        <v>0</v>
      </c>
      <c r="W268" s="33" t="str">
        <f>IF(ISERROR(V268/G268),"",V268/G268)</f>
        <v/>
      </c>
      <c r="X268" s="93">
        <f>SUM('31:3'!X268)</f>
        <v>0</v>
      </c>
      <c r="Y268" s="93">
        <f>SUM('31:3'!Y268)</f>
        <v>0</v>
      </c>
      <c r="Z268" s="93">
        <f>SUM('31:3'!Z268)</f>
        <v>0</v>
      </c>
      <c r="AA268" s="93">
        <f>SUM('31:3'!AA268)</f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>
      <c r="A269" s="304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SUM('31:3'!G269)</f>
        <v>0</v>
      </c>
      <c r="H269" s="339">
        <f t="shared" si="93"/>
        <v>0</v>
      </c>
      <c r="I269" s="93">
        <f>SUM('31:3'!I269)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4">IF(ISERROR(I269-K269),"",I269-K269)</f>
        <v>0</v>
      </c>
      <c r="N269" s="31">
        <f t="shared" ref="N269:N284" si="95">SUM(O269:U269)</f>
        <v>0</v>
      </c>
      <c r="O269" s="93">
        <f>SUM('31:3'!O269)</f>
        <v>0</v>
      </c>
      <c r="P269" s="93">
        <f>SUM('31:3'!P269)</f>
        <v>0</v>
      </c>
      <c r="Q269" s="93">
        <f>SUM('31:3'!Q269)</f>
        <v>0</v>
      </c>
      <c r="R269" s="93">
        <f>SUM('31:3'!R269)</f>
        <v>0</v>
      </c>
      <c r="S269" s="93">
        <f>SUM('31:3'!S269)</f>
        <v>0</v>
      </c>
      <c r="T269" s="93">
        <f>SUM('31:3'!T269)</f>
        <v>0</v>
      </c>
      <c r="U269" s="93">
        <f>SUM('31:3'!U269)</f>
        <v>0</v>
      </c>
      <c r="V269" s="206">
        <f t="shared" ref="V269:V276" si="96">SUM(X269:AA269)</f>
        <v>0</v>
      </c>
      <c r="W269" s="33" t="str">
        <f t="shared" ref="W269:W276" si="97">IF(ISERROR(V269/G269),"",V269/G269)</f>
        <v/>
      </c>
      <c r="X269" s="93">
        <f>SUM('31:3'!X269)</f>
        <v>0</v>
      </c>
      <c r="Y269" s="93">
        <f>SUM('31:3'!Y269)</f>
        <v>0</v>
      </c>
      <c r="Z269" s="93">
        <f>SUM('31:3'!Z269)</f>
        <v>0</v>
      </c>
      <c r="AA269" s="93">
        <f>SUM('31:3'!AA269)</f>
        <v>0</v>
      </c>
      <c r="AB269" s="73"/>
      <c r="AC269" s="54"/>
      <c r="AD269" s="346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>
      <c r="A270" s="304"/>
      <c r="B270" s="65" t="s">
        <v>88</v>
      </c>
      <c r="C270" s="16" t="s">
        <v>72</v>
      </c>
      <c r="D270" s="17">
        <v>5.03</v>
      </c>
      <c r="E270" s="17"/>
      <c r="F270" s="6"/>
      <c r="G270" s="93">
        <f>SUM('31:3'!G270)</f>
        <v>0</v>
      </c>
      <c r="H270" s="339">
        <f t="shared" si="93"/>
        <v>0</v>
      </c>
      <c r="I270" s="93">
        <f>SUM('31:3'!I270)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4"/>
        <v/>
      </c>
      <c r="N270" s="31">
        <f t="shared" si="95"/>
        <v>0</v>
      </c>
      <c r="O270" s="93">
        <f>SUM('31:3'!O270)</f>
        <v>0</v>
      </c>
      <c r="P270" s="93">
        <f>SUM('31:3'!P270)</f>
        <v>0</v>
      </c>
      <c r="Q270" s="93">
        <f>SUM('31:3'!Q270)</f>
        <v>0</v>
      </c>
      <c r="R270" s="93">
        <f>SUM('31:3'!R270)</f>
        <v>0</v>
      </c>
      <c r="S270" s="93">
        <f>SUM('31:3'!S270)</f>
        <v>0</v>
      </c>
      <c r="T270" s="93">
        <f>SUM('31:3'!T270)</f>
        <v>0</v>
      </c>
      <c r="U270" s="93">
        <f>SUM('31:3'!U270)</f>
        <v>0</v>
      </c>
      <c r="V270" s="206">
        <f t="shared" si="96"/>
        <v>0</v>
      </c>
      <c r="W270" s="33" t="str">
        <f t="shared" si="97"/>
        <v/>
      </c>
      <c r="X270" s="93">
        <f>SUM('31:3'!X270)</f>
        <v>0</v>
      </c>
      <c r="Y270" s="93">
        <f>SUM('31:3'!Y270)</f>
        <v>0</v>
      </c>
      <c r="Z270" s="93">
        <f>SUM('31:3'!Z270)</f>
        <v>0</v>
      </c>
      <c r="AA270" s="93">
        <f>SUM('31:3'!AA270)</f>
        <v>0</v>
      </c>
      <c r="AB270" s="73"/>
      <c r="AC270" s="54"/>
      <c r="AD270" s="346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>
      <c r="A271" s="304"/>
      <c r="B271" s="65" t="s">
        <v>88</v>
      </c>
      <c r="C271" s="16" t="s">
        <v>60</v>
      </c>
      <c r="D271" s="17">
        <v>5.03</v>
      </c>
      <c r="E271" s="17"/>
      <c r="F271" s="6"/>
      <c r="G271" s="93">
        <f>SUM('31:3'!G271)</f>
        <v>0</v>
      </c>
      <c r="H271" s="339">
        <f t="shared" si="93"/>
        <v>0</v>
      </c>
      <c r="I271" s="93">
        <f>SUM('31:3'!I271)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4"/>
        <v/>
      </c>
      <c r="N271" s="31">
        <f t="shared" si="95"/>
        <v>0</v>
      </c>
      <c r="O271" s="93">
        <f>SUM('31:3'!O271)</f>
        <v>0</v>
      </c>
      <c r="P271" s="93">
        <f>SUM('31:3'!P271)</f>
        <v>0</v>
      </c>
      <c r="Q271" s="93">
        <f>SUM('31:3'!Q271)</f>
        <v>0</v>
      </c>
      <c r="R271" s="93">
        <f>SUM('31:3'!R271)</f>
        <v>0</v>
      </c>
      <c r="S271" s="93">
        <f>SUM('31:3'!S271)</f>
        <v>0</v>
      </c>
      <c r="T271" s="93">
        <f>SUM('31:3'!T271)</f>
        <v>0</v>
      </c>
      <c r="U271" s="93">
        <f>SUM('31:3'!U271)</f>
        <v>0</v>
      </c>
      <c r="V271" s="206">
        <f t="shared" si="96"/>
        <v>0</v>
      </c>
      <c r="W271" s="33" t="str">
        <f t="shared" si="97"/>
        <v/>
      </c>
      <c r="X271" s="93">
        <f>SUM('31:3'!X271)</f>
        <v>0</v>
      </c>
      <c r="Y271" s="93">
        <f>SUM('31:3'!Y271)</f>
        <v>0</v>
      </c>
      <c r="Z271" s="93">
        <f>SUM('31:3'!Z271)</f>
        <v>0</v>
      </c>
      <c r="AA271" s="93">
        <f>SUM('31:3'!AA271)</f>
        <v>0</v>
      </c>
      <c r="AB271" s="73"/>
      <c r="AC271" s="54"/>
      <c r="AD271" s="346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>
      <c r="A272" s="304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SUM('31:3'!G272)</f>
        <v>0</v>
      </c>
      <c r="H272" s="339">
        <f t="shared" si="93"/>
        <v>0</v>
      </c>
      <c r="I272" s="93">
        <f>SUM('31:3'!I272)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4"/>
        <v/>
      </c>
      <c r="N272" s="31">
        <f t="shared" si="95"/>
        <v>0</v>
      </c>
      <c r="O272" s="93">
        <f>SUM('31:3'!O272)</f>
        <v>0</v>
      </c>
      <c r="P272" s="93">
        <f>SUM('31:3'!P272)</f>
        <v>0</v>
      </c>
      <c r="Q272" s="93">
        <f>SUM('31:3'!Q272)</f>
        <v>0</v>
      </c>
      <c r="R272" s="93">
        <f>SUM('31:3'!R272)</f>
        <v>0</v>
      </c>
      <c r="S272" s="93">
        <f>SUM('31:3'!S272)</f>
        <v>0</v>
      </c>
      <c r="T272" s="93">
        <f>SUM('31:3'!T272)</f>
        <v>0</v>
      </c>
      <c r="U272" s="93">
        <f>SUM('31:3'!U272)</f>
        <v>0</v>
      </c>
      <c r="V272" s="206">
        <f t="shared" si="96"/>
        <v>0</v>
      </c>
      <c r="W272" s="33" t="str">
        <f t="shared" si="97"/>
        <v/>
      </c>
      <c r="X272" s="93">
        <f>SUM('31:3'!X272)</f>
        <v>0</v>
      </c>
      <c r="Y272" s="93">
        <f>SUM('31:3'!Y272)</f>
        <v>0</v>
      </c>
      <c r="Z272" s="93">
        <f>SUM('31:3'!Z272)</f>
        <v>0</v>
      </c>
      <c r="AA272" s="93">
        <f>SUM('31:3'!AA272)</f>
        <v>0</v>
      </c>
      <c r="AB272" s="73"/>
      <c r="AC272" s="54"/>
      <c r="AD272" s="346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>
      <c r="A273" s="304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SUM('31:3'!G273)</f>
        <v>0</v>
      </c>
      <c r="H273" s="339">
        <f t="shared" si="93"/>
        <v>0</v>
      </c>
      <c r="I273" s="93">
        <f>SUM('31:3'!I273)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4"/>
        <v>0</v>
      </c>
      <c r="N273" s="31">
        <f t="shared" si="95"/>
        <v>0</v>
      </c>
      <c r="O273" s="93">
        <f>SUM('31:3'!O273)</f>
        <v>0</v>
      </c>
      <c r="P273" s="93">
        <f>SUM('31:3'!P273)</f>
        <v>0</v>
      </c>
      <c r="Q273" s="93">
        <f>SUM('31:3'!Q273)</f>
        <v>0</v>
      </c>
      <c r="R273" s="93">
        <f>SUM('31:3'!R273)</f>
        <v>0</v>
      </c>
      <c r="S273" s="93">
        <f>SUM('31:3'!S273)</f>
        <v>0</v>
      </c>
      <c r="T273" s="93">
        <f>SUM('31:3'!T273)</f>
        <v>0</v>
      </c>
      <c r="U273" s="93">
        <f>SUM('31:3'!U273)</f>
        <v>0</v>
      </c>
      <c r="V273" s="206">
        <f t="shared" si="96"/>
        <v>0</v>
      </c>
      <c r="W273" s="33" t="str">
        <f t="shared" si="97"/>
        <v/>
      </c>
      <c r="X273" s="93">
        <f>SUM('31:3'!X273)</f>
        <v>0</v>
      </c>
      <c r="Y273" s="93">
        <f>SUM('31:3'!Y273)</f>
        <v>0</v>
      </c>
      <c r="Z273" s="93">
        <f>SUM('31:3'!Z273)</f>
        <v>0</v>
      </c>
      <c r="AA273" s="93">
        <f>SUM('31:3'!AA273)</f>
        <v>0</v>
      </c>
      <c r="AB273" s="73"/>
      <c r="AC273" s="54"/>
      <c r="AD273" s="346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>
      <c r="A274" s="304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SUM('31:3'!G274)</f>
        <v>0</v>
      </c>
      <c r="H274" s="339">
        <f t="shared" si="93"/>
        <v>0</v>
      </c>
      <c r="I274" s="93">
        <f>SUM('31:3'!I274)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4"/>
        <v>0</v>
      </c>
      <c r="N274" s="31">
        <f t="shared" si="95"/>
        <v>0</v>
      </c>
      <c r="O274" s="93">
        <f>SUM('31:3'!O274)</f>
        <v>0</v>
      </c>
      <c r="P274" s="93">
        <f>SUM('31:3'!P274)</f>
        <v>0</v>
      </c>
      <c r="Q274" s="93">
        <f>SUM('31:3'!Q274)</f>
        <v>0</v>
      </c>
      <c r="R274" s="93">
        <f>SUM('31:3'!R274)</f>
        <v>0</v>
      </c>
      <c r="S274" s="93">
        <f>SUM('31:3'!S274)</f>
        <v>0</v>
      </c>
      <c r="T274" s="93">
        <f>SUM('31:3'!T274)</f>
        <v>0</v>
      </c>
      <c r="U274" s="93">
        <f>SUM('31:3'!U274)</f>
        <v>0</v>
      </c>
      <c r="V274" s="206">
        <f t="shared" si="96"/>
        <v>0</v>
      </c>
      <c r="W274" s="33" t="str">
        <f t="shared" si="97"/>
        <v/>
      </c>
      <c r="X274" s="93">
        <f>SUM('31:3'!X274)</f>
        <v>0</v>
      </c>
      <c r="Y274" s="93">
        <f>SUM('31:3'!Y274)</f>
        <v>0</v>
      </c>
      <c r="Z274" s="93">
        <f>SUM('31:3'!Z274)</f>
        <v>0</v>
      </c>
      <c r="AA274" s="93">
        <f>SUM('31:3'!AA274)</f>
        <v>0</v>
      </c>
      <c r="AB274" s="73"/>
      <c r="AC274" s="54"/>
      <c r="AD274" s="346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>
      <c r="A275" s="304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SUM('31:3'!G275)</f>
        <v>0</v>
      </c>
      <c r="H275" s="339">
        <f t="shared" si="93"/>
        <v>0</v>
      </c>
      <c r="I275" s="93">
        <f>SUM('31:3'!I275)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4"/>
        <v>0</v>
      </c>
      <c r="N275" s="31">
        <f t="shared" si="95"/>
        <v>0</v>
      </c>
      <c r="O275" s="93">
        <f>SUM('31:3'!O275)</f>
        <v>0</v>
      </c>
      <c r="P275" s="93">
        <f>SUM('31:3'!P275)</f>
        <v>0</v>
      </c>
      <c r="Q275" s="93">
        <f>SUM('31:3'!Q275)</f>
        <v>0</v>
      </c>
      <c r="R275" s="93">
        <f>SUM('31:3'!R275)</f>
        <v>0</v>
      </c>
      <c r="S275" s="93">
        <f>SUM('31:3'!S275)</f>
        <v>0</v>
      </c>
      <c r="T275" s="93">
        <f>SUM('31:3'!T275)</f>
        <v>0</v>
      </c>
      <c r="U275" s="93">
        <f>SUM('31:3'!U275)</f>
        <v>0</v>
      </c>
      <c r="V275" s="206">
        <f t="shared" si="96"/>
        <v>0</v>
      </c>
      <c r="W275" s="33" t="str">
        <f t="shared" si="97"/>
        <v/>
      </c>
      <c r="X275" s="93">
        <f>SUM('31:3'!X275)</f>
        <v>0</v>
      </c>
      <c r="Y275" s="93">
        <f>SUM('31:3'!Y275)</f>
        <v>0</v>
      </c>
      <c r="Z275" s="93">
        <f>SUM('31:3'!Z275)</f>
        <v>0</v>
      </c>
      <c r="AA275" s="93">
        <f>SUM('31:3'!AA275)</f>
        <v>0</v>
      </c>
      <c r="AB275" s="73"/>
      <c r="AC275" s="54"/>
      <c r="AD275" s="346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>
      <c r="A276" s="304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SUM('31:3'!G276)</f>
        <v>0</v>
      </c>
      <c r="H276" s="339">
        <f t="shared" si="93"/>
        <v>0</v>
      </c>
      <c r="I276" s="93">
        <f>SUM('31:3'!I276)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4"/>
        <v>0</v>
      </c>
      <c r="N276" s="31">
        <f t="shared" si="95"/>
        <v>0</v>
      </c>
      <c r="O276" s="93">
        <f>SUM('31:3'!O276)</f>
        <v>0</v>
      </c>
      <c r="P276" s="93">
        <f>SUM('31:3'!P276)</f>
        <v>0</v>
      </c>
      <c r="Q276" s="93">
        <f>SUM('31:3'!Q276)</f>
        <v>0</v>
      </c>
      <c r="R276" s="93">
        <f>SUM('31:3'!R276)</f>
        <v>0</v>
      </c>
      <c r="S276" s="93">
        <f>SUM('31:3'!S276)</f>
        <v>0</v>
      </c>
      <c r="T276" s="93">
        <f>SUM('31:3'!T276)</f>
        <v>0</v>
      </c>
      <c r="U276" s="93">
        <f>SUM('31:3'!U276)</f>
        <v>0</v>
      </c>
      <c r="V276" s="206">
        <f t="shared" si="96"/>
        <v>0</v>
      </c>
      <c r="W276" s="33" t="str">
        <f t="shared" si="97"/>
        <v/>
      </c>
      <c r="X276" s="93">
        <f>SUM('31:3'!X276)</f>
        <v>0</v>
      </c>
      <c r="Y276" s="93">
        <f>SUM('31:3'!Y276)</f>
        <v>0</v>
      </c>
      <c r="Z276" s="93">
        <f>SUM('31:3'!Z276)</f>
        <v>0</v>
      </c>
      <c r="AA276" s="93">
        <f>SUM('31:3'!AA276)</f>
        <v>0</v>
      </c>
      <c r="AB276" s="73"/>
      <c r="AC276" s="54"/>
      <c r="AD276" s="346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>
      <c r="A277" s="299">
        <v>30400026</v>
      </c>
      <c r="B277" s="190" t="s">
        <v>394</v>
      </c>
      <c r="C277" s="187" t="s">
        <v>396</v>
      </c>
      <c r="D277" s="17">
        <v>5</v>
      </c>
      <c r="E277" s="17"/>
      <c r="F277" s="6"/>
      <c r="G277" s="93">
        <f>SUM('31:3'!G277)</f>
        <v>0</v>
      </c>
      <c r="H277" s="339">
        <f t="shared" si="93"/>
        <v>0</v>
      </c>
      <c r="I277" s="93">
        <f>SUM('31:3'!I277)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4"/>
        <v>0</v>
      </c>
      <c r="N277" s="31">
        <f t="shared" si="95"/>
        <v>0</v>
      </c>
      <c r="O277" s="93">
        <f>SUM('31:3'!O277)</f>
        <v>0</v>
      </c>
      <c r="P277" s="93">
        <f>SUM('31:3'!P277)</f>
        <v>0</v>
      </c>
      <c r="Q277" s="93">
        <f>SUM('31:3'!Q277)</f>
        <v>0</v>
      </c>
      <c r="R277" s="93">
        <f>SUM('31:3'!R277)</f>
        <v>0</v>
      </c>
      <c r="S277" s="93">
        <f>SUM('31:3'!S277)</f>
        <v>0</v>
      </c>
      <c r="T277" s="93">
        <f>SUM('31:3'!T277)</f>
        <v>0</v>
      </c>
      <c r="U277" s="93">
        <f>SUM('31:3'!U277)</f>
        <v>0</v>
      </c>
      <c r="V277" s="206"/>
      <c r="W277" s="33"/>
      <c r="X277" s="93">
        <f>SUM('31:3'!X277)</f>
        <v>0</v>
      </c>
      <c r="Y277" s="93">
        <f>SUM('31:3'!Y277)</f>
        <v>0</v>
      </c>
      <c r="Z277" s="93">
        <f>SUM('31:3'!Z277)</f>
        <v>0</v>
      </c>
      <c r="AA277" s="93">
        <f>SUM('31:3'!AA277)</f>
        <v>0</v>
      </c>
      <c r="AB277" s="73"/>
      <c r="AC277" s="54"/>
      <c r="AD277" s="346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>
      <c r="A278" s="299">
        <v>30400028</v>
      </c>
      <c r="B278" s="190" t="s">
        <v>393</v>
      </c>
      <c r="C278" s="187" t="s">
        <v>403</v>
      </c>
      <c r="D278" s="17">
        <v>5</v>
      </c>
      <c r="E278" s="17"/>
      <c r="F278" s="6"/>
      <c r="G278" s="93">
        <f>SUM('31:3'!G278)</f>
        <v>531</v>
      </c>
      <c r="H278" s="339">
        <f t="shared" si="93"/>
        <v>2655</v>
      </c>
      <c r="I278" s="93">
        <f>SUM('31:3'!I278)</f>
        <v>72</v>
      </c>
      <c r="J278" s="31"/>
      <c r="K278" s="35">
        <f t="array" ref="K278">IF(ISERROR(G278/L278),"",G278/L278)</f>
        <v>106.2</v>
      </c>
      <c r="L278" s="87">
        <v>5</v>
      </c>
      <c r="M278" s="36">
        <f t="shared" si="94"/>
        <v>-34.200000000000003</v>
      </c>
      <c r="N278" s="31">
        <f t="shared" si="95"/>
        <v>0</v>
      </c>
      <c r="O278" s="93">
        <f>SUM('31:3'!O278)</f>
        <v>0</v>
      </c>
      <c r="P278" s="93">
        <f>SUM('31:3'!P278)</f>
        <v>0</v>
      </c>
      <c r="Q278" s="93">
        <f>SUM('31:3'!Q278)</f>
        <v>0</v>
      </c>
      <c r="R278" s="93">
        <f>SUM('31:3'!R278)</f>
        <v>0</v>
      </c>
      <c r="S278" s="93">
        <f>SUM('31:3'!S278)</f>
        <v>0</v>
      </c>
      <c r="T278" s="93">
        <f>SUM('31:3'!T278)</f>
        <v>0</v>
      </c>
      <c r="U278" s="93">
        <f>SUM('31:3'!U278)</f>
        <v>0</v>
      </c>
      <c r="V278" s="206"/>
      <c r="W278" s="33"/>
      <c r="X278" s="93">
        <f>SUM('31:3'!X278)</f>
        <v>0</v>
      </c>
      <c r="Y278" s="93">
        <f>SUM('31:3'!Y278)</f>
        <v>0</v>
      </c>
      <c r="Z278" s="93">
        <f>SUM('31:3'!Z278)</f>
        <v>0</v>
      </c>
      <c r="AA278" s="93">
        <f>SUM('31:3'!AA278)</f>
        <v>0</v>
      </c>
      <c r="AB278" s="73"/>
      <c r="AC278" s="54"/>
      <c r="AD278" s="346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>
      <c r="A279" s="299">
        <v>30400027</v>
      </c>
      <c r="B279" s="190" t="s">
        <v>404</v>
      </c>
      <c r="C279" s="187" t="s">
        <v>406</v>
      </c>
      <c r="D279" s="17">
        <v>5</v>
      </c>
      <c r="E279" s="17"/>
      <c r="F279" s="6"/>
      <c r="G279" s="93">
        <f>SUM('31:3'!G279)</f>
        <v>0</v>
      </c>
      <c r="H279" s="339">
        <f t="shared" si="93"/>
        <v>0</v>
      </c>
      <c r="I279" s="93">
        <f>SUM('31:3'!I279)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4"/>
        <v>0</v>
      </c>
      <c r="N279" s="31">
        <f t="shared" si="95"/>
        <v>0</v>
      </c>
      <c r="O279" s="93">
        <f>SUM('31:3'!O279)</f>
        <v>0</v>
      </c>
      <c r="P279" s="93">
        <f>SUM('31:3'!P279)</f>
        <v>0</v>
      </c>
      <c r="Q279" s="93">
        <f>SUM('31:3'!Q279)</f>
        <v>0</v>
      </c>
      <c r="R279" s="93">
        <f>SUM('31:3'!R279)</f>
        <v>0</v>
      </c>
      <c r="S279" s="93">
        <f>SUM('31:3'!S279)</f>
        <v>0</v>
      </c>
      <c r="T279" s="93">
        <f>SUM('31:3'!T279)</f>
        <v>0</v>
      </c>
      <c r="U279" s="93">
        <f>SUM('31:3'!U279)</f>
        <v>0</v>
      </c>
      <c r="V279" s="206"/>
      <c r="W279" s="33"/>
      <c r="X279" s="93">
        <f>SUM('31:3'!X279)</f>
        <v>0</v>
      </c>
      <c r="Y279" s="93">
        <f>SUM('31:3'!Y279)</f>
        <v>0</v>
      </c>
      <c r="Z279" s="93">
        <f>SUM('31:3'!Z279)</f>
        <v>0</v>
      </c>
      <c r="AA279" s="93">
        <f>SUM('31:3'!AA279)</f>
        <v>0</v>
      </c>
      <c r="AB279" s="73"/>
      <c r="AC279" s="54"/>
      <c r="AD279" s="346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>
      <c r="A280" s="299"/>
      <c r="B280" s="61" t="s">
        <v>352</v>
      </c>
      <c r="C280" s="187" t="s">
        <v>372</v>
      </c>
      <c r="D280" s="17">
        <v>5</v>
      </c>
      <c r="E280" s="17"/>
      <c r="F280" s="6"/>
      <c r="G280" s="93">
        <f>SUM('31:3'!G280)</f>
        <v>0</v>
      </c>
      <c r="H280" s="339">
        <f t="shared" si="93"/>
        <v>0</v>
      </c>
      <c r="I280" s="93">
        <f>SUM('31:3'!I280)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4"/>
        <v>0</v>
      </c>
      <c r="N280" s="31">
        <f t="shared" si="95"/>
        <v>0</v>
      </c>
      <c r="O280" s="93">
        <f>SUM('31:3'!O280)</f>
        <v>0</v>
      </c>
      <c r="P280" s="93">
        <f>SUM('31:3'!P280)</f>
        <v>0</v>
      </c>
      <c r="Q280" s="93">
        <f>SUM('31:3'!Q280)</f>
        <v>0</v>
      </c>
      <c r="R280" s="93">
        <f>SUM('31:3'!R280)</f>
        <v>0</v>
      </c>
      <c r="S280" s="93">
        <f>SUM('31:3'!S280)</f>
        <v>0</v>
      </c>
      <c r="T280" s="93">
        <f>SUM('31:3'!T280)</f>
        <v>0</v>
      </c>
      <c r="U280" s="93">
        <f>SUM('31:3'!U280)</f>
        <v>0</v>
      </c>
      <c r="V280" s="206"/>
      <c r="W280" s="33"/>
      <c r="X280" s="93">
        <f>SUM('31:3'!X280)</f>
        <v>0</v>
      </c>
      <c r="Y280" s="93">
        <f>SUM('31:3'!Y280)</f>
        <v>0</v>
      </c>
      <c r="Z280" s="93">
        <f>SUM('31:3'!Z280)</f>
        <v>0</v>
      </c>
      <c r="AA280" s="93">
        <f>SUM('31:3'!AA280)</f>
        <v>0</v>
      </c>
      <c r="AB280" s="73"/>
      <c r="AC280" s="54"/>
      <c r="AD280" s="346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>
      <c r="A281" s="299">
        <v>30600009</v>
      </c>
      <c r="B281" s="61" t="s">
        <v>353</v>
      </c>
      <c r="C281" s="16" t="s">
        <v>354</v>
      </c>
      <c r="D281" s="17">
        <v>5</v>
      </c>
      <c r="E281" s="17"/>
      <c r="F281" s="6"/>
      <c r="G281" s="93">
        <f>SUM('31:3'!G281)</f>
        <v>0</v>
      </c>
      <c r="H281" s="339">
        <f t="shared" si="93"/>
        <v>0</v>
      </c>
      <c r="I281" s="93">
        <f>SUM('31:3'!I281)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4"/>
        <v>0</v>
      </c>
      <c r="N281" s="31">
        <f t="shared" si="95"/>
        <v>0</v>
      </c>
      <c r="O281" s="93">
        <f>SUM('31:3'!O281)</f>
        <v>0</v>
      </c>
      <c r="P281" s="93">
        <f>SUM('31:3'!P281)</f>
        <v>0</v>
      </c>
      <c r="Q281" s="93">
        <f>SUM('31:3'!Q281)</f>
        <v>0</v>
      </c>
      <c r="R281" s="93">
        <f>SUM('31:3'!R281)</f>
        <v>0</v>
      </c>
      <c r="S281" s="93">
        <f>SUM('31:3'!S281)</f>
        <v>0</v>
      </c>
      <c r="T281" s="93">
        <f>SUM('31:3'!T281)</f>
        <v>0</v>
      </c>
      <c r="U281" s="93">
        <f>SUM('31:3'!U281)</f>
        <v>0</v>
      </c>
      <c r="V281" s="206"/>
      <c r="W281" s="33"/>
      <c r="X281" s="93">
        <f>SUM('31:3'!X281)</f>
        <v>0</v>
      </c>
      <c r="Y281" s="93">
        <f>SUM('31:3'!Y281)</f>
        <v>0</v>
      </c>
      <c r="Z281" s="93">
        <f>SUM('31:3'!Z281)</f>
        <v>0</v>
      </c>
      <c r="AA281" s="93">
        <f>SUM('31:3'!AA281)</f>
        <v>0</v>
      </c>
      <c r="AB281" s="73"/>
      <c r="AC281" s="54"/>
      <c r="AD281" s="346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>
      <c r="A282" s="299">
        <v>30600010</v>
      </c>
      <c r="B282" s="61" t="s">
        <v>353</v>
      </c>
      <c r="C282" s="16" t="s">
        <v>355</v>
      </c>
      <c r="D282" s="17">
        <v>5</v>
      </c>
      <c r="E282" s="17"/>
      <c r="F282" s="6"/>
      <c r="G282" s="93">
        <f>SUM('31:3'!G282)</f>
        <v>0</v>
      </c>
      <c r="H282" s="339">
        <f t="shared" si="93"/>
        <v>0</v>
      </c>
      <c r="I282" s="93">
        <f>SUM('31:3'!I282)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4"/>
        <v>0</v>
      </c>
      <c r="N282" s="31">
        <f t="shared" si="95"/>
        <v>0</v>
      </c>
      <c r="O282" s="93">
        <f>SUM('31:3'!O282)</f>
        <v>0</v>
      </c>
      <c r="P282" s="93">
        <f>SUM('31:3'!P282)</f>
        <v>0</v>
      </c>
      <c r="Q282" s="93">
        <f>SUM('31:3'!Q282)</f>
        <v>0</v>
      </c>
      <c r="R282" s="93">
        <f>SUM('31:3'!R282)</f>
        <v>0</v>
      </c>
      <c r="S282" s="93">
        <f>SUM('31:3'!S282)</f>
        <v>0</v>
      </c>
      <c r="T282" s="93">
        <f>SUM('31:3'!T282)</f>
        <v>0</v>
      </c>
      <c r="U282" s="93">
        <f>SUM('31:3'!U282)</f>
        <v>0</v>
      </c>
      <c r="V282" s="206"/>
      <c r="W282" s="33"/>
      <c r="X282" s="93">
        <f>SUM('31:3'!X282)</f>
        <v>0</v>
      </c>
      <c r="Y282" s="93">
        <f>SUM('31:3'!Y282)</f>
        <v>0</v>
      </c>
      <c r="Z282" s="93">
        <f>SUM('31:3'!Z282)</f>
        <v>0</v>
      </c>
      <c r="AA282" s="93">
        <f>SUM('31:3'!AA282)</f>
        <v>0</v>
      </c>
      <c r="AB282" s="73"/>
      <c r="AC282" s="54"/>
      <c r="AD282" s="346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>
      <c r="A283" s="299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SUM('31:3'!G283)</f>
        <v>0</v>
      </c>
      <c r="H283" s="339">
        <f t="shared" si="93"/>
        <v>0</v>
      </c>
      <c r="I283" s="93">
        <f>SUM('31:3'!I283)</f>
        <v>0</v>
      </c>
      <c r="J283" s="31" t="str">
        <f t="array" ref="J283">IF(ISERROR(G283/I283),"",G283/I283)</f>
        <v/>
      </c>
      <c r="K283" s="35">
        <f t="array" ref="K283">IF(ISERROR(G283/L283),"",G283/L283)</f>
        <v>0</v>
      </c>
      <c r="L283" s="87">
        <v>15.5</v>
      </c>
      <c r="M283" s="36">
        <f t="shared" si="94"/>
        <v>0</v>
      </c>
      <c r="N283" s="31">
        <f t="shared" si="95"/>
        <v>0</v>
      </c>
      <c r="O283" s="93">
        <f>SUM('31:3'!O283)</f>
        <v>0</v>
      </c>
      <c r="P283" s="93">
        <f>SUM('31:3'!P283)</f>
        <v>0</v>
      </c>
      <c r="Q283" s="93">
        <f>SUM('31:3'!Q283)</f>
        <v>0</v>
      </c>
      <c r="R283" s="93">
        <f>SUM('31:3'!R283)</f>
        <v>0</v>
      </c>
      <c r="S283" s="93">
        <f>SUM('31:3'!S283)</f>
        <v>0</v>
      </c>
      <c r="T283" s="93">
        <f>SUM('31:3'!T283)</f>
        <v>0</v>
      </c>
      <c r="U283" s="93">
        <f>SUM('31:3'!U283)</f>
        <v>0</v>
      </c>
      <c r="V283" s="206">
        <f t="shared" ref="V283:V284" si="98">SUM(X283:AA283)</f>
        <v>0</v>
      </c>
      <c r="W283" s="33" t="str">
        <f t="shared" ref="W283:W284" si="99">IF(ISERROR(V283/G283),"",V283/G283)</f>
        <v/>
      </c>
      <c r="X283" s="93">
        <f>SUM('31:3'!X283)</f>
        <v>0</v>
      </c>
      <c r="Y283" s="93">
        <f>SUM('31:3'!Y283)</f>
        <v>0</v>
      </c>
      <c r="Z283" s="93">
        <f>SUM('31:3'!Z283)</f>
        <v>0</v>
      </c>
      <c r="AA283" s="93">
        <f>SUM('31:3'!AA283)</f>
        <v>0</v>
      </c>
      <c r="AB283" s="73"/>
      <c r="AC283" s="54"/>
      <c r="AD283" s="346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>
      <c r="A284" s="299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SUM('31:3'!G284)</f>
        <v>0</v>
      </c>
      <c r="H284" s="339">
        <f t="shared" si="93"/>
        <v>0</v>
      </c>
      <c r="I284" s="93">
        <f>SUM('31:3'!I284)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4"/>
        <v>0</v>
      </c>
      <c r="N284" s="31">
        <f t="shared" si="95"/>
        <v>0</v>
      </c>
      <c r="O284" s="93">
        <f>SUM('31:3'!O284)</f>
        <v>0</v>
      </c>
      <c r="P284" s="93">
        <f>SUM('31:3'!P284)</f>
        <v>0</v>
      </c>
      <c r="Q284" s="93">
        <f>SUM('31:3'!Q284)</f>
        <v>0</v>
      </c>
      <c r="R284" s="93">
        <f>SUM('31:3'!R284)</f>
        <v>0</v>
      </c>
      <c r="S284" s="93">
        <f>SUM('31:3'!S284)</f>
        <v>0</v>
      </c>
      <c r="T284" s="93">
        <f>SUM('31:3'!T284)</f>
        <v>0</v>
      </c>
      <c r="U284" s="93">
        <f>SUM('31:3'!U284)</f>
        <v>0</v>
      </c>
      <c r="V284" s="206">
        <f t="shared" si="98"/>
        <v>0</v>
      </c>
      <c r="W284" s="33" t="str">
        <f t="shared" si="99"/>
        <v/>
      </c>
      <c r="X284" s="93">
        <f>SUM('31:3'!X284)</f>
        <v>0</v>
      </c>
      <c r="Y284" s="93">
        <f>SUM('31:3'!Y284)</f>
        <v>0</v>
      </c>
      <c r="Z284" s="93">
        <f>SUM('31:3'!Z284)</f>
        <v>0</v>
      </c>
      <c r="AA284" s="93">
        <f>SUM('31:3'!AA284)</f>
        <v>0</v>
      </c>
      <c r="AB284" s="73"/>
      <c r="AC284" s="54"/>
      <c r="AD284" s="346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>
      <c r="A285" s="299">
        <v>30400004</v>
      </c>
      <c r="B285" s="215" t="s">
        <v>419</v>
      </c>
      <c r="C285" s="187" t="s">
        <v>420</v>
      </c>
      <c r="D285" s="17"/>
      <c r="E285" s="17"/>
      <c r="F285" s="6"/>
      <c r="G285" s="93">
        <f>SUM('31:3'!G285)</f>
        <v>327</v>
      </c>
      <c r="H285" s="339">
        <f t="shared" si="93"/>
        <v>0</v>
      </c>
      <c r="I285" s="93">
        <f>SUM('31:3'!I285)</f>
        <v>127.5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73"/>
      <c r="AC285" s="54"/>
      <c r="AD285" s="346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>
      <c r="A286" s="299">
        <v>30400003</v>
      </c>
      <c r="B286" s="215" t="s">
        <v>419</v>
      </c>
      <c r="C286" s="187" t="s">
        <v>421</v>
      </c>
      <c r="D286" s="17"/>
      <c r="E286" s="17"/>
      <c r="F286" s="6"/>
      <c r="G286" s="93">
        <f>SUM('31:3'!G286)</f>
        <v>0</v>
      </c>
      <c r="H286" s="339">
        <f t="shared" si="93"/>
        <v>0</v>
      </c>
      <c r="I286" s="93">
        <f>SUM('31:3'!I286)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73"/>
      <c r="AC286" s="54"/>
      <c r="AD286" s="346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>
      <c r="A287" s="299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SUM('31:3'!G287)</f>
        <v>260</v>
      </c>
      <c r="H287" s="339">
        <f t="shared" si="93"/>
        <v>0</v>
      </c>
      <c r="I287" s="93">
        <f>SUM('31:3'!I287)</f>
        <v>48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73"/>
      <c r="AC287" s="54"/>
      <c r="AD287" s="346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>
      <c r="A288" s="299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SUM('31:3'!G288)</f>
        <v>0</v>
      </c>
      <c r="H288" s="339">
        <f t="shared" si="93"/>
        <v>0</v>
      </c>
      <c r="I288" s="93">
        <f>SUM('31:3'!I288)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0">IF(ISERROR(I288-K288),"",I288-K288)</f>
        <v>0</v>
      </c>
      <c r="N288" s="31">
        <f t="shared" ref="N288:N290" si="101">SUM(O288:U288)</f>
        <v>0</v>
      </c>
      <c r="O288" s="93">
        <f>SUM('31:3'!O288)</f>
        <v>0</v>
      </c>
      <c r="P288" s="93">
        <f>SUM('31:3'!P288)</f>
        <v>0</v>
      </c>
      <c r="Q288" s="93">
        <f>SUM('31:3'!Q288)</f>
        <v>0</v>
      </c>
      <c r="R288" s="93">
        <f>SUM('31:3'!R288)</f>
        <v>0</v>
      </c>
      <c r="S288" s="93">
        <f>SUM('31:3'!S288)</f>
        <v>0</v>
      </c>
      <c r="T288" s="93">
        <f>SUM('31:3'!T288)</f>
        <v>0</v>
      </c>
      <c r="U288" s="93">
        <f>SUM('31:3'!U288)</f>
        <v>0</v>
      </c>
      <c r="V288" s="206">
        <f t="shared" ref="V288:V290" si="102">SUM(X288:AA288)</f>
        <v>0</v>
      </c>
      <c r="W288" s="33" t="str">
        <f t="shared" ref="W288:W312" si="103">IF(ISERROR(V288/G288),"",V288/G288)</f>
        <v/>
      </c>
      <c r="X288" s="93">
        <f>SUM('31:3'!X288)</f>
        <v>0</v>
      </c>
      <c r="Y288" s="93">
        <f>SUM('31:3'!Y288)</f>
        <v>0</v>
      </c>
      <c r="Z288" s="93">
        <f>SUM('31:3'!Z288)</f>
        <v>0</v>
      </c>
      <c r="AA288" s="93">
        <f>SUM('31:3'!AA288)</f>
        <v>0</v>
      </c>
      <c r="AB288" s="73"/>
      <c r="AC288" s="54"/>
      <c r="AD288" s="346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>
      <c r="A289" s="299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SUM('31:3'!G289)</f>
        <v>0</v>
      </c>
      <c r="H289" s="339">
        <f t="shared" si="93"/>
        <v>0</v>
      </c>
      <c r="I289" s="93">
        <f>SUM('31:3'!I289)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0"/>
        <v>0</v>
      </c>
      <c r="N289" s="31">
        <f t="shared" si="101"/>
        <v>0</v>
      </c>
      <c r="O289" s="93">
        <f>SUM('31:3'!O289)</f>
        <v>0</v>
      </c>
      <c r="P289" s="93">
        <f>SUM('31:3'!P289)</f>
        <v>0</v>
      </c>
      <c r="Q289" s="93">
        <f>SUM('31:3'!Q289)</f>
        <v>0</v>
      </c>
      <c r="R289" s="93">
        <f>SUM('31:3'!R289)</f>
        <v>0</v>
      </c>
      <c r="S289" s="93">
        <f>SUM('31:3'!S289)</f>
        <v>0</v>
      </c>
      <c r="T289" s="93">
        <f>SUM('31:3'!T289)</f>
        <v>0</v>
      </c>
      <c r="U289" s="93">
        <f>SUM('31:3'!U289)</f>
        <v>0</v>
      </c>
      <c r="V289" s="206">
        <f t="shared" si="102"/>
        <v>0</v>
      </c>
      <c r="W289" s="33" t="str">
        <f t="shared" si="103"/>
        <v/>
      </c>
      <c r="X289" s="93">
        <f>SUM('31:3'!X289)</f>
        <v>0</v>
      </c>
      <c r="Y289" s="93">
        <f>SUM('31:3'!Y289)</f>
        <v>0</v>
      </c>
      <c r="Z289" s="93">
        <f>SUM('31:3'!Z289)</f>
        <v>0</v>
      </c>
      <c r="AA289" s="93">
        <f>SUM('31:3'!AA289)</f>
        <v>0</v>
      </c>
      <c r="AB289" s="73"/>
      <c r="AC289" s="54"/>
      <c r="AD289" s="346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>
      <c r="A290" s="299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SUM('31:3'!G290)</f>
        <v>0</v>
      </c>
      <c r="H290" s="339">
        <f t="shared" si="93"/>
        <v>0</v>
      </c>
      <c r="I290" s="93">
        <f>SUM('31:3'!I290)</f>
        <v>0</v>
      </c>
      <c r="J290" s="31" t="str">
        <f t="array" ref="J290">IF(ISERROR(G290/I290),"",G290/I290)</f>
        <v/>
      </c>
      <c r="K290" s="339">
        <f t="array" ref="K290">IF(ISERROR(G290/L290),"",G290/L290)</f>
        <v>0</v>
      </c>
      <c r="L290" s="87">
        <v>9</v>
      </c>
      <c r="M290" s="36">
        <f t="shared" si="100"/>
        <v>0</v>
      </c>
      <c r="N290" s="31">
        <f t="shared" si="101"/>
        <v>0</v>
      </c>
      <c r="O290" s="93">
        <f>SUM('31:3'!O290)</f>
        <v>0</v>
      </c>
      <c r="P290" s="93">
        <f>SUM('31:3'!P290)</f>
        <v>0</v>
      </c>
      <c r="Q290" s="93">
        <f>SUM('31:3'!Q290)</f>
        <v>0</v>
      </c>
      <c r="R290" s="93">
        <f>SUM('31:3'!R290)</f>
        <v>0</v>
      </c>
      <c r="S290" s="93">
        <f>SUM('31:3'!S290)</f>
        <v>0</v>
      </c>
      <c r="T290" s="93">
        <f>SUM('31:3'!T290)</f>
        <v>0</v>
      </c>
      <c r="U290" s="93">
        <f>SUM('31:3'!U290)</f>
        <v>0</v>
      </c>
      <c r="V290" s="206">
        <f t="shared" si="102"/>
        <v>0</v>
      </c>
      <c r="W290" s="33" t="str">
        <f t="shared" si="103"/>
        <v/>
      </c>
      <c r="X290" s="93">
        <f>SUM('31:3'!X290)</f>
        <v>0</v>
      </c>
      <c r="Y290" s="93">
        <f>SUM('31:3'!Y290)</f>
        <v>0</v>
      </c>
      <c r="Z290" s="93">
        <f>SUM('31:3'!Z290)</f>
        <v>0</v>
      </c>
      <c r="AA290" s="93">
        <f>SUM('31:3'!AA290)</f>
        <v>0</v>
      </c>
      <c r="AB290" s="73"/>
      <c r="AC290" s="54"/>
      <c r="AD290" s="346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>
      <c r="A291" s="535" t="s">
        <v>92</v>
      </c>
      <c r="B291" s="536"/>
      <c r="C291" s="342" t="s">
        <v>71</v>
      </c>
      <c r="D291" s="20"/>
      <c r="E291" s="20"/>
      <c r="F291" s="32"/>
      <c r="G291" s="30">
        <f>SUM(G257:G290)</f>
        <v>1438</v>
      </c>
      <c r="H291" s="30">
        <f>SUM(H257:H290)</f>
        <v>4264.6000000000004</v>
      </c>
      <c r="I291" s="30">
        <f>SUM(I257:I290)</f>
        <v>295</v>
      </c>
      <c r="J291" s="31">
        <f t="array" ref="J291">IF(ISERROR(G291/I291),"",G291/I291)</f>
        <v>4.8745762711864407</v>
      </c>
      <c r="K291" s="30">
        <f>SUM(K257:K290)</f>
        <v>140.60860215053765</v>
      </c>
      <c r="L291" s="98"/>
      <c r="M291" s="89">
        <f t="shared" ref="M291:V291" si="104">SUM(M257:M290)</f>
        <v>-21.108602150537635</v>
      </c>
      <c r="N291" s="30">
        <f t="shared" si="104"/>
        <v>0</v>
      </c>
      <c r="O291" s="91">
        <f t="shared" si="104"/>
        <v>0</v>
      </c>
      <c r="P291" s="91">
        <f t="shared" si="104"/>
        <v>0</v>
      </c>
      <c r="Q291" s="91">
        <f t="shared" si="104"/>
        <v>0</v>
      </c>
      <c r="R291" s="91">
        <f t="shared" si="104"/>
        <v>0</v>
      </c>
      <c r="S291" s="92">
        <f t="shared" si="104"/>
        <v>0</v>
      </c>
      <c r="T291" s="91">
        <f t="shared" si="104"/>
        <v>0</v>
      </c>
      <c r="U291" s="91">
        <f t="shared" si="104"/>
        <v>0</v>
      </c>
      <c r="V291" s="206">
        <f t="shared" si="104"/>
        <v>0</v>
      </c>
      <c r="W291" s="33">
        <f t="shared" si="103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75"/>
      <c r="AC291" s="70"/>
      <c r="AD291" s="346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>
      <c r="A292" s="299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SUM('31:3'!G292)</f>
        <v>0</v>
      </c>
      <c r="H292" s="339">
        <f>D292*G292</f>
        <v>0</v>
      </c>
      <c r="I292" s="93">
        <f>SUM('31:3'!I292)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5">IF(ISERROR(I292-K292),"",I292-K292)</f>
        <v>0</v>
      </c>
      <c r="N292" s="31">
        <f t="shared" ref="N292:N306" si="106">SUM(O292:U292)</f>
        <v>0</v>
      </c>
      <c r="O292" s="93">
        <f>SUM('31:3'!O292)</f>
        <v>0</v>
      </c>
      <c r="P292" s="93">
        <f>SUM('31:3'!P292)</f>
        <v>0</v>
      </c>
      <c r="Q292" s="93">
        <f>SUM('31:3'!Q292)</f>
        <v>0</v>
      </c>
      <c r="R292" s="93">
        <f>SUM('31:3'!R292)</f>
        <v>0</v>
      </c>
      <c r="S292" s="93">
        <f>SUM('31:3'!S292)</f>
        <v>0</v>
      </c>
      <c r="T292" s="93">
        <f>SUM('31:3'!T292)</f>
        <v>0</v>
      </c>
      <c r="U292" s="93">
        <f>SUM('31:3'!U292)</f>
        <v>0</v>
      </c>
      <c r="V292" s="206">
        <f t="shared" ref="V292:V306" si="107">SUM(X292:AA292)</f>
        <v>0</v>
      </c>
      <c r="W292" s="33" t="str">
        <f t="shared" si="103"/>
        <v/>
      </c>
      <c r="X292" s="93">
        <f>SUM('31:3'!X292)</f>
        <v>0</v>
      </c>
      <c r="Y292" s="93">
        <f>SUM('31:3'!Y292)</f>
        <v>0</v>
      </c>
      <c r="Z292" s="93">
        <f>SUM('31:3'!Z292)</f>
        <v>0</v>
      </c>
      <c r="AA292" s="93">
        <f>SUM('31:3'!AA292)</f>
        <v>0</v>
      </c>
      <c r="AB292" s="73"/>
      <c r="AC292" s="54"/>
      <c r="AD292" s="346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>
      <c r="A293" s="299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SUM('31:3'!G293)</f>
        <v>0</v>
      </c>
      <c r="H293" s="339">
        <f t="shared" ref="H293:H306" si="108">D293*G293</f>
        <v>0</v>
      </c>
      <c r="I293" s="93">
        <f>SUM('31:3'!I293)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5"/>
        <v>0</v>
      </c>
      <c r="N293" s="31">
        <f t="shared" si="106"/>
        <v>0</v>
      </c>
      <c r="O293" s="93">
        <f>SUM('31:3'!O293)</f>
        <v>0</v>
      </c>
      <c r="P293" s="93">
        <f>SUM('31:3'!P293)</f>
        <v>0</v>
      </c>
      <c r="Q293" s="93">
        <f>SUM('31:3'!Q293)</f>
        <v>0</v>
      </c>
      <c r="R293" s="93">
        <f>SUM('31:3'!R293)</f>
        <v>0</v>
      </c>
      <c r="S293" s="93">
        <f>SUM('31:3'!S293)</f>
        <v>0</v>
      </c>
      <c r="T293" s="93">
        <f>SUM('31:3'!T293)</f>
        <v>0</v>
      </c>
      <c r="U293" s="93">
        <f>SUM('31:3'!U293)</f>
        <v>0</v>
      </c>
      <c r="V293" s="206">
        <f t="shared" si="107"/>
        <v>0</v>
      </c>
      <c r="W293" s="33" t="str">
        <f t="shared" si="103"/>
        <v/>
      </c>
      <c r="X293" s="93">
        <f>SUM('31:3'!X293)</f>
        <v>0</v>
      </c>
      <c r="Y293" s="93">
        <f>SUM('31:3'!Y293)</f>
        <v>0</v>
      </c>
      <c r="Z293" s="93">
        <f>SUM('31:3'!Z293)</f>
        <v>0</v>
      </c>
      <c r="AA293" s="93">
        <f>SUM('31:3'!AA293)</f>
        <v>0</v>
      </c>
      <c r="AB293" s="73"/>
      <c r="AC293" s="54"/>
      <c r="AD293" s="346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>
      <c r="A294" s="299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SUM('31:3'!G294)</f>
        <v>463</v>
      </c>
      <c r="H294" s="339">
        <f t="shared" si="108"/>
        <v>2333.52</v>
      </c>
      <c r="I294" s="93">
        <f>SUM('31:3'!I294)</f>
        <v>38</v>
      </c>
      <c r="J294" s="31">
        <f t="array" ref="J294">IF(ISERROR(G294/I294),"",G294/I294)</f>
        <v>12.184210526315789</v>
      </c>
      <c r="K294" s="35">
        <f t="array" ref="K294">IF(ISERROR(G294/L294),"",G294/L294)</f>
        <v>23.15</v>
      </c>
      <c r="L294" s="87">
        <v>20</v>
      </c>
      <c r="M294" s="36">
        <f t="shared" si="105"/>
        <v>14.850000000000001</v>
      </c>
      <c r="N294" s="31">
        <f t="shared" si="106"/>
        <v>0</v>
      </c>
      <c r="O294" s="93">
        <f>SUM('31:3'!O294)</f>
        <v>0</v>
      </c>
      <c r="P294" s="93">
        <f>SUM('31:3'!P294)</f>
        <v>0</v>
      </c>
      <c r="Q294" s="93">
        <f>SUM('31:3'!Q294)</f>
        <v>0</v>
      </c>
      <c r="R294" s="93">
        <f>SUM('31:3'!R294)</f>
        <v>0</v>
      </c>
      <c r="S294" s="93">
        <f>SUM('31:3'!S294)</f>
        <v>0</v>
      </c>
      <c r="T294" s="93">
        <f>SUM('31:3'!T294)</f>
        <v>0</v>
      </c>
      <c r="U294" s="93">
        <f>SUM('31:3'!U294)</f>
        <v>0</v>
      </c>
      <c r="V294" s="206">
        <f t="shared" si="107"/>
        <v>0</v>
      </c>
      <c r="W294" s="33">
        <f t="shared" si="103"/>
        <v>0</v>
      </c>
      <c r="X294" s="93">
        <f>SUM('31:3'!X294)</f>
        <v>0</v>
      </c>
      <c r="Y294" s="93">
        <f>SUM('31:3'!Y294)</f>
        <v>0</v>
      </c>
      <c r="Z294" s="93">
        <f>SUM('31:3'!Z294)</f>
        <v>0</v>
      </c>
      <c r="AA294" s="93">
        <f>SUM('31:3'!AA294)</f>
        <v>0</v>
      </c>
      <c r="AB294" s="73"/>
      <c r="AC294" s="54"/>
      <c r="AD294" s="346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>
      <c r="A295" s="299"/>
      <c r="B295" s="63" t="s">
        <v>95</v>
      </c>
      <c r="C295" s="16" t="s">
        <v>82</v>
      </c>
      <c r="D295" s="17">
        <v>5.03</v>
      </c>
      <c r="E295" s="17"/>
      <c r="F295" s="6"/>
      <c r="G295" s="93">
        <f>SUM('31:3'!G295)</f>
        <v>0</v>
      </c>
      <c r="H295" s="339">
        <f t="shared" si="108"/>
        <v>0</v>
      </c>
      <c r="I295" s="93">
        <f>SUM('31:3'!I295)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5"/>
        <v>0</v>
      </c>
      <c r="N295" s="31">
        <f t="shared" si="106"/>
        <v>0</v>
      </c>
      <c r="O295" s="93">
        <f>SUM('31:3'!O295)</f>
        <v>0</v>
      </c>
      <c r="P295" s="93">
        <f>SUM('31:3'!P295)</f>
        <v>0</v>
      </c>
      <c r="Q295" s="93">
        <f>SUM('31:3'!Q295)</f>
        <v>0</v>
      </c>
      <c r="R295" s="93">
        <f>SUM('31:3'!R295)</f>
        <v>0</v>
      </c>
      <c r="S295" s="93">
        <f>SUM('31:3'!S295)</f>
        <v>0</v>
      </c>
      <c r="T295" s="93">
        <f>SUM('31:3'!T295)</f>
        <v>0</v>
      </c>
      <c r="U295" s="93">
        <f>SUM('31:3'!U295)</f>
        <v>0</v>
      </c>
      <c r="V295" s="206">
        <f t="shared" si="107"/>
        <v>0</v>
      </c>
      <c r="W295" s="33" t="str">
        <f t="shared" si="103"/>
        <v/>
      </c>
      <c r="X295" s="93">
        <f>SUM('31:3'!X295)</f>
        <v>0</v>
      </c>
      <c r="Y295" s="93">
        <f>SUM('31:3'!Y295)</f>
        <v>0</v>
      </c>
      <c r="Z295" s="93">
        <f>SUM('31:3'!Z295)</f>
        <v>0</v>
      </c>
      <c r="AA295" s="93">
        <f>SUM('31:3'!AA295)</f>
        <v>0</v>
      </c>
      <c r="AB295" s="73"/>
      <c r="AC295" s="54"/>
      <c r="AD295" s="346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>
      <c r="A296" s="299">
        <v>30100054</v>
      </c>
      <c r="B296" s="63" t="s">
        <v>95</v>
      </c>
      <c r="C296" s="340" t="s">
        <v>72</v>
      </c>
      <c r="D296" s="17">
        <v>5.03</v>
      </c>
      <c r="E296" s="17"/>
      <c r="F296" s="6"/>
      <c r="G296" s="93">
        <f>SUM('31:3'!G296)</f>
        <v>0</v>
      </c>
      <c r="H296" s="339">
        <f t="shared" si="108"/>
        <v>0</v>
      </c>
      <c r="I296" s="93">
        <f>SUM('31:3'!I296)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5"/>
        <v>0</v>
      </c>
      <c r="N296" s="31">
        <f t="shared" si="106"/>
        <v>0</v>
      </c>
      <c r="O296" s="93">
        <f>SUM('31:3'!O296)</f>
        <v>0</v>
      </c>
      <c r="P296" s="93">
        <f>SUM('31:3'!P296)</f>
        <v>0</v>
      </c>
      <c r="Q296" s="93">
        <f>SUM('31:3'!Q296)</f>
        <v>0</v>
      </c>
      <c r="R296" s="93">
        <f>SUM('31:3'!R296)</f>
        <v>0</v>
      </c>
      <c r="S296" s="93">
        <f>SUM('31:3'!S296)</f>
        <v>0</v>
      </c>
      <c r="T296" s="93">
        <f>SUM('31:3'!T296)</f>
        <v>0</v>
      </c>
      <c r="U296" s="93">
        <f>SUM('31:3'!U296)</f>
        <v>0</v>
      </c>
      <c r="V296" s="206">
        <f t="shared" si="107"/>
        <v>0</v>
      </c>
      <c r="W296" s="33" t="str">
        <f t="shared" si="103"/>
        <v/>
      </c>
      <c r="X296" s="93">
        <f>SUM('31:3'!X296)</f>
        <v>0</v>
      </c>
      <c r="Y296" s="93">
        <f>SUM('31:3'!Y296)</f>
        <v>0</v>
      </c>
      <c r="Z296" s="93">
        <f>SUM('31:3'!Z296)</f>
        <v>0</v>
      </c>
      <c r="AA296" s="93">
        <f>SUM('31:3'!AA296)</f>
        <v>0</v>
      </c>
      <c r="AB296" s="73"/>
      <c r="AC296" s="54"/>
      <c r="AD296" s="346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SUM('31:3'!G297)</f>
        <v>0</v>
      </c>
      <c r="H297" s="339">
        <f t="shared" si="108"/>
        <v>0</v>
      </c>
      <c r="I297" s="93">
        <f>SUM('31:3'!I297)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5"/>
        <v>0</v>
      </c>
      <c r="N297" s="31">
        <f t="shared" si="106"/>
        <v>0</v>
      </c>
      <c r="O297" s="93">
        <f>SUM('31:3'!O297)</f>
        <v>0</v>
      </c>
      <c r="P297" s="93">
        <f>SUM('31:3'!P297)</f>
        <v>0</v>
      </c>
      <c r="Q297" s="93">
        <f>SUM('31:3'!Q297)</f>
        <v>0</v>
      </c>
      <c r="R297" s="93">
        <f>SUM('31:3'!R297)</f>
        <v>0</v>
      </c>
      <c r="S297" s="93">
        <f>SUM('31:3'!S297)</f>
        <v>0</v>
      </c>
      <c r="T297" s="93">
        <f>SUM('31:3'!T297)</f>
        <v>0</v>
      </c>
      <c r="U297" s="93">
        <f>SUM('31:3'!U297)</f>
        <v>0</v>
      </c>
      <c r="V297" s="206">
        <f t="shared" si="107"/>
        <v>0</v>
      </c>
      <c r="W297" s="33" t="str">
        <f t="shared" si="103"/>
        <v/>
      </c>
      <c r="X297" s="93">
        <f>SUM('31:3'!X297)</f>
        <v>0</v>
      </c>
      <c r="Y297" s="93">
        <f>SUM('31:3'!Y297)</f>
        <v>0</v>
      </c>
      <c r="Z297" s="93">
        <f>SUM('31:3'!Z297)</f>
        <v>0</v>
      </c>
      <c r="AA297" s="93">
        <f>SUM('31:3'!AA297)</f>
        <v>0</v>
      </c>
      <c r="AB297" s="73"/>
      <c r="AC297" s="54"/>
      <c r="AD297" s="346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>
      <c r="A298" s="299"/>
      <c r="B298" s="63" t="s">
        <v>95</v>
      </c>
      <c r="C298" s="16" t="s">
        <v>60</v>
      </c>
      <c r="D298" s="17">
        <v>5.03</v>
      </c>
      <c r="E298" s="17"/>
      <c r="F298" s="6"/>
      <c r="G298" s="93">
        <f>SUM('31:3'!G298)</f>
        <v>0</v>
      </c>
      <c r="H298" s="339">
        <f t="shared" si="108"/>
        <v>0</v>
      </c>
      <c r="I298" s="93">
        <f>SUM('31:3'!I298)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5"/>
        <v>0</v>
      </c>
      <c r="N298" s="31">
        <f t="shared" si="106"/>
        <v>0</v>
      </c>
      <c r="O298" s="93">
        <f>SUM('31:3'!O298)</f>
        <v>0</v>
      </c>
      <c r="P298" s="93">
        <f>SUM('31:3'!P298)</f>
        <v>0</v>
      </c>
      <c r="Q298" s="93">
        <f>SUM('31:3'!Q298)</f>
        <v>0</v>
      </c>
      <c r="R298" s="93">
        <f>SUM('31:3'!R298)</f>
        <v>0</v>
      </c>
      <c r="S298" s="93">
        <f>SUM('31:3'!S298)</f>
        <v>0</v>
      </c>
      <c r="T298" s="93">
        <f>SUM('31:3'!T298)</f>
        <v>0</v>
      </c>
      <c r="U298" s="93">
        <f>SUM('31:3'!U298)</f>
        <v>0</v>
      </c>
      <c r="V298" s="206">
        <f t="shared" si="107"/>
        <v>0</v>
      </c>
      <c r="W298" s="33" t="str">
        <f t="shared" si="103"/>
        <v/>
      </c>
      <c r="X298" s="93">
        <f>SUM('31:3'!X298)</f>
        <v>0</v>
      </c>
      <c r="Y298" s="93">
        <f>SUM('31:3'!Y298)</f>
        <v>0</v>
      </c>
      <c r="Z298" s="93">
        <f>SUM('31:3'!Z298)</f>
        <v>0</v>
      </c>
      <c r="AA298" s="93">
        <f>SUM('31:3'!AA298)</f>
        <v>0</v>
      </c>
      <c r="AB298" s="73"/>
      <c r="AC298" s="54"/>
      <c r="AD298" s="346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>
      <c r="A299" s="299"/>
      <c r="B299" s="63" t="s">
        <v>95</v>
      </c>
      <c r="C299" s="340" t="s">
        <v>96</v>
      </c>
      <c r="D299" s="17">
        <v>5.03</v>
      </c>
      <c r="E299" s="17"/>
      <c r="F299" s="6"/>
      <c r="G299" s="93">
        <f>SUM('31:3'!G299)</f>
        <v>0</v>
      </c>
      <c r="H299" s="339">
        <f t="shared" si="108"/>
        <v>0</v>
      </c>
      <c r="I299" s="93">
        <f>SUM('31:3'!I299)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5"/>
        <v>0</v>
      </c>
      <c r="N299" s="31">
        <f t="shared" si="106"/>
        <v>0</v>
      </c>
      <c r="O299" s="93">
        <f>SUM('31:3'!O299)</f>
        <v>0</v>
      </c>
      <c r="P299" s="93">
        <f>SUM('31:3'!P299)</f>
        <v>0</v>
      </c>
      <c r="Q299" s="93">
        <f>SUM('31:3'!Q299)</f>
        <v>0</v>
      </c>
      <c r="R299" s="93">
        <f>SUM('31:3'!R299)</f>
        <v>0</v>
      </c>
      <c r="S299" s="93">
        <f>SUM('31:3'!S299)</f>
        <v>0</v>
      </c>
      <c r="T299" s="93">
        <f>SUM('31:3'!T299)</f>
        <v>0</v>
      </c>
      <c r="U299" s="93">
        <f>SUM('31:3'!U299)</f>
        <v>0</v>
      </c>
      <c r="V299" s="206">
        <f t="shared" si="107"/>
        <v>0</v>
      </c>
      <c r="W299" s="33" t="str">
        <f t="shared" si="103"/>
        <v/>
      </c>
      <c r="X299" s="93">
        <f>SUM('31:3'!X299)</f>
        <v>0</v>
      </c>
      <c r="Y299" s="93">
        <f>SUM('31:3'!Y299)</f>
        <v>0</v>
      </c>
      <c r="Z299" s="93">
        <f>SUM('31:3'!Z299)</f>
        <v>0</v>
      </c>
      <c r="AA299" s="93">
        <f>SUM('31:3'!AA299)</f>
        <v>0</v>
      </c>
      <c r="AB299" s="73"/>
      <c r="AC299" s="54"/>
      <c r="AD299" s="346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>
      <c r="A300" s="299">
        <v>30101067</v>
      </c>
      <c r="B300" s="63" t="s">
        <v>97</v>
      </c>
      <c r="C300" s="340" t="s">
        <v>82</v>
      </c>
      <c r="D300" s="17">
        <v>5.03</v>
      </c>
      <c r="E300" s="17"/>
      <c r="F300" s="6"/>
      <c r="G300" s="93">
        <f>SUM('31:3'!G300)</f>
        <v>0</v>
      </c>
      <c r="H300" s="339">
        <f t="shared" si="108"/>
        <v>0</v>
      </c>
      <c r="I300" s="93">
        <f>SUM('31:3'!I300)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5"/>
        <v/>
      </c>
      <c r="N300" s="31">
        <f t="shared" si="106"/>
        <v>0</v>
      </c>
      <c r="O300" s="93">
        <f>SUM('31:3'!O300)</f>
        <v>0</v>
      </c>
      <c r="P300" s="93">
        <f>SUM('31:3'!P300)</f>
        <v>0</v>
      </c>
      <c r="Q300" s="93">
        <f>SUM('31:3'!Q300)</f>
        <v>0</v>
      </c>
      <c r="R300" s="93">
        <f>SUM('31:3'!R300)</f>
        <v>0</v>
      </c>
      <c r="S300" s="93">
        <f>SUM('31:3'!S300)</f>
        <v>0</v>
      </c>
      <c r="T300" s="93">
        <f>SUM('31:3'!T300)</f>
        <v>0</v>
      </c>
      <c r="U300" s="93">
        <f>SUM('31:3'!U300)</f>
        <v>0</v>
      </c>
      <c r="V300" s="206">
        <f t="shared" si="107"/>
        <v>0</v>
      </c>
      <c r="W300" s="33" t="str">
        <f t="shared" si="103"/>
        <v/>
      </c>
      <c r="X300" s="93">
        <f>SUM('31:3'!X300)</f>
        <v>0</v>
      </c>
      <c r="Y300" s="93">
        <f>SUM('31:3'!Y300)</f>
        <v>0</v>
      </c>
      <c r="Z300" s="93">
        <f>SUM('31:3'!Z300)</f>
        <v>0</v>
      </c>
      <c r="AA300" s="93">
        <f>SUM('31:3'!AA300)</f>
        <v>0</v>
      </c>
      <c r="AB300" s="73"/>
      <c r="AC300" s="54"/>
      <c r="AD300" s="346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>
      <c r="A301" s="299">
        <v>30101068</v>
      </c>
      <c r="B301" s="63" t="s">
        <v>97</v>
      </c>
      <c r="C301" s="340" t="s">
        <v>72</v>
      </c>
      <c r="D301" s="17">
        <v>5.03</v>
      </c>
      <c r="E301" s="17"/>
      <c r="F301" s="6"/>
      <c r="G301" s="93">
        <f>SUM('31:3'!G301)</f>
        <v>0</v>
      </c>
      <c r="H301" s="339">
        <f t="shared" si="108"/>
        <v>0</v>
      </c>
      <c r="I301" s="93">
        <f>SUM('31:3'!I301)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5"/>
        <v/>
      </c>
      <c r="N301" s="31">
        <f t="shared" si="106"/>
        <v>0</v>
      </c>
      <c r="O301" s="93">
        <f>SUM('31:3'!O301)</f>
        <v>0</v>
      </c>
      <c r="P301" s="93">
        <f>SUM('31:3'!P301)</f>
        <v>0</v>
      </c>
      <c r="Q301" s="93">
        <f>SUM('31:3'!Q301)</f>
        <v>0</v>
      </c>
      <c r="R301" s="93">
        <f>SUM('31:3'!R301)</f>
        <v>0</v>
      </c>
      <c r="S301" s="93">
        <f>SUM('31:3'!S301)</f>
        <v>0</v>
      </c>
      <c r="T301" s="93">
        <f>SUM('31:3'!T301)</f>
        <v>0</v>
      </c>
      <c r="U301" s="93">
        <f>SUM('31:3'!U301)</f>
        <v>0</v>
      </c>
      <c r="V301" s="206">
        <f t="shared" si="107"/>
        <v>0</v>
      </c>
      <c r="W301" s="33" t="str">
        <f t="shared" si="103"/>
        <v/>
      </c>
      <c r="X301" s="93">
        <f>SUM('31:3'!X301)</f>
        <v>0</v>
      </c>
      <c r="Y301" s="93">
        <f>SUM('31:3'!Y301)</f>
        <v>0</v>
      </c>
      <c r="Z301" s="93">
        <f>SUM('31:3'!Z301)</f>
        <v>0</v>
      </c>
      <c r="AA301" s="93">
        <f>SUM('31:3'!AA301)</f>
        <v>0</v>
      </c>
      <c r="AB301" s="73"/>
      <c r="AC301" s="54"/>
      <c r="AD301" s="346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>
      <c r="A302" s="299">
        <v>30101069</v>
      </c>
      <c r="B302" s="63" t="s">
        <v>97</v>
      </c>
      <c r="C302" s="340" t="s">
        <v>60</v>
      </c>
      <c r="D302" s="17">
        <v>5.03</v>
      </c>
      <c r="E302" s="17"/>
      <c r="F302" s="6"/>
      <c r="G302" s="93">
        <f>SUM('31:3'!G302)</f>
        <v>0</v>
      </c>
      <c r="H302" s="339">
        <f t="shared" si="108"/>
        <v>0</v>
      </c>
      <c r="I302" s="93">
        <f>SUM('31:3'!I302)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5"/>
        <v/>
      </c>
      <c r="N302" s="31">
        <f t="shared" si="106"/>
        <v>0</v>
      </c>
      <c r="O302" s="93">
        <f>SUM('31:3'!O302)</f>
        <v>0</v>
      </c>
      <c r="P302" s="93">
        <f>SUM('31:3'!P302)</f>
        <v>0</v>
      </c>
      <c r="Q302" s="93">
        <f>SUM('31:3'!Q302)</f>
        <v>0</v>
      </c>
      <c r="R302" s="93">
        <f>SUM('31:3'!R302)</f>
        <v>0</v>
      </c>
      <c r="S302" s="93">
        <f>SUM('31:3'!S302)</f>
        <v>0</v>
      </c>
      <c r="T302" s="93">
        <f>SUM('31:3'!T302)</f>
        <v>0</v>
      </c>
      <c r="U302" s="93">
        <f>SUM('31:3'!U302)</f>
        <v>0</v>
      </c>
      <c r="V302" s="206">
        <f t="shared" si="107"/>
        <v>0</v>
      </c>
      <c r="W302" s="33" t="str">
        <f t="shared" si="103"/>
        <v/>
      </c>
      <c r="X302" s="93">
        <f>SUM('31:3'!X302)</f>
        <v>0</v>
      </c>
      <c r="Y302" s="93">
        <f>SUM('31:3'!Y302)</f>
        <v>0</v>
      </c>
      <c r="Z302" s="93">
        <f>SUM('31:3'!Z302)</f>
        <v>0</v>
      </c>
      <c r="AA302" s="93">
        <f>SUM('31:3'!AA302)</f>
        <v>0</v>
      </c>
      <c r="AB302" s="73"/>
      <c r="AC302" s="54"/>
      <c r="AD302" s="346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>
      <c r="A303" s="299">
        <v>30101070</v>
      </c>
      <c r="B303" s="63" t="s">
        <v>97</v>
      </c>
      <c r="C303" s="340" t="s">
        <v>96</v>
      </c>
      <c r="D303" s="17">
        <v>5.03</v>
      </c>
      <c r="E303" s="17"/>
      <c r="F303" s="6"/>
      <c r="G303" s="93">
        <f>SUM('31:3'!G303)</f>
        <v>0</v>
      </c>
      <c r="H303" s="339">
        <f t="shared" si="108"/>
        <v>0</v>
      </c>
      <c r="I303" s="93">
        <f>SUM('31:3'!I303)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5"/>
        <v/>
      </c>
      <c r="N303" s="31">
        <f t="shared" si="106"/>
        <v>0</v>
      </c>
      <c r="O303" s="93">
        <f>SUM('31:3'!O303)</f>
        <v>0</v>
      </c>
      <c r="P303" s="93">
        <f>SUM('31:3'!P303)</f>
        <v>0</v>
      </c>
      <c r="Q303" s="93">
        <f>SUM('31:3'!Q303)</f>
        <v>0</v>
      </c>
      <c r="R303" s="93">
        <f>SUM('31:3'!R303)</f>
        <v>0</v>
      </c>
      <c r="S303" s="93">
        <f>SUM('31:3'!S303)</f>
        <v>0</v>
      </c>
      <c r="T303" s="93">
        <f>SUM('31:3'!T303)</f>
        <v>0</v>
      </c>
      <c r="U303" s="93">
        <f>SUM('31:3'!U303)</f>
        <v>0</v>
      </c>
      <c r="V303" s="206">
        <f t="shared" si="107"/>
        <v>0</v>
      </c>
      <c r="W303" s="33" t="str">
        <f t="shared" si="103"/>
        <v/>
      </c>
      <c r="X303" s="93">
        <f>SUM('31:3'!X303)</f>
        <v>0</v>
      </c>
      <c r="Y303" s="93">
        <f>SUM('31:3'!Y303)</f>
        <v>0</v>
      </c>
      <c r="Z303" s="93">
        <f>SUM('31:3'!Z303)</f>
        <v>0</v>
      </c>
      <c r="AA303" s="93">
        <f>SUM('31:3'!AA303)</f>
        <v>0</v>
      </c>
      <c r="AB303" s="73"/>
      <c r="AC303" s="54"/>
      <c r="AD303" s="346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>
      <c r="A304" s="299">
        <v>30101071</v>
      </c>
      <c r="B304" s="63" t="s">
        <v>97</v>
      </c>
      <c r="C304" s="340" t="s">
        <v>73</v>
      </c>
      <c r="D304" s="17">
        <v>5.03</v>
      </c>
      <c r="E304" s="17"/>
      <c r="F304" s="6"/>
      <c r="G304" s="93">
        <f>SUM('31:3'!G304)</f>
        <v>0</v>
      </c>
      <c r="H304" s="339">
        <f t="shared" si="108"/>
        <v>0</v>
      </c>
      <c r="I304" s="93">
        <f>SUM('31:3'!I304)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5"/>
        <v/>
      </c>
      <c r="N304" s="31">
        <f t="shared" si="106"/>
        <v>0</v>
      </c>
      <c r="O304" s="93">
        <f>SUM('31:3'!O304)</f>
        <v>0</v>
      </c>
      <c r="P304" s="93">
        <f>SUM('31:3'!P304)</f>
        <v>0</v>
      </c>
      <c r="Q304" s="93">
        <f>SUM('31:3'!Q304)</f>
        <v>0</v>
      </c>
      <c r="R304" s="93">
        <f>SUM('31:3'!R304)</f>
        <v>0</v>
      </c>
      <c r="S304" s="93">
        <f>SUM('31:3'!S304)</f>
        <v>0</v>
      </c>
      <c r="T304" s="93">
        <f>SUM('31:3'!T304)</f>
        <v>0</v>
      </c>
      <c r="U304" s="93">
        <f>SUM('31:3'!U304)</f>
        <v>0</v>
      </c>
      <c r="V304" s="206">
        <f t="shared" si="107"/>
        <v>0</v>
      </c>
      <c r="W304" s="33" t="str">
        <f t="shared" si="103"/>
        <v/>
      </c>
      <c r="X304" s="93">
        <f>SUM('31:3'!X304)</f>
        <v>0</v>
      </c>
      <c r="Y304" s="93">
        <f>SUM('31:3'!Y304)</f>
        <v>0</v>
      </c>
      <c r="Z304" s="93">
        <f>SUM('31:3'!Z304)</f>
        <v>0</v>
      </c>
      <c r="AA304" s="93">
        <f>SUM('31:3'!AA304)</f>
        <v>0</v>
      </c>
      <c r="AB304" s="73"/>
      <c r="AC304" s="54"/>
      <c r="AD304" s="346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>
      <c r="A305" s="300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SUM('31:3'!G305)</f>
        <v>1307</v>
      </c>
      <c r="H305" s="339">
        <f t="shared" si="108"/>
        <v>6613.4199999999992</v>
      </c>
      <c r="I305" s="93">
        <f>SUM('31:3'!I305)</f>
        <v>74.5</v>
      </c>
      <c r="J305" s="31">
        <f t="array" ref="J305">IF(ISERROR(G305/I305),"",G305/I305)</f>
        <v>17.543624161073826</v>
      </c>
      <c r="K305" s="35">
        <f t="array" ref="K305">IF(ISERROR(G305/L305),"",G305/L305)</f>
        <v>52.28</v>
      </c>
      <c r="L305" s="87">
        <v>25</v>
      </c>
      <c r="M305" s="36">
        <f t="shared" si="105"/>
        <v>22.22</v>
      </c>
      <c r="N305" s="31">
        <f t="shared" si="106"/>
        <v>0</v>
      </c>
      <c r="O305" s="93">
        <f>SUM('31:3'!O305)</f>
        <v>0</v>
      </c>
      <c r="P305" s="93">
        <f>SUM('31:3'!P305)</f>
        <v>0</v>
      </c>
      <c r="Q305" s="93">
        <f>SUM('31:3'!Q305)</f>
        <v>0</v>
      </c>
      <c r="R305" s="93">
        <f>SUM('31:3'!R305)</f>
        <v>0</v>
      </c>
      <c r="S305" s="93">
        <f>SUM('31:3'!S305)</f>
        <v>0</v>
      </c>
      <c r="T305" s="93">
        <f>SUM('31:3'!T305)</f>
        <v>0</v>
      </c>
      <c r="U305" s="93">
        <f>SUM('31:3'!U305)</f>
        <v>0</v>
      </c>
      <c r="V305" s="206">
        <f t="shared" si="107"/>
        <v>0</v>
      </c>
      <c r="W305" s="33">
        <f t="shared" si="103"/>
        <v>0</v>
      </c>
      <c r="X305" s="93">
        <f>SUM('31:3'!X305)</f>
        <v>0</v>
      </c>
      <c r="Y305" s="93">
        <f>SUM('31:3'!Y305)</f>
        <v>0</v>
      </c>
      <c r="Z305" s="93">
        <f>SUM('31:3'!Z305)</f>
        <v>0</v>
      </c>
      <c r="AA305" s="93">
        <f>SUM('31:3'!AA305)</f>
        <v>0</v>
      </c>
      <c r="AB305" s="73"/>
      <c r="AC305" s="54"/>
      <c r="AD305" s="346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>
      <c r="A306" s="300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SUM('31:3'!G306)</f>
        <v>721</v>
      </c>
      <c r="H306" s="339">
        <f t="shared" si="108"/>
        <v>3648.2599999999998</v>
      </c>
      <c r="I306" s="93">
        <f>SUM('31:3'!I306)</f>
        <v>34</v>
      </c>
      <c r="J306" s="31">
        <f t="array" ref="J306">IF(ISERROR(G306/I306),"",G306/I306)</f>
        <v>21.205882352941178</v>
      </c>
      <c r="K306" s="35">
        <f t="array" ref="K306">IF(ISERROR(G306/L306),"",G306/L306)</f>
        <v>28.84</v>
      </c>
      <c r="L306" s="87">
        <v>25</v>
      </c>
      <c r="M306" s="36">
        <f t="shared" si="105"/>
        <v>5.16</v>
      </c>
      <c r="N306" s="31">
        <f t="shared" si="106"/>
        <v>0</v>
      </c>
      <c r="O306" s="93">
        <f>SUM('31:3'!O306)</f>
        <v>0</v>
      </c>
      <c r="P306" s="93">
        <f>SUM('31:3'!P306)</f>
        <v>0</v>
      </c>
      <c r="Q306" s="93">
        <f>SUM('31:3'!Q306)</f>
        <v>0</v>
      </c>
      <c r="R306" s="93">
        <f>SUM('31:3'!R306)</f>
        <v>0</v>
      </c>
      <c r="S306" s="93">
        <f>SUM('31:3'!S306)</f>
        <v>0</v>
      </c>
      <c r="T306" s="93">
        <f>SUM('31:3'!T306)</f>
        <v>0</v>
      </c>
      <c r="U306" s="93">
        <f>SUM('31:3'!U306)</f>
        <v>0</v>
      </c>
      <c r="V306" s="206">
        <f t="shared" si="107"/>
        <v>0</v>
      </c>
      <c r="W306" s="33">
        <f t="shared" si="103"/>
        <v>0</v>
      </c>
      <c r="X306" s="93">
        <f>SUM('31:3'!X306)</f>
        <v>0</v>
      </c>
      <c r="Y306" s="93">
        <f>SUM('31:3'!Y306)</f>
        <v>0</v>
      </c>
      <c r="Z306" s="93">
        <f>SUM('31:3'!Z306)</f>
        <v>0</v>
      </c>
      <c r="AA306" s="93">
        <f>SUM('31:3'!AA306)</f>
        <v>0</v>
      </c>
      <c r="AB306" s="73"/>
      <c r="AC306" s="54"/>
      <c r="AD306" s="346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>
      <c r="A307" s="535" t="s">
        <v>99</v>
      </c>
      <c r="B307" s="536"/>
      <c r="C307" s="342" t="s">
        <v>71</v>
      </c>
      <c r="D307" s="20"/>
      <c r="E307" s="20"/>
      <c r="F307" s="32"/>
      <c r="G307" s="99">
        <f>SUM(G292:G306)</f>
        <v>2491</v>
      </c>
      <c r="H307" s="30">
        <f>SUM(H292:H306)</f>
        <v>12595.199999999999</v>
      </c>
      <c r="I307" s="30">
        <f>SUM(I292:I306)</f>
        <v>146.5</v>
      </c>
      <c r="J307" s="31">
        <f t="array" ref="J307">IF(ISERROR(G307/I307),"",G307/I307)</f>
        <v>17.003412969283275</v>
      </c>
      <c r="K307" s="30">
        <f>SUM(K292:K306)</f>
        <v>104.27000000000001</v>
      </c>
      <c r="L307" s="30"/>
      <c r="M307" s="89">
        <f t="shared" ref="M307:V307" si="109">SUM(M292:M306)</f>
        <v>42.230000000000004</v>
      </c>
      <c r="N307" s="30">
        <f t="shared" si="109"/>
        <v>0</v>
      </c>
      <c r="O307" s="30">
        <f t="shared" si="109"/>
        <v>0</v>
      </c>
      <c r="P307" s="30">
        <f t="shared" si="109"/>
        <v>0</v>
      </c>
      <c r="Q307" s="30">
        <f t="shared" si="109"/>
        <v>0</v>
      </c>
      <c r="R307" s="30">
        <f t="shared" si="109"/>
        <v>0</v>
      </c>
      <c r="S307" s="30">
        <f t="shared" si="109"/>
        <v>0</v>
      </c>
      <c r="T307" s="30">
        <f t="shared" si="109"/>
        <v>0</v>
      </c>
      <c r="U307" s="30">
        <f t="shared" si="109"/>
        <v>0</v>
      </c>
      <c r="V307" s="208">
        <f t="shared" si="109"/>
        <v>0</v>
      </c>
      <c r="W307" s="33">
        <f t="shared" si="103"/>
        <v>0</v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75"/>
      <c r="AC307" s="70"/>
      <c r="AD307" s="346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SUM('31:3'!G308)</f>
        <v>0</v>
      </c>
      <c r="H308" s="339">
        <f t="shared" ref="H308:H316" si="110">D308*G308</f>
        <v>0</v>
      </c>
      <c r="I308" s="93">
        <f>SUM('31:3'!I308)</f>
        <v>0</v>
      </c>
      <c r="J308" s="31" t="str">
        <f t="array" ref="J308">IF(ISERROR(G308/I308),"",G308/I308)</f>
        <v/>
      </c>
      <c r="K308" s="35">
        <f t="array" ref="K308">IF(ISERROR(G308/L308),"",G308/L308)</f>
        <v>0</v>
      </c>
      <c r="L308" s="87">
        <v>22</v>
      </c>
      <c r="M308" s="36">
        <f t="shared" ref="M308:M312" si="111">IF(ISERROR(I308-K308),"",I308-K308)</f>
        <v>0</v>
      </c>
      <c r="N308" s="31">
        <f t="shared" ref="N308:N312" si="112">SUM(O308:U308)</f>
        <v>0</v>
      </c>
      <c r="O308" s="93">
        <f>SUM('31:3'!O308)</f>
        <v>0</v>
      </c>
      <c r="P308" s="93">
        <f>SUM('31:3'!P308)</f>
        <v>0</v>
      </c>
      <c r="Q308" s="93">
        <f>SUM('31:3'!Q308)</f>
        <v>0</v>
      </c>
      <c r="R308" s="93">
        <f>SUM('31:3'!R308)</f>
        <v>0</v>
      </c>
      <c r="S308" s="93">
        <f>SUM('31:3'!S308)</f>
        <v>0</v>
      </c>
      <c r="T308" s="93">
        <f>SUM('31:3'!T308)</f>
        <v>0</v>
      </c>
      <c r="U308" s="93">
        <f>SUM('31:3'!U308)</f>
        <v>0</v>
      </c>
      <c r="V308" s="206">
        <f t="shared" ref="V308:V312" si="113">SUM(X308:AA308)</f>
        <v>0</v>
      </c>
      <c r="W308" s="33" t="str">
        <f t="shared" si="103"/>
        <v/>
      </c>
      <c r="X308" s="93">
        <f>SUM('31:3'!X308)</f>
        <v>0</v>
      </c>
      <c r="Y308" s="93">
        <f>SUM('31:3'!Y308)</f>
        <v>0</v>
      </c>
      <c r="Z308" s="93">
        <f>SUM('31:3'!Z308)</f>
        <v>0</v>
      </c>
      <c r="AA308" s="93">
        <f>SUM('31:3'!AA308)</f>
        <v>0</v>
      </c>
      <c r="AB308" s="73"/>
      <c r="AC308" s="54"/>
      <c r="AD308" s="346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>
      <c r="A309" s="300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SUM('31:3'!G309)</f>
        <v>0</v>
      </c>
      <c r="H309" s="339">
        <f t="shared" si="110"/>
        <v>0</v>
      </c>
      <c r="I309" s="93">
        <f>SUM('31:3'!I309)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1"/>
        <v>0</v>
      </c>
      <c r="N309" s="31">
        <f t="shared" si="112"/>
        <v>0</v>
      </c>
      <c r="O309" s="93">
        <f>SUM('31:3'!O309)</f>
        <v>0</v>
      </c>
      <c r="P309" s="93">
        <f>SUM('31:3'!P309)</f>
        <v>0</v>
      </c>
      <c r="Q309" s="93">
        <f>SUM('31:3'!Q309)</f>
        <v>0</v>
      </c>
      <c r="R309" s="93">
        <f>SUM('31:3'!R309)</f>
        <v>0</v>
      </c>
      <c r="S309" s="93">
        <f>SUM('31:3'!S309)</f>
        <v>0</v>
      </c>
      <c r="T309" s="93">
        <f>SUM('31:3'!T309)</f>
        <v>0</v>
      </c>
      <c r="U309" s="93">
        <f>SUM('31:3'!U309)</f>
        <v>0</v>
      </c>
      <c r="V309" s="206">
        <f t="shared" si="113"/>
        <v>0</v>
      </c>
      <c r="W309" s="33" t="str">
        <f t="shared" si="103"/>
        <v/>
      </c>
      <c r="X309" s="93">
        <f>SUM('31:3'!X309)</f>
        <v>0</v>
      </c>
      <c r="Y309" s="93">
        <f>SUM('31:3'!Y309)</f>
        <v>0</v>
      </c>
      <c r="Z309" s="93">
        <f>SUM('31:3'!Z309)</f>
        <v>0</v>
      </c>
      <c r="AA309" s="93">
        <f>SUM('31:3'!AA309)</f>
        <v>0</v>
      </c>
      <c r="AB309" s="73"/>
      <c r="AC309" s="54"/>
      <c r="AD309" s="346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>
      <c r="A310" s="300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SUM('31:3'!G310)</f>
        <v>0</v>
      </c>
      <c r="H310" s="339">
        <f t="shared" si="110"/>
        <v>0</v>
      </c>
      <c r="I310" s="93">
        <f>SUM('31:3'!I310)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1"/>
        <v>0</v>
      </c>
      <c r="N310" s="31">
        <f t="shared" si="112"/>
        <v>0</v>
      </c>
      <c r="O310" s="93">
        <f>SUM('31:3'!O310)</f>
        <v>0</v>
      </c>
      <c r="P310" s="93">
        <f>SUM('31:3'!P310)</f>
        <v>0</v>
      </c>
      <c r="Q310" s="93">
        <f>SUM('31:3'!Q310)</f>
        <v>0</v>
      </c>
      <c r="R310" s="93">
        <f>SUM('31:3'!R310)</f>
        <v>0</v>
      </c>
      <c r="S310" s="93">
        <f>SUM('31:3'!S310)</f>
        <v>0</v>
      </c>
      <c r="T310" s="93">
        <f>SUM('31:3'!T310)</f>
        <v>0</v>
      </c>
      <c r="U310" s="93">
        <f>SUM('31:3'!U310)</f>
        <v>0</v>
      </c>
      <c r="V310" s="206">
        <f t="shared" si="113"/>
        <v>0</v>
      </c>
      <c r="W310" s="33" t="str">
        <f t="shared" si="103"/>
        <v/>
      </c>
      <c r="X310" s="93">
        <f>SUM('31:3'!X310)</f>
        <v>0</v>
      </c>
      <c r="Y310" s="93">
        <f>SUM('31:3'!Y310)</f>
        <v>0</v>
      </c>
      <c r="Z310" s="93">
        <f>SUM('31:3'!Z310)</f>
        <v>0</v>
      </c>
      <c r="AA310" s="93">
        <f>SUM('31:3'!AA310)</f>
        <v>0</v>
      </c>
      <c r="AB310" s="73"/>
      <c r="AC310" s="54"/>
      <c r="AD310" s="346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>
      <c r="A311" s="300"/>
      <c r="B311" s="62" t="s">
        <v>100</v>
      </c>
      <c r="C311" s="16" t="s">
        <v>66</v>
      </c>
      <c r="D311" s="17">
        <v>5.04</v>
      </c>
      <c r="E311" s="17"/>
      <c r="F311" s="6"/>
      <c r="G311" s="93">
        <f>SUM('31:3'!G311)</f>
        <v>0</v>
      </c>
      <c r="H311" s="339">
        <f t="shared" si="110"/>
        <v>0</v>
      </c>
      <c r="I311" s="93">
        <f>SUM('31:3'!I311)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1"/>
        <v>0</v>
      </c>
      <c r="N311" s="31">
        <f t="shared" si="112"/>
        <v>0</v>
      </c>
      <c r="O311" s="93">
        <f>SUM('31:3'!O311)</f>
        <v>0</v>
      </c>
      <c r="P311" s="93">
        <f>SUM('31:3'!P311)</f>
        <v>0</v>
      </c>
      <c r="Q311" s="93">
        <f>SUM('31:3'!Q311)</f>
        <v>0</v>
      </c>
      <c r="R311" s="93">
        <f>SUM('31:3'!R311)</f>
        <v>0</v>
      </c>
      <c r="S311" s="93">
        <f>SUM('31:3'!S311)</f>
        <v>0</v>
      </c>
      <c r="T311" s="93">
        <f>SUM('31:3'!T311)</f>
        <v>0</v>
      </c>
      <c r="U311" s="93">
        <f>SUM('31:3'!U311)</f>
        <v>0</v>
      </c>
      <c r="V311" s="206">
        <f t="shared" si="113"/>
        <v>0</v>
      </c>
      <c r="W311" s="33" t="str">
        <f t="shared" si="103"/>
        <v/>
      </c>
      <c r="X311" s="93">
        <f>SUM('31:3'!X311)</f>
        <v>0</v>
      </c>
      <c r="Y311" s="93">
        <f>SUM('31:3'!Y311)</f>
        <v>0</v>
      </c>
      <c r="Z311" s="93">
        <f>SUM('31:3'!Z311)</f>
        <v>0</v>
      </c>
      <c r="AA311" s="93">
        <f>SUM('31:3'!AA311)</f>
        <v>0</v>
      </c>
      <c r="AB311" s="73"/>
      <c r="AC311" s="54"/>
      <c r="AD311" s="346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>
      <c r="A312" s="300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SUM('31:3'!G312)</f>
        <v>0</v>
      </c>
      <c r="H312" s="339">
        <f t="shared" si="110"/>
        <v>0</v>
      </c>
      <c r="I312" s="93">
        <f>SUM('31:3'!I312)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1"/>
        <v>0</v>
      </c>
      <c r="N312" s="31">
        <f t="shared" si="112"/>
        <v>0</v>
      </c>
      <c r="O312" s="93">
        <f>SUM('31:3'!O312)</f>
        <v>0</v>
      </c>
      <c r="P312" s="93">
        <f>SUM('31:3'!P312)</f>
        <v>0</v>
      </c>
      <c r="Q312" s="93">
        <f>SUM('31:3'!Q312)</f>
        <v>0</v>
      </c>
      <c r="R312" s="93">
        <f>SUM('31:3'!R312)</f>
        <v>0</v>
      </c>
      <c r="S312" s="93">
        <f>SUM('31:3'!S312)</f>
        <v>0</v>
      </c>
      <c r="T312" s="93">
        <f>SUM('31:3'!T312)</f>
        <v>0</v>
      </c>
      <c r="U312" s="93">
        <f>SUM('31:3'!U312)</f>
        <v>0</v>
      </c>
      <c r="V312" s="206">
        <f t="shared" si="113"/>
        <v>0</v>
      </c>
      <c r="W312" s="33" t="str">
        <f t="shared" si="103"/>
        <v/>
      </c>
      <c r="X312" s="93">
        <f>SUM('31:3'!X312)</f>
        <v>0</v>
      </c>
      <c r="Y312" s="93">
        <f>SUM('31:3'!Y312)</f>
        <v>0</v>
      </c>
      <c r="Z312" s="93">
        <f>SUM('31:3'!Z312)</f>
        <v>0</v>
      </c>
      <c r="AA312" s="93">
        <f>SUM('31:3'!AA312)</f>
        <v>0</v>
      </c>
      <c r="AB312" s="73"/>
      <c r="AC312" s="54"/>
      <c r="AD312" s="346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>
      <c r="A313" s="300">
        <v>30400019</v>
      </c>
      <c r="B313" s="192" t="s">
        <v>440</v>
      </c>
      <c r="C313" s="187" t="s">
        <v>442</v>
      </c>
      <c r="D313" s="17">
        <v>5.03</v>
      </c>
      <c r="E313" s="17"/>
      <c r="F313" s="6"/>
      <c r="G313" s="93">
        <f>SUM('31:3'!G313)</f>
        <v>18</v>
      </c>
      <c r="H313" s="374">
        <f t="shared" si="110"/>
        <v>90.54</v>
      </c>
      <c r="I313" s="93">
        <f>SUM('31:3'!I313)</f>
        <v>2</v>
      </c>
      <c r="J313" s="31">
        <f t="array" ref="J313">IF(ISERROR(G313/I313),"",G313/I313)</f>
        <v>9</v>
      </c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73"/>
      <c r="AC313" s="54"/>
      <c r="AD313" s="346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>
      <c r="A314" s="300">
        <v>30400020</v>
      </c>
      <c r="B314" s="192" t="s">
        <v>439</v>
      </c>
      <c r="C314" s="187" t="s">
        <v>516</v>
      </c>
      <c r="D314" s="17">
        <v>5.03</v>
      </c>
      <c r="E314" s="17"/>
      <c r="F314" s="6"/>
      <c r="G314" s="93">
        <f>SUM('31:3'!G314)</f>
        <v>52</v>
      </c>
      <c r="H314" s="374">
        <f t="shared" si="110"/>
        <v>261.56</v>
      </c>
      <c r="I314" s="93">
        <f>SUM('31:3'!I314)</f>
        <v>5</v>
      </c>
      <c r="J314" s="31">
        <f t="array" ref="J314">IF(ISERROR(G314/I314),"",G314/I314)</f>
        <v>10.4</v>
      </c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73"/>
      <c r="AC314" s="54"/>
      <c r="AD314" s="37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>
      <c r="A315" s="300">
        <v>30400021</v>
      </c>
      <c r="B315" s="192" t="s">
        <v>439</v>
      </c>
      <c r="C315" s="187" t="s">
        <v>517</v>
      </c>
      <c r="D315" s="17">
        <v>5.03</v>
      </c>
      <c r="E315" s="17"/>
      <c r="F315" s="6"/>
      <c r="G315" s="93">
        <f>SUM('31:3'!G315)</f>
        <v>595</v>
      </c>
      <c r="H315" s="378">
        <f t="shared" si="110"/>
        <v>2992.8500000000004</v>
      </c>
      <c r="I315" s="93">
        <f>SUM('31:3'!I315)</f>
        <v>57</v>
      </c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73"/>
      <c r="AC315" s="54"/>
      <c r="AD315" s="37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>
      <c r="A316" s="300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SUM('31:3'!G316)</f>
        <v>0</v>
      </c>
      <c r="H316" s="339">
        <f t="shared" si="110"/>
        <v>0</v>
      </c>
      <c r="I316" s="93">
        <f>SUM('31:3'!I316)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87">
        <v>22</v>
      </c>
      <c r="M316" s="36">
        <f t="shared" ref="M316" si="114">IF(ISERROR(I316-K316),"",I316-K316)</f>
        <v>0</v>
      </c>
      <c r="N316" s="31">
        <f t="shared" ref="N316" si="115">SUM(O316:U316)</f>
        <v>0</v>
      </c>
      <c r="O316" s="93">
        <f>SUM('31:3'!O316)</f>
        <v>0</v>
      </c>
      <c r="P316" s="93">
        <f>SUM('31:3'!P316)</f>
        <v>0</v>
      </c>
      <c r="Q316" s="93">
        <f>SUM('31:3'!Q316)</f>
        <v>0</v>
      </c>
      <c r="R316" s="93">
        <f>SUM('31:3'!R316)</f>
        <v>0</v>
      </c>
      <c r="S316" s="93">
        <f>SUM('31:3'!S316)</f>
        <v>0</v>
      </c>
      <c r="T316" s="93">
        <f>SUM('31:3'!T316)</f>
        <v>0</v>
      </c>
      <c r="U316" s="93">
        <f>SUM('31:3'!U316)</f>
        <v>0</v>
      </c>
      <c r="V316" s="206">
        <f t="shared" ref="V316" si="116">SUM(X316:AA316)</f>
        <v>0</v>
      </c>
      <c r="W316" s="33" t="str">
        <f t="shared" ref="W316:W321" si="117">IF(ISERROR(V316/G316),"",V316/G316)</f>
        <v/>
      </c>
      <c r="X316" s="93">
        <f>SUM('31:3'!X316)</f>
        <v>0</v>
      </c>
      <c r="Y316" s="93">
        <f>SUM('31:3'!Y316)</f>
        <v>0</v>
      </c>
      <c r="Z316" s="93">
        <f>SUM('31:3'!Z316)</f>
        <v>0</v>
      </c>
      <c r="AA316" s="93">
        <f>SUM('31:3'!AA316)</f>
        <v>0</v>
      </c>
      <c r="AB316" s="73"/>
      <c r="AC316" s="54"/>
      <c r="AD316" s="346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>
      <c r="A317" s="535" t="s">
        <v>102</v>
      </c>
      <c r="B317" s="536"/>
      <c r="C317" s="342" t="s">
        <v>71</v>
      </c>
      <c r="D317" s="20"/>
      <c r="E317" s="20"/>
      <c r="F317" s="32"/>
      <c r="G317" s="103">
        <f>SUM(G308:G316)</f>
        <v>665</v>
      </c>
      <c r="H317" s="30">
        <f>SUM(H308:H316)</f>
        <v>3344.9500000000003</v>
      </c>
      <c r="I317" s="30">
        <f>SUM(I308:I316)</f>
        <v>64</v>
      </c>
      <c r="J317" s="31">
        <f t="array" ref="J317">IF(ISERROR(G317/I317),"",G317/I317)</f>
        <v>10.390625</v>
      </c>
      <c r="K317" s="30">
        <f>SUM(K308:K316)</f>
        <v>0</v>
      </c>
      <c r="L317" s="98"/>
      <c r="M317" s="89">
        <f>SUM(M308:M316)</f>
        <v>0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17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75"/>
      <c r="AC317" s="70"/>
      <c r="AD317" s="346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>
      <c r="A318" s="299">
        <v>30700013</v>
      </c>
      <c r="B318" s="64" t="s">
        <v>103</v>
      </c>
      <c r="C318" s="335"/>
      <c r="D318" s="17">
        <v>3.65</v>
      </c>
      <c r="E318" s="17"/>
      <c r="F318" s="53"/>
      <c r="G318" s="93">
        <f>SUM('31:3'!G318)</f>
        <v>0</v>
      </c>
      <c r="H318" s="339">
        <f>D318*G318</f>
        <v>0</v>
      </c>
      <c r="I318" s="93">
        <f>SUM('31:3'!I318)</f>
        <v>0</v>
      </c>
      <c r="J318" s="31" t="str">
        <f t="array" ref="J318">IF(ISERROR(G318/I318),"",G318/I318)</f>
        <v/>
      </c>
      <c r="K318" s="339">
        <f t="array" ref="K318">IF(ISERROR(G318/L318),"",G318/L318)</f>
        <v>0</v>
      </c>
      <c r="L318" s="87">
        <v>5</v>
      </c>
      <c r="M318" s="36">
        <f t="shared" ref="M318:M321" si="118">IF(ISERROR(I318-K318),"",I318-K318)</f>
        <v>0</v>
      </c>
      <c r="N318" s="31">
        <f t="shared" ref="N318:N321" si="119">SUM(O318:U318)</f>
        <v>0</v>
      </c>
      <c r="O318" s="93">
        <f>SUM('31:3'!O318)</f>
        <v>0</v>
      </c>
      <c r="P318" s="93">
        <f>SUM('31:3'!P318)</f>
        <v>0</v>
      </c>
      <c r="Q318" s="93">
        <f>SUM('31:3'!Q318)</f>
        <v>0</v>
      </c>
      <c r="R318" s="93">
        <f>SUM('31:3'!R318)</f>
        <v>0</v>
      </c>
      <c r="S318" s="93">
        <f>SUM('31:3'!S318)</f>
        <v>0</v>
      </c>
      <c r="T318" s="93">
        <f>SUM('31:3'!T318)</f>
        <v>0</v>
      </c>
      <c r="U318" s="93">
        <f>SUM('31:3'!U318)</f>
        <v>0</v>
      </c>
      <c r="V318" s="206">
        <f t="shared" ref="V318:V321" si="120">SUM(X318:AA318)</f>
        <v>0</v>
      </c>
      <c r="W318" s="33" t="str">
        <f t="shared" si="117"/>
        <v/>
      </c>
      <c r="X318" s="93">
        <f>SUM('31:3'!X318)</f>
        <v>0</v>
      </c>
      <c r="Y318" s="93">
        <f>SUM('31:3'!Y318)</f>
        <v>0</v>
      </c>
      <c r="Z318" s="93">
        <f>SUM('31:3'!Z318)</f>
        <v>0</v>
      </c>
      <c r="AA318" s="93">
        <f>SUM('31:3'!AA318)</f>
        <v>0</v>
      </c>
      <c r="AB318" s="73"/>
      <c r="AC318" s="54"/>
      <c r="AD318" s="346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>
      <c r="A319" s="299">
        <v>30700014</v>
      </c>
      <c r="B319" s="64" t="s">
        <v>0</v>
      </c>
      <c r="C319" s="335"/>
      <c r="D319" s="17">
        <v>6.58</v>
      </c>
      <c r="E319" s="17"/>
      <c r="F319" s="6"/>
      <c r="G319" s="93">
        <f>SUM('31:3'!G319)</f>
        <v>0</v>
      </c>
      <c r="H319" s="339">
        <f t="shared" ref="H319:H331" si="121">D319*G319</f>
        <v>0</v>
      </c>
      <c r="I319" s="93">
        <f>SUM('31:3'!I319)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8"/>
        <v>0</v>
      </c>
      <c r="N319" s="31">
        <f t="shared" si="119"/>
        <v>0</v>
      </c>
      <c r="O319" s="93">
        <f>SUM('31:3'!O319)</f>
        <v>0</v>
      </c>
      <c r="P319" s="93">
        <f>SUM('31:3'!P319)</f>
        <v>0</v>
      </c>
      <c r="Q319" s="93">
        <f>SUM('31:3'!Q319)</f>
        <v>0</v>
      </c>
      <c r="R319" s="93">
        <f>SUM('31:3'!R319)</f>
        <v>0</v>
      </c>
      <c r="S319" s="93">
        <f>SUM('31:3'!S319)</f>
        <v>0</v>
      </c>
      <c r="T319" s="93">
        <f>SUM('31:3'!T319)</f>
        <v>0</v>
      </c>
      <c r="U319" s="93">
        <f>SUM('31:3'!U319)</f>
        <v>0</v>
      </c>
      <c r="V319" s="206">
        <f t="shared" si="120"/>
        <v>0</v>
      </c>
      <c r="W319" s="33" t="str">
        <f t="shared" si="117"/>
        <v/>
      </c>
      <c r="X319" s="93">
        <f>SUM('31:3'!X319)</f>
        <v>0</v>
      </c>
      <c r="Y319" s="93">
        <f>SUM('31:3'!Y319)</f>
        <v>0</v>
      </c>
      <c r="Z319" s="93">
        <f>SUM('31:3'!Z319)</f>
        <v>0</v>
      </c>
      <c r="AA319" s="93">
        <f>SUM('31:3'!AA319)</f>
        <v>0</v>
      </c>
      <c r="AB319" s="73"/>
      <c r="AC319" s="54"/>
      <c r="AD319" s="346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>
      <c r="A320" s="299">
        <v>30700016</v>
      </c>
      <c r="B320" s="64" t="s">
        <v>1</v>
      </c>
      <c r="C320" s="335"/>
      <c r="D320" s="17">
        <v>7.8</v>
      </c>
      <c r="E320" s="17"/>
      <c r="F320" s="6"/>
      <c r="G320" s="93">
        <f>SUM('31:3'!G320)</f>
        <v>0</v>
      </c>
      <c r="H320" s="339">
        <f t="shared" si="121"/>
        <v>0</v>
      </c>
      <c r="I320" s="93">
        <f>SUM('31:3'!I320)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4.5999999999999996</v>
      </c>
      <c r="M320" s="36">
        <f t="shared" si="118"/>
        <v>0</v>
      </c>
      <c r="N320" s="31">
        <f t="shared" si="119"/>
        <v>0</v>
      </c>
      <c r="O320" s="93">
        <f>SUM('31:3'!O320)</f>
        <v>0</v>
      </c>
      <c r="P320" s="93">
        <f>SUM('31:3'!P320)</f>
        <v>0</v>
      </c>
      <c r="Q320" s="93">
        <f>SUM('31:3'!Q320)</f>
        <v>0</v>
      </c>
      <c r="R320" s="93">
        <f>SUM('31:3'!R320)</f>
        <v>0</v>
      </c>
      <c r="S320" s="93">
        <f>SUM('31:3'!S320)</f>
        <v>0</v>
      </c>
      <c r="T320" s="93">
        <f>SUM('31:3'!T320)</f>
        <v>0</v>
      </c>
      <c r="U320" s="93">
        <f>SUM('31:3'!U320)</f>
        <v>0</v>
      </c>
      <c r="V320" s="206">
        <f t="shared" si="120"/>
        <v>0</v>
      </c>
      <c r="W320" s="33" t="str">
        <f t="shared" si="117"/>
        <v/>
      </c>
      <c r="X320" s="93">
        <f>SUM('31:3'!X320)</f>
        <v>0</v>
      </c>
      <c r="Y320" s="93">
        <f>SUM('31:3'!Y320)</f>
        <v>0</v>
      </c>
      <c r="Z320" s="93">
        <f>SUM('31:3'!Z320)</f>
        <v>0</v>
      </c>
      <c r="AA320" s="93">
        <f>SUM('31:3'!AA320)</f>
        <v>0</v>
      </c>
      <c r="AB320" s="73"/>
      <c r="AC320" s="54"/>
      <c r="AD320" s="346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>
      <c r="A321" s="299">
        <v>30700017</v>
      </c>
      <c r="B321" s="64" t="s">
        <v>2</v>
      </c>
      <c r="C321" s="335"/>
      <c r="D321" s="17">
        <v>4.4000000000000004</v>
      </c>
      <c r="E321" s="17"/>
      <c r="F321" s="6"/>
      <c r="G321" s="93">
        <f>SUM('31:3'!G321)</f>
        <v>0</v>
      </c>
      <c r="H321" s="339">
        <f t="shared" si="121"/>
        <v>0</v>
      </c>
      <c r="I321" s="93">
        <f>SUM('31:3'!I321)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5.8</v>
      </c>
      <c r="M321" s="36">
        <f t="shared" si="118"/>
        <v>0</v>
      </c>
      <c r="N321" s="31">
        <f t="shared" si="119"/>
        <v>0</v>
      </c>
      <c r="O321" s="93">
        <f>SUM('31:3'!O321)</f>
        <v>0</v>
      </c>
      <c r="P321" s="93">
        <f>SUM('31:3'!P321)</f>
        <v>0</v>
      </c>
      <c r="Q321" s="93">
        <f>SUM('31:3'!Q321)</f>
        <v>0</v>
      </c>
      <c r="R321" s="93">
        <f>SUM('31:3'!R321)</f>
        <v>0</v>
      </c>
      <c r="S321" s="93">
        <f>SUM('31:3'!S321)</f>
        <v>0</v>
      </c>
      <c r="T321" s="93">
        <f>SUM('31:3'!T321)</f>
        <v>0</v>
      </c>
      <c r="U321" s="93">
        <f>SUM('31:3'!U321)</f>
        <v>0</v>
      </c>
      <c r="V321" s="206">
        <f t="shared" si="120"/>
        <v>0</v>
      </c>
      <c r="W321" s="33" t="str">
        <f t="shared" si="117"/>
        <v/>
      </c>
      <c r="X321" s="93">
        <f>SUM('31:3'!X321)</f>
        <v>0</v>
      </c>
      <c r="Y321" s="93">
        <f>SUM('31:3'!Y321)</f>
        <v>0</v>
      </c>
      <c r="Z321" s="93">
        <f>SUM('31:3'!Z321)</f>
        <v>0</v>
      </c>
      <c r="AA321" s="93">
        <f>SUM('31:3'!AA321)</f>
        <v>0</v>
      </c>
      <c r="AB321" s="73"/>
      <c r="AC321" s="54"/>
      <c r="AD321" s="346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>
      <c r="A322" s="299">
        <v>30700001</v>
      </c>
      <c r="B322" s="191" t="s">
        <v>359</v>
      </c>
      <c r="C322" s="335"/>
      <c r="D322" s="17"/>
      <c r="E322" s="17"/>
      <c r="F322" s="6"/>
      <c r="G322" s="93">
        <f>SUM('31:3'!G322)</f>
        <v>0</v>
      </c>
      <c r="H322" s="339">
        <f t="shared" si="121"/>
        <v>0</v>
      </c>
      <c r="I322" s="93">
        <f>SUM('31:3'!I322)</f>
        <v>0</v>
      </c>
      <c r="J322" s="31"/>
      <c r="K322" s="35"/>
      <c r="L322" s="87">
        <v>6</v>
      </c>
      <c r="M322" s="36"/>
      <c r="N322" s="31"/>
      <c r="O322" s="93">
        <f>SUM('31:3'!O322)</f>
        <v>0</v>
      </c>
      <c r="P322" s="93">
        <f>SUM('31:3'!P322)</f>
        <v>0</v>
      </c>
      <c r="Q322" s="93">
        <f>SUM('31:3'!Q322)</f>
        <v>0</v>
      </c>
      <c r="R322" s="93">
        <f>SUM('31:3'!R322)</f>
        <v>0</v>
      </c>
      <c r="S322" s="93">
        <f>SUM('31:3'!S322)</f>
        <v>0</v>
      </c>
      <c r="T322" s="93">
        <f>SUM('31:3'!T322)</f>
        <v>0</v>
      </c>
      <c r="U322" s="93">
        <f>SUM('31:3'!U322)</f>
        <v>0</v>
      </c>
      <c r="V322" s="206"/>
      <c r="W322" s="33"/>
      <c r="X322" s="93">
        <f>SUM('31:3'!X322)</f>
        <v>0</v>
      </c>
      <c r="Y322" s="93">
        <f>SUM('31:3'!Y322)</f>
        <v>0</v>
      </c>
      <c r="Z322" s="93">
        <f>SUM('31:3'!Z322)</f>
        <v>0</v>
      </c>
      <c r="AA322" s="93">
        <f>SUM('31:3'!AA322)</f>
        <v>0</v>
      </c>
      <c r="AB322" s="73"/>
      <c r="AC322" s="54"/>
      <c r="AD322" s="346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>
      <c r="A323" s="305"/>
      <c r="B323" s="66" t="s">
        <v>104</v>
      </c>
      <c r="C323" s="335" t="s">
        <v>53</v>
      </c>
      <c r="D323" s="17">
        <v>6.04</v>
      </c>
      <c r="E323" s="17"/>
      <c r="F323" s="6"/>
      <c r="G323" s="93">
        <f>SUM('31:3'!G323)</f>
        <v>0</v>
      </c>
      <c r="H323" s="339">
        <f t="shared" si="121"/>
        <v>0</v>
      </c>
      <c r="I323" s="93">
        <f>SUM('31:3'!I323)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2">IF(ISERROR(I323-K323),"",I323-K323)</f>
        <v>0</v>
      </c>
      <c r="N323" s="31">
        <f t="shared" ref="N323:N324" si="123">SUM(O323:U323)</f>
        <v>0</v>
      </c>
      <c r="O323" s="93">
        <f>SUM('31:3'!O323)</f>
        <v>0</v>
      </c>
      <c r="P323" s="93">
        <f>SUM('31:3'!P323)</f>
        <v>0</v>
      </c>
      <c r="Q323" s="93">
        <f>SUM('31:3'!Q323)</f>
        <v>0</v>
      </c>
      <c r="R323" s="93">
        <f>SUM('31:3'!R323)</f>
        <v>0</v>
      </c>
      <c r="S323" s="93">
        <f>SUM('31:3'!S323)</f>
        <v>0</v>
      </c>
      <c r="T323" s="93">
        <f>SUM('31:3'!T323)</f>
        <v>0</v>
      </c>
      <c r="U323" s="93">
        <f>SUM('31:3'!U323)</f>
        <v>0</v>
      </c>
      <c r="V323" s="206">
        <f t="shared" ref="V323:V324" si="124">SUM(X323:AA323)</f>
        <v>0</v>
      </c>
      <c r="W323" s="33" t="str">
        <f t="shared" ref="W323:W324" si="125">IF(ISERROR(V323/G323),"",V323/G323)</f>
        <v/>
      </c>
      <c r="X323" s="93">
        <f>SUM('31:3'!X323)</f>
        <v>0</v>
      </c>
      <c r="Y323" s="93">
        <f>SUM('31:3'!Y323)</f>
        <v>0</v>
      </c>
      <c r="Z323" s="93">
        <f>SUM('31:3'!Z323)</f>
        <v>0</v>
      </c>
      <c r="AA323" s="93">
        <f>SUM('31:3'!AA323)</f>
        <v>0</v>
      </c>
      <c r="AB323" s="73"/>
      <c r="AC323" s="54"/>
      <c r="AD323" s="346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>
      <c r="A324" s="305">
        <v>30700019</v>
      </c>
      <c r="B324" s="66" t="s">
        <v>104</v>
      </c>
      <c r="C324" s="335" t="s">
        <v>60</v>
      </c>
      <c r="D324" s="17">
        <v>6.04</v>
      </c>
      <c r="E324" s="17"/>
      <c r="F324" s="6"/>
      <c r="G324" s="93">
        <f>SUM('31:3'!G324)</f>
        <v>0</v>
      </c>
      <c r="H324" s="339">
        <f t="shared" si="121"/>
        <v>0</v>
      </c>
      <c r="I324" s="93">
        <f>SUM('31:3'!I324)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2"/>
        <v>0</v>
      </c>
      <c r="N324" s="31">
        <f t="shared" si="123"/>
        <v>0</v>
      </c>
      <c r="O324" s="93">
        <f>SUM('31:3'!O324)</f>
        <v>0</v>
      </c>
      <c r="P324" s="93">
        <f>SUM('31:3'!P324)</f>
        <v>0</v>
      </c>
      <c r="Q324" s="93">
        <f>SUM('31:3'!Q324)</f>
        <v>0</v>
      </c>
      <c r="R324" s="93">
        <f>SUM('31:3'!R324)</f>
        <v>0</v>
      </c>
      <c r="S324" s="93">
        <f>SUM('31:3'!S324)</f>
        <v>0</v>
      </c>
      <c r="T324" s="93">
        <f>SUM('31:3'!T324)</f>
        <v>0</v>
      </c>
      <c r="U324" s="93">
        <f>SUM('31:3'!U324)</f>
        <v>0</v>
      </c>
      <c r="V324" s="206">
        <f t="shared" si="124"/>
        <v>0</v>
      </c>
      <c r="W324" s="33" t="str">
        <f t="shared" si="125"/>
        <v/>
      </c>
      <c r="X324" s="93">
        <f>SUM('31:3'!X324)</f>
        <v>0</v>
      </c>
      <c r="Y324" s="93">
        <f>SUM('31:3'!Y324)</f>
        <v>0</v>
      </c>
      <c r="Z324" s="93">
        <f>SUM('31:3'!Z324)</f>
        <v>0</v>
      </c>
      <c r="AA324" s="93">
        <f>SUM('31:3'!AA324)</f>
        <v>0</v>
      </c>
      <c r="AB324" s="73"/>
      <c r="AC324" s="54"/>
      <c r="AD324" s="346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>
      <c r="A325" s="305">
        <v>30601015</v>
      </c>
      <c r="B325" s="281" t="s">
        <v>443</v>
      </c>
      <c r="C325" s="335" t="s">
        <v>53</v>
      </c>
      <c r="D325" s="17">
        <v>6</v>
      </c>
      <c r="E325" s="17"/>
      <c r="F325" s="6"/>
      <c r="G325" s="93">
        <f>SUM('31:3'!G325)</f>
        <v>0</v>
      </c>
      <c r="H325" s="339">
        <f t="shared" si="121"/>
        <v>0</v>
      </c>
      <c r="I325" s="93">
        <f>SUM('31:3'!I325)</f>
        <v>0</v>
      </c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73"/>
      <c r="AC325" s="54"/>
      <c r="AD325" s="346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>
      <c r="A326" s="305">
        <v>30101016</v>
      </c>
      <c r="B326" s="281" t="s">
        <v>443</v>
      </c>
      <c r="C326" s="335" t="s">
        <v>421</v>
      </c>
      <c r="D326" s="17">
        <v>6</v>
      </c>
      <c r="E326" s="17"/>
      <c r="F326" s="6"/>
      <c r="G326" s="93">
        <f>SUM('31:3'!G326)</f>
        <v>0</v>
      </c>
      <c r="H326" s="339">
        <f t="shared" si="121"/>
        <v>0</v>
      </c>
      <c r="I326" s="93">
        <f>SUM('31:3'!I326)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SUM('31:3'!O326)</f>
        <v>0</v>
      </c>
      <c r="P326" s="93">
        <f>SUM('31:3'!P326)</f>
        <v>0</v>
      </c>
      <c r="Q326" s="93">
        <f>SUM('31:3'!Q326)</f>
        <v>0</v>
      </c>
      <c r="R326" s="93">
        <f>SUM('31:3'!R326)</f>
        <v>0</v>
      </c>
      <c r="S326" s="93">
        <f>SUM('31:3'!S326)</f>
        <v>0</v>
      </c>
      <c r="T326" s="93">
        <f>SUM('31:3'!T326)</f>
        <v>0</v>
      </c>
      <c r="U326" s="93">
        <f>SUM('31:3'!U326)</f>
        <v>0</v>
      </c>
      <c r="V326" s="206"/>
      <c r="W326" s="33"/>
      <c r="X326" s="93">
        <f>SUM('31:3'!X326)</f>
        <v>0</v>
      </c>
      <c r="Y326" s="93">
        <f>SUM('31:3'!Y326)</f>
        <v>0</v>
      </c>
      <c r="Z326" s="93">
        <f>SUM('31:3'!Z326)</f>
        <v>0</v>
      </c>
      <c r="AA326" s="93">
        <f>SUM('31:3'!AA326)</f>
        <v>0</v>
      </c>
      <c r="AB326" s="73"/>
      <c r="AC326" s="54"/>
      <c r="AD326" s="346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339">
        <f t="shared" si="121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73"/>
      <c r="AC327" s="54"/>
      <c r="AD327" s="346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SUM('31:3'!G328)</f>
        <v>0</v>
      </c>
      <c r="H328" s="339">
        <f t="shared" si="121"/>
        <v>0</v>
      </c>
      <c r="I328" s="93">
        <f>SUM('31:3'!I328)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6">IF(ISERROR(I328-K328),"",I328-K328)</f>
        <v>0</v>
      </c>
      <c r="N328" s="31">
        <f t="shared" ref="N328" si="127">SUM(O328:U328)</f>
        <v>0</v>
      </c>
      <c r="O328" s="93">
        <f>SUM('31:3'!O328)</f>
        <v>0</v>
      </c>
      <c r="P328" s="93">
        <f>SUM('31:3'!P328)</f>
        <v>0</v>
      </c>
      <c r="Q328" s="93">
        <f>SUM('31:3'!Q328)</f>
        <v>0</v>
      </c>
      <c r="R328" s="93">
        <f>SUM('31:3'!R328)</f>
        <v>0</v>
      </c>
      <c r="S328" s="93">
        <f>SUM('31:3'!S328)</f>
        <v>0</v>
      </c>
      <c r="T328" s="93">
        <f>SUM('31:3'!T328)</f>
        <v>0</v>
      </c>
      <c r="U328" s="93">
        <f>SUM('31:3'!U328)</f>
        <v>0</v>
      </c>
      <c r="V328" s="206">
        <f t="shared" ref="V328" si="128">SUM(X328:AA328)</f>
        <v>0</v>
      </c>
      <c r="W328" s="33" t="str">
        <f t="shared" ref="W328" si="129">IF(ISERROR(V328/G328),"",V328/G328)</f>
        <v/>
      </c>
      <c r="X328" s="93">
        <f>SUM('31:3'!X328)</f>
        <v>0</v>
      </c>
      <c r="Y328" s="93">
        <f>SUM('31:3'!Y328)</f>
        <v>0</v>
      </c>
      <c r="Z328" s="93">
        <f>SUM('31:3'!Z328)</f>
        <v>0</v>
      </c>
      <c r="AA328" s="93">
        <f>SUM('31:3'!AA328)</f>
        <v>0</v>
      </c>
      <c r="AB328" s="73"/>
      <c r="AC328" s="54"/>
      <c r="AD328" s="346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>
      <c r="A329" s="299">
        <v>30700015</v>
      </c>
      <c r="B329" s="336" t="s">
        <v>159</v>
      </c>
      <c r="C329" s="16"/>
      <c r="D329" s="17">
        <v>4.5</v>
      </c>
      <c r="E329" s="17"/>
      <c r="F329" s="6"/>
      <c r="G329" s="93">
        <f>SUM('31:3'!G329)</f>
        <v>0</v>
      </c>
      <c r="H329" s="339">
        <f t="shared" si="121"/>
        <v>0</v>
      </c>
      <c r="I329" s="93">
        <f>SUM('31:3'!I329)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SUM('31:3'!O329)</f>
        <v>0</v>
      </c>
      <c r="P329" s="93">
        <f>SUM('31:3'!P329)</f>
        <v>0</v>
      </c>
      <c r="Q329" s="93">
        <f>SUM('31:3'!Q329)</f>
        <v>0</v>
      </c>
      <c r="R329" s="93">
        <f>SUM('31:3'!R329)</f>
        <v>0</v>
      </c>
      <c r="S329" s="93">
        <f>SUM('31:3'!S329)</f>
        <v>0</v>
      </c>
      <c r="T329" s="93">
        <f>SUM('31:3'!T329)</f>
        <v>0</v>
      </c>
      <c r="U329" s="93">
        <f>SUM('31:3'!U329)</f>
        <v>0</v>
      </c>
      <c r="V329" s="206"/>
      <c r="W329" s="33"/>
      <c r="X329" s="93">
        <f>SUM('31:3'!X329)</f>
        <v>0</v>
      </c>
      <c r="Y329" s="93">
        <f>SUM('31:3'!Y329)</f>
        <v>0</v>
      </c>
      <c r="Z329" s="93">
        <f>SUM('31:3'!Z329)</f>
        <v>0</v>
      </c>
      <c r="AA329" s="93">
        <f>SUM('31:3'!AA329)</f>
        <v>0</v>
      </c>
      <c r="AB329" s="73"/>
      <c r="AC329" s="54"/>
      <c r="AD329" s="346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>
      <c r="A330" s="299">
        <v>30700012</v>
      </c>
      <c r="B330" s="336" t="s">
        <v>160</v>
      </c>
      <c r="C330" s="16"/>
      <c r="D330" s="17">
        <v>4.5</v>
      </c>
      <c r="E330" s="17"/>
      <c r="F330" s="6"/>
      <c r="G330" s="93">
        <f>SUM('31:3'!G330)</f>
        <v>0</v>
      </c>
      <c r="H330" s="339">
        <f t="shared" si="121"/>
        <v>0</v>
      </c>
      <c r="I330" s="93">
        <f>SUM('31:3'!I330)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SUM('31:3'!O330)</f>
        <v>0</v>
      </c>
      <c r="P330" s="93">
        <f>SUM('31:3'!P330)</f>
        <v>0</v>
      </c>
      <c r="Q330" s="93">
        <f>SUM('31:3'!Q330)</f>
        <v>0</v>
      </c>
      <c r="R330" s="93">
        <f>SUM('31:3'!R330)</f>
        <v>0</v>
      </c>
      <c r="S330" s="93">
        <f>SUM('31:3'!S330)</f>
        <v>0</v>
      </c>
      <c r="T330" s="93">
        <f>SUM('31:3'!T330)</f>
        <v>0</v>
      </c>
      <c r="U330" s="93">
        <f>SUM('31:3'!U330)</f>
        <v>0</v>
      </c>
      <c r="V330" s="206"/>
      <c r="W330" s="33"/>
      <c r="X330" s="93">
        <f>SUM('31:3'!X330)</f>
        <v>0</v>
      </c>
      <c r="Y330" s="93">
        <f>SUM('31:3'!Y330)</f>
        <v>0</v>
      </c>
      <c r="Z330" s="93">
        <f>SUM('31:3'!Z330)</f>
        <v>0</v>
      </c>
      <c r="AA330" s="93">
        <f>SUM('31:3'!AA330)</f>
        <v>0</v>
      </c>
      <c r="AB330" s="73"/>
      <c r="AC330" s="54"/>
      <c r="AD330" s="346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>
      <c r="A331" s="299"/>
      <c r="B331" s="199" t="s">
        <v>438</v>
      </c>
      <c r="C331" s="16"/>
      <c r="D331" s="17">
        <v>4.5</v>
      </c>
      <c r="E331" s="17"/>
      <c r="F331" s="6"/>
      <c r="G331" s="93">
        <f>SUM('31:3'!G331)</f>
        <v>0</v>
      </c>
      <c r="H331" s="339">
        <f t="shared" si="121"/>
        <v>0</v>
      </c>
      <c r="I331" s="93">
        <f>SUM('31:3'!I331)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SUM('31:3'!O331)</f>
        <v>0</v>
      </c>
      <c r="P331" s="93">
        <f>SUM('31:3'!P331)</f>
        <v>0</v>
      </c>
      <c r="Q331" s="93">
        <f>SUM('31:3'!Q331)</f>
        <v>0</v>
      </c>
      <c r="R331" s="93">
        <f>SUM('31:3'!R331)</f>
        <v>0</v>
      </c>
      <c r="S331" s="93">
        <f>SUM('31:3'!S331)</f>
        <v>0</v>
      </c>
      <c r="T331" s="93">
        <f>SUM('31:3'!T331)</f>
        <v>0</v>
      </c>
      <c r="U331" s="93">
        <f>SUM('31:3'!U331)</f>
        <v>0</v>
      </c>
      <c r="V331" s="206"/>
      <c r="W331" s="33"/>
      <c r="X331" s="93">
        <f>SUM('31:3'!X331)</f>
        <v>0</v>
      </c>
      <c r="Y331" s="93">
        <f>SUM('31:3'!Y331)</f>
        <v>0</v>
      </c>
      <c r="Z331" s="93">
        <f>SUM('31:3'!Z331)</f>
        <v>0</v>
      </c>
      <c r="AA331" s="93">
        <f>SUM('31:3'!AA331)</f>
        <v>0</v>
      </c>
      <c r="AB331" s="73"/>
      <c r="AC331" s="54"/>
      <c r="AD331" s="346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>
      <c r="A332" s="535" t="s">
        <v>106</v>
      </c>
      <c r="B332" s="536"/>
      <c r="C332" s="342" t="s">
        <v>71</v>
      </c>
      <c r="D332" s="20"/>
      <c r="E332" s="20"/>
      <c r="F332" s="32"/>
      <c r="G332" s="94">
        <f>SUM(G318:G331)</f>
        <v>0</v>
      </c>
      <c r="H332" s="30">
        <f>SUM(H318:H331)</f>
        <v>0</v>
      </c>
      <c r="I332" s="30">
        <f>SUM(I318:I331)</f>
        <v>0</v>
      </c>
      <c r="J332" s="31" t="str">
        <f t="array" ref="J332">IF(ISERROR(G332/I332),"",G332/I332)</f>
        <v/>
      </c>
      <c r="K332" s="30">
        <f>SUM(K318:K328)</f>
        <v>0</v>
      </c>
      <c r="L332" s="98"/>
      <c r="M332" s="89">
        <f t="shared" ref="M332:V332" si="130">SUM(M318:M328)</f>
        <v>0</v>
      </c>
      <c r="N332" s="20">
        <f t="shared" si="130"/>
        <v>0</v>
      </c>
      <c r="O332" s="91">
        <f t="shared" si="130"/>
        <v>0</v>
      </c>
      <c r="P332" s="91">
        <f t="shared" si="130"/>
        <v>0</v>
      </c>
      <c r="Q332" s="91">
        <f t="shared" si="130"/>
        <v>0</v>
      </c>
      <c r="R332" s="91">
        <f t="shared" si="130"/>
        <v>0</v>
      </c>
      <c r="S332" s="92">
        <f t="shared" si="130"/>
        <v>0</v>
      </c>
      <c r="T332" s="91">
        <f t="shared" si="130"/>
        <v>0</v>
      </c>
      <c r="U332" s="91">
        <f t="shared" si="130"/>
        <v>0</v>
      </c>
      <c r="V332" s="206">
        <f t="shared" si="130"/>
        <v>0</v>
      </c>
      <c r="W332" s="33" t="str">
        <f t="shared" ref="W332" si="131">IF(ISERROR(V332/G332),"",V332/G332)</f>
        <v/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70"/>
      <c r="AC332" s="70"/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>
      <c r="A333" s="546" t="s">
        <v>108</v>
      </c>
      <c r="B333" s="547"/>
      <c r="C333" s="547"/>
      <c r="D333" s="547"/>
      <c r="E333" s="547"/>
      <c r="F333" s="548"/>
      <c r="G333" s="193">
        <f>SUM(G198,G256,G291,G307,G317,G332)</f>
        <v>20895</v>
      </c>
      <c r="H333" s="193">
        <f>SUM(H198,H256,H291,H307,H317,H332)</f>
        <v>102442.9</v>
      </c>
      <c r="I333" s="193">
        <f>SUM(I198,I256,I291,I307,I317,I332)</f>
        <v>1307.73</v>
      </c>
      <c r="J333" s="52">
        <f t="array" ref="J333">IF(ISERROR(G333/I333),"",G333/I333)</f>
        <v>15.978068867426762</v>
      </c>
      <c r="K333" s="193">
        <f>SUM(K198,K256,K291,K307,K317,K332)</f>
        <v>818.08382388967902</v>
      </c>
      <c r="L333" s="52">
        <f>IF(ISERROR(G333/K333),"",G333/K333)</f>
        <v>25.541392446378151</v>
      </c>
      <c r="M333" s="193">
        <f t="shared" ref="M333:AA333" si="132">SUM(M198,M256,M291,M307,M317,M332)</f>
        <v>231.14617611032088</v>
      </c>
      <c r="N333" s="193">
        <f t="shared" si="132"/>
        <v>0</v>
      </c>
      <c r="O333" s="193">
        <f t="shared" si="132"/>
        <v>0</v>
      </c>
      <c r="P333" s="193">
        <f t="shared" si="132"/>
        <v>0</v>
      </c>
      <c r="Q333" s="193">
        <f t="shared" si="132"/>
        <v>0</v>
      </c>
      <c r="R333" s="193">
        <f t="shared" si="132"/>
        <v>0</v>
      </c>
      <c r="S333" s="193">
        <f t="shared" si="132"/>
        <v>0</v>
      </c>
      <c r="T333" s="193">
        <f t="shared" si="132"/>
        <v>0</v>
      </c>
      <c r="U333" s="193">
        <f t="shared" si="132"/>
        <v>0</v>
      </c>
      <c r="V333" s="193">
        <f t="shared" si="132"/>
        <v>0</v>
      </c>
      <c r="W333" s="193">
        <f t="shared" si="132"/>
        <v>0</v>
      </c>
      <c r="X333" s="193">
        <f t="shared" si="132"/>
        <v>0</v>
      </c>
      <c r="Y333" s="193">
        <f t="shared" si="132"/>
        <v>0</v>
      </c>
      <c r="Z333" s="193">
        <f t="shared" si="132"/>
        <v>0</v>
      </c>
      <c r="AA333" s="193">
        <f t="shared" si="132"/>
        <v>0</v>
      </c>
      <c r="AB333" s="76"/>
      <c r="AC333" s="71"/>
      <c r="AD333" s="346"/>
      <c r="AE333" s="77"/>
      <c r="AF333" s="77"/>
      <c r="AG333" s="77"/>
      <c r="AH333" s="77"/>
      <c r="AI333" s="57"/>
      <c r="AJ333" s="57"/>
      <c r="AK333" s="57"/>
      <c r="AL333" s="563"/>
      <c r="AM333" s="563"/>
      <c r="AN333" s="563"/>
      <c r="AO333" s="563"/>
      <c r="AP333" s="563"/>
      <c r="AQ333" s="563"/>
      <c r="AR333" s="563"/>
      <c r="AS333" s="563"/>
      <c r="AT333" s="563"/>
      <c r="AU333" s="563"/>
      <c r="AV333" s="563"/>
      <c r="AW333" s="563"/>
      <c r="AX333" s="563"/>
      <c r="AY333" s="563"/>
      <c r="AZ333" s="563"/>
      <c r="BA333" s="563"/>
    </row>
    <row r="334" spans="1:53" ht="15.75" customHeight="1">
      <c r="A334" s="467" t="s">
        <v>503</v>
      </c>
      <c r="B334" s="337" t="s">
        <v>110</v>
      </c>
      <c r="C334" s="549" t="s">
        <v>111</v>
      </c>
      <c r="D334" s="549"/>
      <c r="E334" s="528" t="s">
        <v>112</v>
      </c>
      <c r="F334" s="528"/>
      <c r="G334" s="539" t="s">
        <v>113</v>
      </c>
      <c r="H334" s="539"/>
      <c r="I334" s="528" t="s">
        <v>114</v>
      </c>
      <c r="J334" s="528"/>
      <c r="K334" s="528" t="s">
        <v>36</v>
      </c>
      <c r="L334" s="528"/>
      <c r="M334" s="528" t="s">
        <v>115</v>
      </c>
      <c r="N334" s="528"/>
      <c r="O334" s="528" t="s">
        <v>116</v>
      </c>
      <c r="P334" s="539" t="s">
        <v>117</v>
      </c>
      <c r="Q334" s="539"/>
      <c r="R334" s="539" t="s">
        <v>36</v>
      </c>
      <c r="S334" s="539"/>
      <c r="T334" s="539" t="s">
        <v>118</v>
      </c>
      <c r="U334" s="539"/>
      <c r="V334" s="539" t="s">
        <v>119</v>
      </c>
      <c r="W334" s="539"/>
      <c r="X334" s="539" t="s">
        <v>36</v>
      </c>
      <c r="Y334" s="539"/>
      <c r="Z334" s="539" t="s">
        <v>118</v>
      </c>
      <c r="AA334" s="539"/>
      <c r="AB334" s="12"/>
      <c r="AC334" s="12"/>
      <c r="AD334" s="12"/>
      <c r="AE334" s="3"/>
      <c r="AF334" s="3"/>
      <c r="AG334" s="3"/>
      <c r="AH334" s="344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5.75" customHeight="1">
      <c r="A335" s="468"/>
      <c r="B335" s="337" t="s">
        <v>120</v>
      </c>
      <c r="C335" s="550">
        <f>SUM('31:3'!C335)</f>
        <v>4</v>
      </c>
      <c r="D335" s="551"/>
      <c r="E335" s="552">
        <f>D335*11</f>
        <v>0</v>
      </c>
      <c r="F335" s="552"/>
      <c r="G335" s="550">
        <f>SUM('31:3'!G335)</f>
        <v>4</v>
      </c>
      <c r="H335" s="551"/>
      <c r="I335" s="528">
        <f>G335*11</f>
        <v>44</v>
      </c>
      <c r="J335" s="528"/>
      <c r="K335" s="528">
        <f>E335-I335</f>
        <v>-44</v>
      </c>
      <c r="L335" s="528"/>
      <c r="M335" s="553" t="str">
        <f>IF(ISERROR(K335/E335),"",K335/E335)</f>
        <v/>
      </c>
      <c r="N335" s="553"/>
      <c r="O335" s="528"/>
      <c r="P335" s="539" t="s">
        <v>70</v>
      </c>
      <c r="Q335" s="539"/>
      <c r="R335" s="554">
        <f>SUM(O198:U198)</f>
        <v>0</v>
      </c>
      <c r="S335" s="554"/>
      <c r="T335" s="555" t="str">
        <f t="array" ref="T335">IF(ISERROR(R335/R342),"",R335/R342)</f>
        <v/>
      </c>
      <c r="U335" s="555"/>
      <c r="V335" s="539" t="s">
        <v>41</v>
      </c>
      <c r="W335" s="539"/>
      <c r="X335" s="564">
        <f>SUM(P197,P255,P290,P306,P316,P331)</f>
        <v>0</v>
      </c>
      <c r="Y335" s="565"/>
      <c r="Z335" s="555" t="str">
        <f t="array" ref="Z335">IF(ISERROR(X335/X342),"",X335/X342)</f>
        <v/>
      </c>
      <c r="AA335" s="555"/>
      <c r="AB335" s="12"/>
      <c r="AC335" s="22"/>
      <c r="AD335" s="22"/>
      <c r="AE335" s="3"/>
      <c r="AF335" s="3"/>
      <c r="AG335" s="3"/>
      <c r="AH335" s="346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>
      <c r="A336" s="468"/>
      <c r="B336" s="337" t="s">
        <v>121</v>
      </c>
      <c r="C336" s="550">
        <f>SUM('31:3'!C336)</f>
        <v>0</v>
      </c>
      <c r="D336" s="551"/>
      <c r="E336" s="552">
        <f>D336*11</f>
        <v>0</v>
      </c>
      <c r="F336" s="552"/>
      <c r="G336" s="550">
        <f>SUM('31:3'!G336)</f>
        <v>0</v>
      </c>
      <c r="H336" s="551"/>
      <c r="I336" s="528">
        <f>G336*11</f>
        <v>0</v>
      </c>
      <c r="J336" s="528"/>
      <c r="K336" s="528">
        <f>E336-I336</f>
        <v>0</v>
      </c>
      <c r="L336" s="528"/>
      <c r="M336" s="553" t="str">
        <f>IF(ISERROR(K336/E336),"",K336/E336)</f>
        <v/>
      </c>
      <c r="N336" s="553"/>
      <c r="O336" s="528"/>
      <c r="P336" s="539" t="s">
        <v>86</v>
      </c>
      <c r="Q336" s="539"/>
      <c r="R336" s="554">
        <f>SUM(O256:U256)</f>
        <v>0</v>
      </c>
      <c r="S336" s="554"/>
      <c r="T336" s="555" t="str">
        <f>IF(ISERROR(R336/R342),"",R336/R342)</f>
        <v/>
      </c>
      <c r="U336" s="555"/>
      <c r="V336" s="539" t="s">
        <v>42</v>
      </c>
      <c r="W336" s="539"/>
      <c r="X336" s="564">
        <f>SUM(P198,P256,P291,P307,P317,P332)</f>
        <v>0</v>
      </c>
      <c r="Y336" s="565"/>
      <c r="Z336" s="555" t="str">
        <f>IF(ISERROR(X336/X342),"",X336/X342)</f>
        <v/>
      </c>
      <c r="AA336" s="555"/>
      <c r="AB336" s="12"/>
      <c r="AC336" s="22"/>
      <c r="AD336" s="22"/>
      <c r="AE336" s="3"/>
      <c r="AF336" s="3"/>
      <c r="AG336" s="3"/>
      <c r="AH336" s="346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>
      <c r="A337" s="468"/>
      <c r="B337" s="337" t="s">
        <v>122</v>
      </c>
      <c r="C337" s="550">
        <f>SUM('31:3'!C337)</f>
        <v>0</v>
      </c>
      <c r="D337" s="551"/>
      <c r="E337" s="552">
        <f>D337*11</f>
        <v>0</v>
      </c>
      <c r="F337" s="552"/>
      <c r="G337" s="550">
        <f>SUM('31:3'!G337)</f>
        <v>4</v>
      </c>
      <c r="H337" s="551"/>
      <c r="I337" s="528">
        <f>G337*8</f>
        <v>32</v>
      </c>
      <c r="J337" s="528"/>
      <c r="K337" s="528">
        <f>E337-I337</f>
        <v>-32</v>
      </c>
      <c r="L337" s="528"/>
      <c r="M337" s="553" t="str">
        <f>IF(ISERROR(K337/E337),"",K337/E337)</f>
        <v/>
      </c>
      <c r="N337" s="553"/>
      <c r="O337" s="528"/>
      <c r="P337" s="539" t="s">
        <v>92</v>
      </c>
      <c r="Q337" s="539"/>
      <c r="R337" s="554">
        <f>SUM(O291:U291)</f>
        <v>0</v>
      </c>
      <c r="S337" s="554"/>
      <c r="T337" s="555" t="str">
        <f>IF(ISERROR(R337/R342),"",R337/R342)</f>
        <v/>
      </c>
      <c r="U337" s="555"/>
      <c r="V337" s="539" t="s">
        <v>43</v>
      </c>
      <c r="W337" s="539"/>
      <c r="X337" s="564">
        <f>SUM(P199,P257,P292,P308,P318,P333)</f>
        <v>0</v>
      </c>
      <c r="Y337" s="565"/>
      <c r="Z337" s="555" t="str">
        <f>IF(ISERROR(X337/X342),"",X337/X342)</f>
        <v/>
      </c>
      <c r="AA337" s="555"/>
      <c r="AB337" s="12"/>
      <c r="AC337" s="22"/>
      <c r="AD337" s="22"/>
      <c r="AE337" s="3"/>
      <c r="AF337" s="3"/>
      <c r="AG337" s="346"/>
      <c r="AH337" s="346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>
      <c r="A338" s="468"/>
      <c r="B338" s="337" t="s">
        <v>47</v>
      </c>
      <c r="C338" s="550">
        <f>SUM('31:3'!C338)</f>
        <v>4</v>
      </c>
      <c r="D338" s="551"/>
      <c r="E338" s="552">
        <f>D338*11</f>
        <v>0</v>
      </c>
      <c r="F338" s="552"/>
      <c r="G338" s="550">
        <f>SUM('31:3'!G338)</f>
        <v>4</v>
      </c>
      <c r="H338" s="551"/>
      <c r="I338" s="528">
        <f>G338*11</f>
        <v>44</v>
      </c>
      <c r="J338" s="528"/>
      <c r="K338" s="528">
        <f>E338-I338</f>
        <v>-44</v>
      </c>
      <c r="L338" s="528"/>
      <c r="M338" s="553" t="str">
        <f>IF(ISERROR(K338/E338),"",K338/E338)</f>
        <v/>
      </c>
      <c r="N338" s="553"/>
      <c r="O338" s="528"/>
      <c r="P338" s="539" t="s">
        <v>99</v>
      </c>
      <c r="Q338" s="539"/>
      <c r="R338" s="554">
        <f>SUM(O307:U307)</f>
        <v>0</v>
      </c>
      <c r="S338" s="554"/>
      <c r="T338" s="555" t="str">
        <f>IF(ISERROR(R338/R342),"",R338/R342)</f>
        <v/>
      </c>
      <c r="U338" s="555"/>
      <c r="V338" s="539" t="s">
        <v>44</v>
      </c>
      <c r="W338" s="539"/>
      <c r="X338" s="564">
        <f>SUM(P201,P258,P293,P309,P319,P334)</f>
        <v>0</v>
      </c>
      <c r="Y338" s="565"/>
      <c r="Z338" s="555" t="str">
        <f>IF(ISERROR(X338/X342),"",X338/X342)</f>
        <v/>
      </c>
      <c r="AA338" s="555"/>
      <c r="AB338" s="12"/>
      <c r="AC338" s="22"/>
      <c r="AD338" s="22"/>
      <c r="AE338" s="3"/>
      <c r="AF338" s="3"/>
      <c r="AG338" s="346"/>
      <c r="AH338" s="346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>
      <c r="A339" s="469"/>
      <c r="B339" s="337" t="s">
        <v>123</v>
      </c>
      <c r="C339" s="557">
        <f>SUM(C335:D338)</f>
        <v>8</v>
      </c>
      <c r="D339" s="528"/>
      <c r="E339" s="552">
        <f>SUM(F335:F338)</f>
        <v>0</v>
      </c>
      <c r="F339" s="528"/>
      <c r="G339" s="557">
        <f>SUM(G335:H338)</f>
        <v>12</v>
      </c>
      <c r="H339" s="528"/>
      <c r="I339" s="528">
        <f>SUM(I335:J338)</f>
        <v>120</v>
      </c>
      <c r="J339" s="528"/>
      <c r="K339" s="528">
        <f>SUM(K335:L338)</f>
        <v>-120</v>
      </c>
      <c r="L339" s="528"/>
      <c r="M339" s="553" t="str">
        <f>IF(ISERROR(K339/E339),"",K339/E339)</f>
        <v/>
      </c>
      <c r="N339" s="553"/>
      <c r="O339" s="528"/>
      <c r="P339" s="539" t="s">
        <v>102</v>
      </c>
      <c r="Q339" s="539"/>
      <c r="R339" s="554">
        <f>SUM(O317:U317)</f>
        <v>0</v>
      </c>
      <c r="S339" s="554"/>
      <c r="T339" s="555" t="str">
        <f>IF(ISERROR(R339/R342),"",R339/R342)</f>
        <v/>
      </c>
      <c r="U339" s="555"/>
      <c r="V339" s="539" t="s">
        <v>45</v>
      </c>
      <c r="W339" s="539"/>
      <c r="X339" s="564">
        <f>SUM(P202,P259,P294,P310,P320,P335)</f>
        <v>0</v>
      </c>
      <c r="Y339" s="565"/>
      <c r="Z339" s="555" t="str">
        <f>IF(ISERROR(X339/X342),"",X339/X342)</f>
        <v/>
      </c>
      <c r="AA339" s="555"/>
      <c r="AB339" s="12"/>
      <c r="AC339" s="22"/>
      <c r="AD339" s="22"/>
      <c r="AE339" s="3"/>
      <c r="AF339" s="3"/>
      <c r="AG339" s="346"/>
      <c r="AH339" s="346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343"/>
      <c r="AV339" s="343"/>
      <c r="AW339" s="343"/>
      <c r="AX339" s="343"/>
      <c r="AY339" s="343"/>
      <c r="AZ339" s="343"/>
      <c r="BA339" s="343"/>
    </row>
    <row r="340" spans="1:53" ht="17.25">
      <c r="A340" s="309" t="s">
        <v>504</v>
      </c>
      <c r="B340" s="337">
        <f>G333</f>
        <v>20895</v>
      </c>
      <c r="C340" s="554" t="s">
        <v>155</v>
      </c>
      <c r="D340" s="554"/>
      <c r="E340" s="539">
        <f>H333</f>
        <v>102442.9</v>
      </c>
      <c r="F340" s="539"/>
      <c r="G340" s="539" t="s">
        <v>34</v>
      </c>
      <c r="H340" s="539"/>
      <c r="I340" s="556">
        <f>L333</f>
        <v>25.541392446378151</v>
      </c>
      <c r="J340" s="556"/>
      <c r="K340" s="528" t="s">
        <v>32</v>
      </c>
      <c r="L340" s="528"/>
      <c r="M340" s="556">
        <f>J333</f>
        <v>15.978068867426762</v>
      </c>
      <c r="N340" s="556"/>
      <c r="O340" s="528"/>
      <c r="P340" s="539" t="s">
        <v>106</v>
      </c>
      <c r="Q340" s="539"/>
      <c r="R340" s="554">
        <f>SUM(O332:U332)</f>
        <v>0</v>
      </c>
      <c r="S340" s="554"/>
      <c r="T340" s="555" t="str">
        <f>IF(ISERROR(R340/R342),"",R340/R342)</f>
        <v/>
      </c>
      <c r="U340" s="555"/>
      <c r="V340" s="539" t="s">
        <v>46</v>
      </c>
      <c r="W340" s="539"/>
      <c r="X340" s="564">
        <f>SUM(P203,P260,P295,P311,P321,P336)</f>
        <v>0</v>
      </c>
      <c r="Y340" s="565"/>
      <c r="Z340" s="555" t="str">
        <f>IF(ISERROR(X340/X342),"",X340/X342)</f>
        <v/>
      </c>
      <c r="AA340" s="555"/>
      <c r="AB340" s="12"/>
      <c r="AC340" s="22"/>
      <c r="AD340" s="22"/>
      <c r="AE340" s="3"/>
      <c r="AF340" s="3"/>
      <c r="AG340" s="346"/>
      <c r="AH340" s="346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343"/>
      <c r="AV340" s="343"/>
      <c r="AW340" s="343"/>
      <c r="AX340" s="343"/>
      <c r="AY340" s="343"/>
      <c r="AZ340" s="343"/>
      <c r="BA340" s="343"/>
    </row>
    <row r="341" spans="1:53" ht="15.75" customHeight="1">
      <c r="A341" s="310" t="s">
        <v>505</v>
      </c>
      <c r="B341" s="337">
        <f>I333+C339</f>
        <v>1315.73</v>
      </c>
      <c r="C341" s="539" t="s">
        <v>114</v>
      </c>
      <c r="D341" s="539"/>
      <c r="E341" s="549">
        <f>K333+I339</f>
        <v>938.08382388967902</v>
      </c>
      <c r="F341" s="549"/>
      <c r="G341" s="539" t="s">
        <v>150</v>
      </c>
      <c r="H341" s="539"/>
      <c r="I341" s="556">
        <f>B341-E341</f>
        <v>377.64617611032099</v>
      </c>
      <c r="J341" s="556"/>
      <c r="K341" s="528" t="s">
        <v>151</v>
      </c>
      <c r="L341" s="528"/>
      <c r="M341" s="553">
        <f>IF(ISERROR(I341/B341),"",I341/B341)</f>
        <v>0.28702406733168734</v>
      </c>
      <c r="N341" s="553"/>
      <c r="O341" s="528"/>
      <c r="P341" s="539" t="s">
        <v>107</v>
      </c>
      <c r="Q341" s="539"/>
      <c r="R341" s="554"/>
      <c r="S341" s="554"/>
      <c r="T341" s="555" t="str">
        <f>IF(ISERROR(R341/R342),"",R341/R342)</f>
        <v/>
      </c>
      <c r="U341" s="555"/>
      <c r="V341" s="539" t="s">
        <v>47</v>
      </c>
      <c r="W341" s="539"/>
      <c r="X341" s="564">
        <f>SUM(P204,P261,P296,P312,P322,P337)</f>
        <v>0</v>
      </c>
      <c r="Y341" s="565"/>
      <c r="Z341" s="555" t="str">
        <f>IF(ISERROR(X341/X342),"",X341/X342)</f>
        <v/>
      </c>
      <c r="AA341" s="555"/>
      <c r="AB341" s="12"/>
      <c r="AC341" s="22"/>
      <c r="AD341" s="22"/>
      <c r="AE341" s="3"/>
      <c r="AF341" s="3"/>
      <c r="AG341" s="346"/>
      <c r="AH341" s="346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343"/>
      <c r="AV341" s="343"/>
      <c r="AW341" s="343"/>
      <c r="AX341" s="343"/>
      <c r="AY341" s="343"/>
      <c r="AZ341" s="343"/>
      <c r="BA341" s="343"/>
    </row>
    <row r="342" spans="1:53" ht="15.75" customHeight="1">
      <c r="A342" s="310" t="s">
        <v>507</v>
      </c>
      <c r="B342" s="337">
        <f>N333</f>
        <v>0</v>
      </c>
      <c r="C342" s="539" t="s">
        <v>149</v>
      </c>
      <c r="D342" s="539"/>
      <c r="E342" s="555">
        <f>IF(ISERROR(B342/B341),"",B342/B341)</f>
        <v>0</v>
      </c>
      <c r="F342" s="555"/>
      <c r="G342" s="539" t="s">
        <v>158</v>
      </c>
      <c r="H342" s="539"/>
      <c r="I342" s="528">
        <f>V333</f>
        <v>0</v>
      </c>
      <c r="J342" s="528"/>
      <c r="K342" s="528" t="s">
        <v>156</v>
      </c>
      <c r="L342" s="528"/>
      <c r="M342" s="553">
        <f t="array" ref="M342">IF(ISERROR(I342/B340),"",I342/B340)</f>
        <v>0</v>
      </c>
      <c r="N342" s="553"/>
      <c r="O342" s="528"/>
      <c r="P342" s="539" t="s">
        <v>123</v>
      </c>
      <c r="Q342" s="539"/>
      <c r="R342" s="554">
        <f>SUM(R335:S341)</f>
        <v>0</v>
      </c>
      <c r="S342" s="554"/>
      <c r="T342" s="555">
        <f>SUM(T335:U341)</f>
        <v>0</v>
      </c>
      <c r="U342" s="555"/>
      <c r="V342" s="539" t="s">
        <v>123</v>
      </c>
      <c r="W342" s="539"/>
      <c r="X342" s="554">
        <f>SUM(X335:Y341)</f>
        <v>0</v>
      </c>
      <c r="Y342" s="554"/>
      <c r="Z342" s="555">
        <f>SUM(Z335:AA341)</f>
        <v>0</v>
      </c>
      <c r="AA342" s="555"/>
      <c r="AB342" s="12"/>
      <c r="AC342" s="22"/>
      <c r="AD342" s="22"/>
      <c r="AE342" s="3"/>
      <c r="AF342" s="3"/>
      <c r="AG342" s="346"/>
      <c r="AH342" s="346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343"/>
      <c r="AV342" s="343"/>
      <c r="AW342" s="343"/>
      <c r="AX342" s="343"/>
      <c r="AY342" s="343"/>
      <c r="AZ342" s="343"/>
      <c r="BA342" s="343"/>
    </row>
    <row r="343" spans="1:53" ht="15.75" customHeight="1">
      <c r="A343" s="558" t="s">
        <v>129</v>
      </c>
      <c r="B343" s="558"/>
      <c r="C343" s="558"/>
      <c r="D343" s="558"/>
      <c r="E343" s="558"/>
      <c r="F343" s="558"/>
      <c r="G343" s="558"/>
      <c r="H343" s="558"/>
      <c r="I343" s="558"/>
      <c r="J343" s="558"/>
      <c r="K343" s="558"/>
      <c r="L343" s="558"/>
      <c r="M343" s="558"/>
      <c r="N343" s="558"/>
      <c r="O343" s="558"/>
      <c r="P343" s="558"/>
      <c r="Q343" s="558"/>
      <c r="R343" s="558"/>
      <c r="S343" s="558"/>
      <c r="T343" s="558"/>
      <c r="U343" s="558"/>
      <c r="V343" s="558"/>
      <c r="W343" s="558"/>
      <c r="X343" s="558"/>
      <c r="Y343" s="558"/>
      <c r="Z343" s="558"/>
      <c r="AA343" s="558"/>
      <c r="AB343" s="558"/>
      <c r="AC343" s="558"/>
      <c r="AD343" s="558"/>
      <c r="AE343" s="558"/>
      <c r="AF343" s="558"/>
      <c r="AG343" s="558"/>
      <c r="AH343" s="558"/>
      <c r="AI343" s="558"/>
      <c r="AJ343" s="558"/>
      <c r="AK343" s="558"/>
      <c r="AL343" s="558"/>
      <c r="AM343" s="558"/>
      <c r="AN343" s="558"/>
      <c r="AO343" s="558"/>
      <c r="AP343" s="558"/>
      <c r="AQ343" s="558"/>
      <c r="AR343" s="558"/>
      <c r="AS343" s="558"/>
      <c r="AT343" s="558"/>
      <c r="AU343" s="558"/>
      <c r="AV343" s="558"/>
      <c r="AW343" s="558"/>
      <c r="AX343" s="558"/>
      <c r="AY343" s="558"/>
      <c r="AZ343" s="558"/>
      <c r="BA343" s="558"/>
    </row>
    <row r="344" spans="1:53">
      <c r="A344" s="478" t="s">
        <v>502</v>
      </c>
      <c r="B344" s="519" t="s">
        <v>25</v>
      </c>
      <c r="C344" s="519" t="s">
        <v>26</v>
      </c>
      <c r="D344" s="519" t="s">
        <v>27</v>
      </c>
      <c r="E344" s="522" t="s">
        <v>28</v>
      </c>
      <c r="F344" s="525" t="s">
        <v>29</v>
      </c>
      <c r="G344" s="528" t="s">
        <v>30</v>
      </c>
      <c r="H344" s="528"/>
      <c r="I344" s="519" t="s">
        <v>31</v>
      </c>
      <c r="J344" s="529" t="s">
        <v>32</v>
      </c>
      <c r="K344" s="540" t="s">
        <v>33</v>
      </c>
      <c r="L344" s="519" t="s">
        <v>34</v>
      </c>
      <c r="M344" s="543" t="s">
        <v>35</v>
      </c>
      <c r="N344" s="537" t="s">
        <v>36</v>
      </c>
      <c r="O344" s="528" t="s">
        <v>37</v>
      </c>
      <c r="P344" s="528"/>
      <c r="Q344" s="528"/>
      <c r="R344" s="528"/>
      <c r="S344" s="528"/>
      <c r="T344" s="528"/>
      <c r="U344" s="528"/>
      <c r="V344" s="545" t="s">
        <v>38</v>
      </c>
      <c r="W344" s="537" t="s">
        <v>39</v>
      </c>
      <c r="X344" s="528" t="s">
        <v>40</v>
      </c>
      <c r="Y344" s="528"/>
      <c r="Z344" s="528"/>
      <c r="AA344" s="528"/>
      <c r="AB344" s="21"/>
      <c r="AC344" s="21"/>
      <c r="AD344" s="21"/>
      <c r="AE344" s="21"/>
      <c r="AF344" s="21"/>
      <c r="AG344" s="21"/>
      <c r="AH344" s="21"/>
      <c r="AI344" s="562"/>
      <c r="AJ344" s="560"/>
      <c r="AK344" s="560"/>
      <c r="AL344" s="560"/>
      <c r="AM344" s="560"/>
      <c r="AN344" s="560"/>
      <c r="AO344" s="560"/>
      <c r="AP344" s="560"/>
      <c r="AQ344" s="560"/>
      <c r="AR344" s="560"/>
      <c r="AS344" s="560"/>
      <c r="AT344" s="560"/>
      <c r="AU344" s="560"/>
      <c r="AV344" s="560"/>
      <c r="AW344" s="560"/>
      <c r="AX344" s="560"/>
      <c r="AY344" s="560"/>
      <c r="AZ344" s="560"/>
      <c r="BA344" s="560"/>
    </row>
    <row r="345" spans="1:53">
      <c r="A345" s="479"/>
      <c r="B345" s="520"/>
      <c r="C345" s="520"/>
      <c r="D345" s="520"/>
      <c r="E345" s="523"/>
      <c r="F345" s="526"/>
      <c r="G345" s="528"/>
      <c r="H345" s="528"/>
      <c r="I345" s="520"/>
      <c r="J345" s="530"/>
      <c r="K345" s="541"/>
      <c r="L345" s="520"/>
      <c r="M345" s="544"/>
      <c r="N345" s="537"/>
      <c r="O345" s="528" t="s">
        <v>41</v>
      </c>
      <c r="P345" s="528" t="s">
        <v>42</v>
      </c>
      <c r="Q345" s="528" t="s">
        <v>43</v>
      </c>
      <c r="R345" s="538" t="s">
        <v>44</v>
      </c>
      <c r="S345" s="539" t="s">
        <v>45</v>
      </c>
      <c r="T345" s="528" t="s">
        <v>46</v>
      </c>
      <c r="U345" s="528" t="s">
        <v>47</v>
      </c>
      <c r="V345" s="545"/>
      <c r="W345" s="537"/>
      <c r="X345" s="528" t="s">
        <v>13</v>
      </c>
      <c r="Y345" s="528" t="s">
        <v>48</v>
      </c>
      <c r="Z345" s="528" t="s">
        <v>49</v>
      </c>
      <c r="AA345" s="528" t="s">
        <v>47</v>
      </c>
      <c r="AB345" s="21"/>
      <c r="AC345" s="21"/>
      <c r="AD345" s="21"/>
      <c r="AE345" s="21"/>
      <c r="AF345" s="21"/>
      <c r="AG345" s="21"/>
      <c r="AH345" s="21"/>
      <c r="AI345" s="562"/>
      <c r="AJ345" s="560"/>
      <c r="AK345" s="560"/>
      <c r="AL345" s="560"/>
      <c r="AM345" s="560"/>
      <c r="AN345" s="560"/>
      <c r="AO345" s="560"/>
      <c r="AP345" s="560"/>
      <c r="AQ345" s="560"/>
      <c r="AR345" s="560"/>
      <c r="AS345" s="561"/>
      <c r="AT345" s="561"/>
      <c r="AU345" s="561"/>
      <c r="AV345" s="561"/>
      <c r="AW345" s="561"/>
      <c r="AX345" s="561"/>
      <c r="AY345" s="561"/>
      <c r="AZ345" s="561"/>
      <c r="BA345" s="561"/>
    </row>
    <row r="346" spans="1:53" ht="15.75" customHeight="1">
      <c r="A346" s="480"/>
      <c r="B346" s="521"/>
      <c r="C346" s="521"/>
      <c r="D346" s="521"/>
      <c r="E346" s="524"/>
      <c r="F346" s="527"/>
      <c r="G346" s="335" t="s">
        <v>50</v>
      </c>
      <c r="H346" s="335" t="s">
        <v>51</v>
      </c>
      <c r="I346" s="521"/>
      <c r="J346" s="531"/>
      <c r="K346" s="542"/>
      <c r="L346" s="521"/>
      <c r="M346" s="544"/>
      <c r="N346" s="537"/>
      <c r="O346" s="528"/>
      <c r="P346" s="528"/>
      <c r="Q346" s="528"/>
      <c r="R346" s="538"/>
      <c r="S346" s="539"/>
      <c r="T346" s="528"/>
      <c r="U346" s="528"/>
      <c r="V346" s="545"/>
      <c r="W346" s="537"/>
      <c r="X346" s="528"/>
      <c r="Y346" s="528"/>
      <c r="Z346" s="528"/>
      <c r="AA346" s="528"/>
      <c r="AB346" s="21"/>
      <c r="AC346" s="21"/>
      <c r="AD346" s="21"/>
      <c r="AE346" s="21"/>
      <c r="AF346" s="21"/>
      <c r="AG346" s="21"/>
      <c r="AH346" s="21"/>
      <c r="AI346" s="562"/>
      <c r="AJ346" s="560"/>
      <c r="AK346" s="560"/>
      <c r="AL346" s="343"/>
      <c r="AM346" s="343"/>
      <c r="AN346" s="343"/>
      <c r="AO346" s="343"/>
      <c r="AP346" s="343"/>
      <c r="AQ346" s="343"/>
      <c r="AR346" s="343"/>
      <c r="AS346" s="21"/>
      <c r="AT346" s="21"/>
      <c r="AU346" s="21"/>
      <c r="AV346" s="344"/>
      <c r="AW346" s="343"/>
      <c r="AX346" s="343"/>
      <c r="AY346" s="343"/>
      <c r="AZ346" s="343"/>
      <c r="BA346" s="343"/>
    </row>
    <row r="347" spans="1:53">
      <c r="A347" s="315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SUM('31:3'!G347)</f>
        <v>0</v>
      </c>
      <c r="H347" s="95">
        <f t="shared" ref="H347:H367" si="133">D347*G347</f>
        <v>0</v>
      </c>
      <c r="I347" s="93">
        <f>SUM('31:3'!I347)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56" si="134">IF(ISERROR(I347-K347),"",I347-K347)</f>
        <v>0</v>
      </c>
      <c r="N347" s="84">
        <f>SUM(O347:U347)</f>
        <v>0</v>
      </c>
      <c r="O347" s="93">
        <f>SUM('31:3'!O347)</f>
        <v>0</v>
      </c>
      <c r="P347" s="93">
        <f>SUM('31:3'!P347)</f>
        <v>0</v>
      </c>
      <c r="Q347" s="93">
        <f>SUM('31:3'!Q347)</f>
        <v>0</v>
      </c>
      <c r="R347" s="93">
        <f>SUM('31:3'!R347)</f>
        <v>0</v>
      </c>
      <c r="S347" s="93">
        <f>SUM('31:3'!S347)</f>
        <v>0</v>
      </c>
      <c r="T347" s="93">
        <f>SUM('31:3'!T347)</f>
        <v>0</v>
      </c>
      <c r="U347" s="93">
        <f>SUM('31:3'!U347)</f>
        <v>0</v>
      </c>
      <c r="V347" s="206">
        <f t="shared" ref="V347:V356" si="135">SUM(X347:AA347)</f>
        <v>0</v>
      </c>
      <c r="W347" s="33" t="str">
        <f t="shared" ref="W347:W356" si="136">IF(ISERROR(V347/G347),"",V347/G347)</f>
        <v/>
      </c>
      <c r="X347" s="93">
        <f>SUM('31:3'!X347)</f>
        <v>0</v>
      </c>
      <c r="Y347" s="93">
        <f>SUM('31:3'!Y347)</f>
        <v>0</v>
      </c>
      <c r="Z347" s="93">
        <f>SUM('31:3'!Z347)</f>
        <v>0</v>
      </c>
      <c r="AA347" s="93">
        <f>SUM('31:3'!AA347)</f>
        <v>0</v>
      </c>
      <c r="AB347" s="73"/>
      <c r="AC347" s="54"/>
      <c r="AD347" s="346"/>
      <c r="AE347" s="54"/>
      <c r="AF347" s="54"/>
      <c r="AG347" s="54"/>
      <c r="AH347" s="54"/>
      <c r="AI347" s="57"/>
      <c r="AJ347" s="57"/>
      <c r="AK347" s="57"/>
      <c r="AL347" s="345"/>
      <c r="AM347" s="54"/>
      <c r="AN347" s="345"/>
      <c r="AO347" s="345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>
      <c r="A348" s="300"/>
      <c r="B348" s="62" t="s">
        <v>54</v>
      </c>
      <c r="C348" s="16" t="s">
        <v>53</v>
      </c>
      <c r="D348" s="17">
        <v>5.03</v>
      </c>
      <c r="E348" s="17"/>
      <c r="F348" s="6"/>
      <c r="G348" s="93">
        <f>SUM('31:3'!G348)</f>
        <v>0</v>
      </c>
      <c r="H348" s="95">
        <f t="shared" si="133"/>
        <v>0</v>
      </c>
      <c r="I348" s="93">
        <f>SUM('31:3'!I348)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4"/>
        <v>0</v>
      </c>
      <c r="N348" s="31">
        <f t="shared" ref="N348:N356" si="137">SUM(O348:U348)</f>
        <v>0</v>
      </c>
      <c r="O348" s="93">
        <f>SUM('31:3'!O348)</f>
        <v>0</v>
      </c>
      <c r="P348" s="93">
        <f>SUM('31:3'!P348)</f>
        <v>0</v>
      </c>
      <c r="Q348" s="93">
        <f>SUM('31:3'!Q348)</f>
        <v>0</v>
      </c>
      <c r="R348" s="93">
        <f>SUM('31:3'!R348)</f>
        <v>0</v>
      </c>
      <c r="S348" s="93">
        <f>SUM('31:3'!S348)</f>
        <v>0</v>
      </c>
      <c r="T348" s="93">
        <f>SUM('31:3'!T348)</f>
        <v>0</v>
      </c>
      <c r="U348" s="93">
        <f>SUM('31:3'!U348)</f>
        <v>0</v>
      </c>
      <c r="V348" s="206">
        <f t="shared" si="135"/>
        <v>0</v>
      </c>
      <c r="W348" s="33" t="str">
        <f t="shared" si="136"/>
        <v/>
      </c>
      <c r="X348" s="93">
        <f>SUM('31:3'!X348)</f>
        <v>0</v>
      </c>
      <c r="Y348" s="93">
        <f>SUM('31:3'!Y348)</f>
        <v>0</v>
      </c>
      <c r="Z348" s="93">
        <f>SUM('31:3'!Z348)</f>
        <v>0</v>
      </c>
      <c r="AA348" s="93">
        <f>SUM('31:3'!AA348)</f>
        <v>0</v>
      </c>
      <c r="AB348" s="73"/>
      <c r="AC348" s="54"/>
      <c r="AD348" s="346"/>
      <c r="AE348" s="54"/>
      <c r="AF348" s="54"/>
      <c r="AG348" s="54"/>
      <c r="AH348" s="54"/>
      <c r="AI348" s="57"/>
      <c r="AJ348" s="57"/>
      <c r="AK348" s="57"/>
      <c r="AL348" s="54"/>
      <c r="AM348" s="54"/>
      <c r="AN348" s="345"/>
      <c r="AO348" s="54"/>
      <c r="AP348" s="345"/>
      <c r="AQ348" s="54"/>
      <c r="AR348" s="54"/>
      <c r="AS348" s="345"/>
      <c r="AT348" s="345"/>
      <c r="AU348" s="345"/>
      <c r="AV348" s="345"/>
      <c r="AW348" s="55"/>
      <c r="AX348" s="54"/>
      <c r="AY348" s="54"/>
      <c r="AZ348" s="54"/>
      <c r="BA348" s="54"/>
    </row>
    <row r="349" spans="1:53">
      <c r="A349" s="301"/>
      <c r="B349" s="62" t="s">
        <v>54</v>
      </c>
      <c r="C349" s="16" t="s">
        <v>55</v>
      </c>
      <c r="D349" s="17">
        <v>5.03</v>
      </c>
      <c r="E349" s="17"/>
      <c r="F349" s="6"/>
      <c r="G349" s="93">
        <f>SUM('31:3'!G349)</f>
        <v>0</v>
      </c>
      <c r="H349" s="95">
        <f t="shared" si="133"/>
        <v>0</v>
      </c>
      <c r="I349" s="93">
        <f>SUM('31:3'!I349)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4"/>
        <v>0</v>
      </c>
      <c r="N349" s="31">
        <f t="shared" si="137"/>
        <v>0</v>
      </c>
      <c r="O349" s="93">
        <f>SUM('31:3'!O349)</f>
        <v>0</v>
      </c>
      <c r="P349" s="93">
        <f>SUM('31:3'!P349)</f>
        <v>0</v>
      </c>
      <c r="Q349" s="93">
        <f>SUM('31:3'!Q349)</f>
        <v>0</v>
      </c>
      <c r="R349" s="93">
        <f>SUM('31:3'!R349)</f>
        <v>0</v>
      </c>
      <c r="S349" s="93">
        <f>SUM('31:3'!S349)</f>
        <v>0</v>
      </c>
      <c r="T349" s="93">
        <f>SUM('31:3'!T349)</f>
        <v>0</v>
      </c>
      <c r="U349" s="93">
        <f>SUM('31:3'!U349)</f>
        <v>0</v>
      </c>
      <c r="V349" s="206">
        <f t="shared" si="135"/>
        <v>0</v>
      </c>
      <c r="W349" s="33" t="str">
        <f t="shared" si="136"/>
        <v/>
      </c>
      <c r="X349" s="93">
        <f>SUM('31:3'!X349)</f>
        <v>0</v>
      </c>
      <c r="Y349" s="93">
        <f>SUM('31:3'!Y349)</f>
        <v>0</v>
      </c>
      <c r="Z349" s="93">
        <f>SUM('31:3'!Z349)</f>
        <v>0</v>
      </c>
      <c r="AA349" s="93">
        <f>SUM('31:3'!AA349)</f>
        <v>0</v>
      </c>
      <c r="AB349" s="73"/>
      <c r="AC349" s="54"/>
      <c r="AD349" s="346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345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SUM('31:3'!G350)</f>
        <v>0</v>
      </c>
      <c r="H350" s="95">
        <f t="shared" si="133"/>
        <v>0</v>
      </c>
      <c r="I350" s="93">
        <f>SUM('31:3'!I350)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4"/>
        <v>0</v>
      </c>
      <c r="N350" s="31">
        <f t="shared" si="137"/>
        <v>0</v>
      </c>
      <c r="O350" s="93">
        <f>SUM('31:3'!O350)</f>
        <v>0</v>
      </c>
      <c r="P350" s="93">
        <f>SUM('31:3'!P350)</f>
        <v>0</v>
      </c>
      <c r="Q350" s="93">
        <f>SUM('31:3'!Q350)</f>
        <v>0</v>
      </c>
      <c r="R350" s="93">
        <f>SUM('31:3'!R350)</f>
        <v>0</v>
      </c>
      <c r="S350" s="93">
        <f>SUM('31:3'!S350)</f>
        <v>0</v>
      </c>
      <c r="T350" s="93">
        <f>SUM('31:3'!T350)</f>
        <v>0</v>
      </c>
      <c r="U350" s="93">
        <f>SUM('31:3'!U350)</f>
        <v>0</v>
      </c>
      <c r="V350" s="206">
        <f t="shared" si="135"/>
        <v>0</v>
      </c>
      <c r="W350" s="33" t="str">
        <f t="shared" si="136"/>
        <v/>
      </c>
      <c r="X350" s="93">
        <f>SUM('31:3'!X350)</f>
        <v>0</v>
      </c>
      <c r="Y350" s="93">
        <f>SUM('31:3'!Y350)</f>
        <v>0</v>
      </c>
      <c r="Z350" s="93">
        <f>SUM('31:3'!Z350)</f>
        <v>0</v>
      </c>
      <c r="AA350" s="93">
        <f>SUM('31:3'!AA350)</f>
        <v>0</v>
      </c>
      <c r="AB350" s="73"/>
      <c r="AC350" s="54"/>
      <c r="AD350" s="346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SUM('31:3'!G351)</f>
        <v>0</v>
      </c>
      <c r="H351" s="95">
        <f t="shared" si="133"/>
        <v>0</v>
      </c>
      <c r="I351" s="93">
        <f>SUM('31:3'!I351)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4"/>
        <v>0</v>
      </c>
      <c r="N351" s="31">
        <f t="shared" si="137"/>
        <v>0</v>
      </c>
      <c r="O351" s="93">
        <f>SUM('31:3'!O351)</f>
        <v>0</v>
      </c>
      <c r="P351" s="93">
        <f>SUM('31:3'!P351)</f>
        <v>0</v>
      </c>
      <c r="Q351" s="93">
        <f>SUM('31:3'!Q351)</f>
        <v>0</v>
      </c>
      <c r="R351" s="93">
        <f>SUM('31:3'!R351)</f>
        <v>0</v>
      </c>
      <c r="S351" s="93">
        <f>SUM('31:3'!S351)</f>
        <v>0</v>
      </c>
      <c r="T351" s="93">
        <f>SUM('31:3'!T351)</f>
        <v>0</v>
      </c>
      <c r="U351" s="93">
        <f>SUM('31:3'!U351)</f>
        <v>0</v>
      </c>
      <c r="V351" s="206">
        <f t="shared" si="135"/>
        <v>0</v>
      </c>
      <c r="W351" s="33" t="str">
        <f t="shared" si="136"/>
        <v/>
      </c>
      <c r="X351" s="93">
        <f>SUM('31:3'!X351)</f>
        <v>0</v>
      </c>
      <c r="Y351" s="93">
        <f>SUM('31:3'!Y351)</f>
        <v>0</v>
      </c>
      <c r="Z351" s="93">
        <f>SUM('31:3'!Z351)</f>
        <v>0</v>
      </c>
      <c r="AA351" s="93">
        <f>SUM('31:3'!AA351)</f>
        <v>0</v>
      </c>
      <c r="AB351" s="73"/>
      <c r="AC351" s="54"/>
      <c r="AD351" s="346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SUM('31:3'!G352)</f>
        <v>0</v>
      </c>
      <c r="H352" s="95">
        <f t="shared" si="133"/>
        <v>0</v>
      </c>
      <c r="I352" s="93">
        <f>SUM('31:3'!I352)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4"/>
        <v>0</v>
      </c>
      <c r="N352" s="31">
        <f t="shared" si="137"/>
        <v>0</v>
      </c>
      <c r="O352" s="93">
        <f>SUM('31:3'!O352)</f>
        <v>0</v>
      </c>
      <c r="P352" s="93">
        <f>SUM('31:3'!P352)</f>
        <v>0</v>
      </c>
      <c r="Q352" s="93">
        <f>SUM('31:3'!Q352)</f>
        <v>0</v>
      </c>
      <c r="R352" s="93">
        <f>SUM('31:3'!R352)</f>
        <v>0</v>
      </c>
      <c r="S352" s="93">
        <f>SUM('31:3'!S352)</f>
        <v>0</v>
      </c>
      <c r="T352" s="93">
        <f>SUM('31:3'!T352)</f>
        <v>0</v>
      </c>
      <c r="U352" s="93">
        <f>SUM('31:3'!U352)</f>
        <v>0</v>
      </c>
      <c r="V352" s="206">
        <f t="shared" si="135"/>
        <v>0</v>
      </c>
      <c r="W352" s="33" t="str">
        <f t="shared" si="136"/>
        <v/>
      </c>
      <c r="X352" s="93">
        <f>SUM('31:3'!X352)</f>
        <v>0</v>
      </c>
      <c r="Y352" s="93">
        <f>SUM('31:3'!Y352)</f>
        <v>0</v>
      </c>
      <c r="Z352" s="93">
        <f>SUM('31:3'!Z352)</f>
        <v>0</v>
      </c>
      <c r="AA352" s="93">
        <f>SUM('31:3'!AA352)</f>
        <v>0</v>
      </c>
      <c r="AB352" s="73"/>
      <c r="AC352" s="54"/>
      <c r="AD352" s="346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SUM('31:3'!G353)</f>
        <v>0</v>
      </c>
      <c r="H353" s="95">
        <f t="shared" si="133"/>
        <v>0</v>
      </c>
      <c r="I353" s="93">
        <f>SUM('31:3'!I353)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4"/>
        <v>0</v>
      </c>
      <c r="N353" s="31">
        <f t="shared" si="137"/>
        <v>0</v>
      </c>
      <c r="O353" s="93">
        <f>SUM('31:3'!O353)</f>
        <v>0</v>
      </c>
      <c r="P353" s="93">
        <f>SUM('31:3'!P353)</f>
        <v>0</v>
      </c>
      <c r="Q353" s="93">
        <f>SUM('31:3'!Q353)</f>
        <v>0</v>
      </c>
      <c r="R353" s="93">
        <f>SUM('31:3'!R353)</f>
        <v>0</v>
      </c>
      <c r="S353" s="93">
        <f>SUM('31:3'!S353)</f>
        <v>0</v>
      </c>
      <c r="T353" s="93">
        <f>SUM('31:3'!T353)</f>
        <v>0</v>
      </c>
      <c r="U353" s="93">
        <f>SUM('31:3'!U353)</f>
        <v>0</v>
      </c>
      <c r="V353" s="206">
        <f t="shared" si="135"/>
        <v>0</v>
      </c>
      <c r="W353" s="33" t="str">
        <f t="shared" si="136"/>
        <v/>
      </c>
      <c r="X353" s="93">
        <f>SUM('31:3'!X353)</f>
        <v>0</v>
      </c>
      <c r="Y353" s="93">
        <f>SUM('31:3'!Y353)</f>
        <v>0</v>
      </c>
      <c r="Z353" s="93">
        <f>SUM('31:3'!Z353)</f>
        <v>0</v>
      </c>
      <c r="AA353" s="93">
        <f>SUM('31:3'!AA353)</f>
        <v>0</v>
      </c>
      <c r="AB353" s="73"/>
      <c r="AC353" s="54"/>
      <c r="AD353" s="346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SUM('31:3'!G354)</f>
        <v>0</v>
      </c>
      <c r="H354" s="95">
        <f t="shared" si="133"/>
        <v>0</v>
      </c>
      <c r="I354" s="93">
        <f>SUM('31:3'!I354)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4"/>
        <v>0</v>
      </c>
      <c r="N354" s="31">
        <f t="shared" si="137"/>
        <v>0</v>
      </c>
      <c r="O354" s="93">
        <f>SUM('31:3'!O354)</f>
        <v>0</v>
      </c>
      <c r="P354" s="93">
        <f>SUM('31:3'!P354)</f>
        <v>0</v>
      </c>
      <c r="Q354" s="93">
        <f>SUM('31:3'!Q354)</f>
        <v>0</v>
      </c>
      <c r="R354" s="93">
        <f>SUM('31:3'!R354)</f>
        <v>0</v>
      </c>
      <c r="S354" s="93">
        <f>SUM('31:3'!S354)</f>
        <v>0</v>
      </c>
      <c r="T354" s="93">
        <f>SUM('31:3'!T354)</f>
        <v>0</v>
      </c>
      <c r="U354" s="93">
        <f>SUM('31:3'!U354)</f>
        <v>0</v>
      </c>
      <c r="V354" s="206">
        <f t="shared" si="135"/>
        <v>0</v>
      </c>
      <c r="W354" s="33" t="str">
        <f t="shared" si="136"/>
        <v/>
      </c>
      <c r="X354" s="93">
        <f>SUM('31:3'!X354)</f>
        <v>0</v>
      </c>
      <c r="Y354" s="93">
        <f>SUM('31:3'!Y354)</f>
        <v>0</v>
      </c>
      <c r="Z354" s="93">
        <f>SUM('31:3'!Z354)</f>
        <v>0</v>
      </c>
      <c r="AA354" s="93">
        <f>SUM('31:3'!AA354)</f>
        <v>0</v>
      </c>
      <c r="AB354" s="73"/>
      <c r="AC354" s="54"/>
      <c r="AD354" s="346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>
      <c r="A355" s="300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SUM('31:3'!G355)</f>
        <v>0</v>
      </c>
      <c r="H355" s="95">
        <f t="shared" si="133"/>
        <v>0</v>
      </c>
      <c r="I355" s="93">
        <f>SUM('31:3'!I355)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4"/>
        <v>0</v>
      </c>
      <c r="N355" s="31">
        <f t="shared" si="137"/>
        <v>0</v>
      </c>
      <c r="O355" s="93">
        <f>SUM('31:3'!O355)</f>
        <v>0</v>
      </c>
      <c r="P355" s="93">
        <f>SUM('31:3'!P355)</f>
        <v>0</v>
      </c>
      <c r="Q355" s="93">
        <f>SUM('31:3'!Q355)</f>
        <v>0</v>
      </c>
      <c r="R355" s="93">
        <f>SUM('31:3'!R355)</f>
        <v>0</v>
      </c>
      <c r="S355" s="93">
        <f>SUM('31:3'!S355)</f>
        <v>0</v>
      </c>
      <c r="T355" s="93">
        <f>SUM('31:3'!T355)</f>
        <v>0</v>
      </c>
      <c r="U355" s="93">
        <f>SUM('31:3'!U355)</f>
        <v>0</v>
      </c>
      <c r="V355" s="206">
        <f t="shared" si="135"/>
        <v>0</v>
      </c>
      <c r="W355" s="33" t="str">
        <f t="shared" si="136"/>
        <v/>
      </c>
      <c r="X355" s="93">
        <f>SUM('31:3'!X355)</f>
        <v>0</v>
      </c>
      <c r="Y355" s="93">
        <f>SUM('31:3'!Y355)</f>
        <v>0</v>
      </c>
      <c r="Z355" s="93">
        <f>SUM('31:3'!Z355)</f>
        <v>0</v>
      </c>
      <c r="AA355" s="93">
        <f>SUM('31:3'!AA355)</f>
        <v>0</v>
      </c>
      <c r="AB355" s="73"/>
      <c r="AC355" s="54"/>
      <c r="AD355" s="346"/>
      <c r="AE355" s="54"/>
      <c r="AF355" s="54"/>
      <c r="AG355" s="54"/>
      <c r="AH355" s="54"/>
      <c r="AI355" s="57"/>
      <c r="AJ355" s="57"/>
      <c r="AK355" s="57"/>
      <c r="AL355" s="345"/>
      <c r="AM355" s="54"/>
      <c r="AN355" s="54"/>
      <c r="AO355" s="54"/>
      <c r="AP355" s="345"/>
      <c r="AQ355" s="345"/>
      <c r="AR355" s="345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>
      <c r="A356" s="300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SUM('31:3'!G356)</f>
        <v>0</v>
      </c>
      <c r="H356" s="95">
        <f t="shared" si="133"/>
        <v>0</v>
      </c>
      <c r="I356" s="93">
        <f>SUM('31:3'!I356)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4"/>
        <v>0</v>
      </c>
      <c r="N356" s="31">
        <f t="shared" si="137"/>
        <v>0</v>
      </c>
      <c r="O356" s="93">
        <f>SUM('31:3'!O356)</f>
        <v>0</v>
      </c>
      <c r="P356" s="93">
        <f>SUM('31:3'!P356)</f>
        <v>0</v>
      </c>
      <c r="Q356" s="93">
        <f>SUM('31:3'!Q356)</f>
        <v>0</v>
      </c>
      <c r="R356" s="93">
        <f>SUM('31:3'!R356)</f>
        <v>0</v>
      </c>
      <c r="S356" s="93">
        <f>SUM('31:3'!S356)</f>
        <v>0</v>
      </c>
      <c r="T356" s="93">
        <f>SUM('31:3'!T356)</f>
        <v>0</v>
      </c>
      <c r="U356" s="93">
        <f>SUM('31:3'!U356)</f>
        <v>0</v>
      </c>
      <c r="V356" s="206">
        <f t="shared" si="135"/>
        <v>0</v>
      </c>
      <c r="W356" s="33" t="str">
        <f t="shared" si="136"/>
        <v/>
      </c>
      <c r="X356" s="93">
        <f>SUM('31:3'!X356)</f>
        <v>0</v>
      </c>
      <c r="Y356" s="93">
        <f>SUM('31:3'!Y356)</f>
        <v>0</v>
      </c>
      <c r="Z356" s="93">
        <f>SUM('31:3'!Z356)</f>
        <v>0</v>
      </c>
      <c r="AA356" s="93">
        <f>SUM('31:3'!AA356)</f>
        <v>0</v>
      </c>
      <c r="AB356" s="73"/>
      <c r="AC356" s="54"/>
      <c r="AD356" s="346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>
      <c r="A357" s="302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SUM('31:3'!G357)</f>
        <v>0</v>
      </c>
      <c r="H357" s="95">
        <f t="shared" si="133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73"/>
      <c r="AC357" s="54"/>
      <c r="AD357" s="346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SUM('31:3'!G358)</f>
        <v>0</v>
      </c>
      <c r="H358" s="95">
        <f t="shared" si="133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73"/>
      <c r="AC358" s="54"/>
      <c r="AD358" s="346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>
      <c r="A359" s="300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SUM('31:3'!G359)</f>
        <v>0</v>
      </c>
      <c r="H359" s="95">
        <f t="shared" si="133"/>
        <v>0</v>
      </c>
      <c r="I359" s="93">
        <f>SUM('31:3'!I359)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ref="M359:M362" si="138">IF(ISERROR(I359-K359),"",I359-K359)</f>
        <v>0</v>
      </c>
      <c r="N359" s="31">
        <f t="shared" ref="N359:N362" si="139">SUM(O359:U359)</f>
        <v>0</v>
      </c>
      <c r="O359" s="93">
        <f>SUM('31:3'!O359)</f>
        <v>0</v>
      </c>
      <c r="P359" s="93">
        <f>SUM('31:3'!P359)</f>
        <v>0</v>
      </c>
      <c r="Q359" s="93">
        <f>SUM('31:3'!Q359)</f>
        <v>0</v>
      </c>
      <c r="R359" s="93">
        <f>SUM('31:3'!R359)</f>
        <v>0</v>
      </c>
      <c r="S359" s="93">
        <f>SUM('31:3'!S359)</f>
        <v>0</v>
      </c>
      <c r="T359" s="93">
        <f>SUM('31:3'!T359)</f>
        <v>0</v>
      </c>
      <c r="U359" s="93">
        <f>SUM('31:3'!U359)</f>
        <v>0</v>
      </c>
      <c r="V359" s="206">
        <f t="shared" ref="V359:V362" si="140">SUM(X359:AA359)</f>
        <v>0</v>
      </c>
      <c r="W359" s="33" t="str">
        <f t="shared" ref="W359:W362" si="141">IF(ISERROR(V359/G359),"",V359/G359)</f>
        <v/>
      </c>
      <c r="X359" s="93">
        <f>SUM('31:3'!X359)</f>
        <v>0</v>
      </c>
      <c r="Y359" s="93">
        <f>SUM('31:3'!Y359)</f>
        <v>0</v>
      </c>
      <c r="Z359" s="93">
        <f>SUM('31:3'!Z359)</f>
        <v>0</v>
      </c>
      <c r="AA359" s="93">
        <f>SUM('31:3'!AA359)</f>
        <v>0</v>
      </c>
      <c r="AB359" s="73"/>
      <c r="AC359" s="54"/>
      <c r="AD359" s="346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>
      <c r="A360" s="300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SUM('31:3'!G360)</f>
        <v>0</v>
      </c>
      <c r="H360" s="95">
        <f t="shared" si="133"/>
        <v>0</v>
      </c>
      <c r="I360" s="93">
        <f>SUM('31:3'!I360)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8"/>
        <v>0</v>
      </c>
      <c r="N360" s="31">
        <f t="shared" si="139"/>
        <v>0</v>
      </c>
      <c r="O360" s="93">
        <f>SUM('31:3'!O360)</f>
        <v>0</v>
      </c>
      <c r="P360" s="93">
        <f>SUM('31:3'!P360)</f>
        <v>0</v>
      </c>
      <c r="Q360" s="93">
        <f>SUM('31:3'!Q360)</f>
        <v>0</v>
      </c>
      <c r="R360" s="93">
        <f>SUM('31:3'!R360)</f>
        <v>0</v>
      </c>
      <c r="S360" s="93">
        <f>SUM('31:3'!S360)</f>
        <v>0</v>
      </c>
      <c r="T360" s="93">
        <f>SUM('31:3'!T360)</f>
        <v>0</v>
      </c>
      <c r="U360" s="93">
        <f>SUM('31:3'!U360)</f>
        <v>0</v>
      </c>
      <c r="V360" s="206">
        <f t="shared" si="140"/>
        <v>0</v>
      </c>
      <c r="W360" s="33" t="str">
        <f t="shared" si="141"/>
        <v/>
      </c>
      <c r="X360" s="93">
        <f>SUM('31:3'!X360)</f>
        <v>0</v>
      </c>
      <c r="Y360" s="93">
        <f>SUM('31:3'!Y360)</f>
        <v>0</v>
      </c>
      <c r="Z360" s="93">
        <f>SUM('31:3'!Z360)</f>
        <v>0</v>
      </c>
      <c r="AA360" s="93">
        <f>SUM('31:3'!AA360)</f>
        <v>0</v>
      </c>
      <c r="AB360" s="73"/>
      <c r="AC360" s="54"/>
      <c r="AD360" s="346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>
      <c r="A361" s="300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SUM('31:3'!G361)</f>
        <v>0</v>
      </c>
      <c r="H361" s="95">
        <f t="shared" si="133"/>
        <v>0</v>
      </c>
      <c r="I361" s="93">
        <f>SUM('31:3'!I361)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8"/>
        <v>0</v>
      </c>
      <c r="N361" s="31">
        <f t="shared" si="139"/>
        <v>0</v>
      </c>
      <c r="O361" s="93">
        <f>SUM('31:3'!O361)</f>
        <v>0</v>
      </c>
      <c r="P361" s="93">
        <f>SUM('31:3'!P361)</f>
        <v>0</v>
      </c>
      <c r="Q361" s="93">
        <f>SUM('31:3'!Q361)</f>
        <v>0</v>
      </c>
      <c r="R361" s="93">
        <f>SUM('31:3'!R361)</f>
        <v>0</v>
      </c>
      <c r="S361" s="93">
        <f>SUM('31:3'!S361)</f>
        <v>0</v>
      </c>
      <c r="T361" s="93">
        <f>SUM('31:3'!T361)</f>
        <v>0</v>
      </c>
      <c r="U361" s="93">
        <f>SUM('31:3'!U361)</f>
        <v>0</v>
      </c>
      <c r="V361" s="206">
        <f t="shared" si="140"/>
        <v>0</v>
      </c>
      <c r="W361" s="33" t="str">
        <f t="shared" si="141"/>
        <v/>
      </c>
      <c r="X361" s="93">
        <f>SUM('31:3'!X361)</f>
        <v>0</v>
      </c>
      <c r="Y361" s="93">
        <f>SUM('31:3'!Y361)</f>
        <v>0</v>
      </c>
      <c r="Z361" s="93">
        <f>SUM('31:3'!Z361)</f>
        <v>0</v>
      </c>
      <c r="AA361" s="93">
        <f>SUM('31:3'!AA361)</f>
        <v>0</v>
      </c>
      <c r="AB361" s="73"/>
      <c r="AC361" s="54"/>
      <c r="AD361" s="346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>
      <c r="A362" s="300">
        <v>30100003</v>
      </c>
      <c r="B362" s="141" t="s">
        <v>198</v>
      </c>
      <c r="C362" s="333" t="s">
        <v>190</v>
      </c>
      <c r="D362" s="108">
        <v>4.8</v>
      </c>
      <c r="E362" s="17"/>
      <c r="F362" s="6"/>
      <c r="G362" s="93">
        <f>SUM('31:3'!G362)</f>
        <v>0</v>
      </c>
      <c r="H362" s="95">
        <f t="shared" si="133"/>
        <v>0</v>
      </c>
      <c r="I362" s="93">
        <f>SUM('31:3'!I362)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8"/>
        <v>0</v>
      </c>
      <c r="N362" s="31">
        <f t="shared" si="139"/>
        <v>0</v>
      </c>
      <c r="O362" s="93">
        <f>SUM('31:3'!O362)</f>
        <v>0</v>
      </c>
      <c r="P362" s="93">
        <f>SUM('31:3'!P362)</f>
        <v>0</v>
      </c>
      <c r="Q362" s="93">
        <f>SUM('31:3'!Q362)</f>
        <v>0</v>
      </c>
      <c r="R362" s="93">
        <f>SUM('31:3'!R362)</f>
        <v>0</v>
      </c>
      <c r="S362" s="93">
        <f>SUM('31:3'!S362)</f>
        <v>0</v>
      </c>
      <c r="T362" s="93">
        <f>SUM('31:3'!T362)</f>
        <v>0</v>
      </c>
      <c r="U362" s="93">
        <f>SUM('31:3'!U362)</f>
        <v>0</v>
      </c>
      <c r="V362" s="206">
        <f t="shared" si="140"/>
        <v>0</v>
      </c>
      <c r="W362" s="33" t="str">
        <f t="shared" si="141"/>
        <v/>
      </c>
      <c r="X362" s="93">
        <f>SUM('31:3'!X362)</f>
        <v>0</v>
      </c>
      <c r="Y362" s="93">
        <f>SUM('31:3'!Y362)</f>
        <v>0</v>
      </c>
      <c r="Z362" s="93">
        <f>SUM('31:3'!Z362)</f>
        <v>0</v>
      </c>
      <c r="AA362" s="93">
        <f>SUM('31:3'!AA362)</f>
        <v>0</v>
      </c>
      <c r="AB362" s="73"/>
      <c r="AC362" s="54"/>
      <c r="AD362" s="346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>
      <c r="A363" s="300">
        <v>30100004</v>
      </c>
      <c r="B363" s="141" t="s">
        <v>198</v>
      </c>
      <c r="C363" s="333" t="s">
        <v>187</v>
      </c>
      <c r="D363" s="108">
        <v>4.8</v>
      </c>
      <c r="E363" s="17"/>
      <c r="F363" s="6"/>
      <c r="G363" s="93">
        <f>SUM('31:3'!G363)</f>
        <v>0</v>
      </c>
      <c r="H363" s="95">
        <f t="shared" si="133"/>
        <v>0</v>
      </c>
      <c r="I363" s="93">
        <f>SUM('31:3'!I363)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SUM('31:3'!O363)</f>
        <v>0</v>
      </c>
      <c r="P363" s="93">
        <f>SUM('31:3'!P363)</f>
        <v>0</v>
      </c>
      <c r="Q363" s="93">
        <f>SUM('31:3'!Q363)</f>
        <v>0</v>
      </c>
      <c r="R363" s="93">
        <f>SUM('31:3'!R363)</f>
        <v>0</v>
      </c>
      <c r="S363" s="93">
        <f>SUM('31:3'!S363)</f>
        <v>0</v>
      </c>
      <c r="T363" s="93">
        <f>SUM('31:3'!T363)</f>
        <v>0</v>
      </c>
      <c r="U363" s="93">
        <f>SUM('31:3'!U363)</f>
        <v>0</v>
      </c>
      <c r="V363" s="206"/>
      <c r="W363" s="33"/>
      <c r="X363" s="93">
        <f>SUM('31:3'!X363)</f>
        <v>0</v>
      </c>
      <c r="Y363" s="93">
        <f>SUM('31:3'!Y363)</f>
        <v>0</v>
      </c>
      <c r="Z363" s="93">
        <f>SUM('31:3'!Z363)</f>
        <v>0</v>
      </c>
      <c r="AA363" s="93">
        <f>SUM('31:3'!AA363)</f>
        <v>0</v>
      </c>
      <c r="AB363" s="73"/>
      <c r="AC363" s="54"/>
      <c r="AD363" s="346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>
      <c r="A364" s="300">
        <v>30100006</v>
      </c>
      <c r="B364" s="141" t="s">
        <v>198</v>
      </c>
      <c r="C364" s="333" t="s">
        <v>179</v>
      </c>
      <c r="D364" s="108">
        <v>4.8</v>
      </c>
      <c r="E364" s="17"/>
      <c r="F364" s="6"/>
      <c r="G364" s="93">
        <f>SUM('31:3'!G364)</f>
        <v>0</v>
      </c>
      <c r="H364" s="95">
        <f t="shared" si="133"/>
        <v>0</v>
      </c>
      <c r="I364" s="93">
        <f>SUM('31:3'!I364)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SUM('31:3'!O364)</f>
        <v>0</v>
      </c>
      <c r="P364" s="93">
        <f>SUM('31:3'!P364)</f>
        <v>0</v>
      </c>
      <c r="Q364" s="93">
        <f>SUM('31:3'!Q364)</f>
        <v>0</v>
      </c>
      <c r="R364" s="93">
        <f>SUM('31:3'!R364)</f>
        <v>0</v>
      </c>
      <c r="S364" s="93">
        <f>SUM('31:3'!S364)</f>
        <v>0</v>
      </c>
      <c r="T364" s="93">
        <f>SUM('31:3'!T364)</f>
        <v>0</v>
      </c>
      <c r="U364" s="93">
        <f>SUM('31:3'!U364)</f>
        <v>0</v>
      </c>
      <c r="V364" s="206"/>
      <c r="W364" s="33"/>
      <c r="X364" s="93">
        <f>SUM('31:3'!X364)</f>
        <v>0</v>
      </c>
      <c r="Y364" s="93">
        <f>SUM('31:3'!Y364)</f>
        <v>0</v>
      </c>
      <c r="Z364" s="93">
        <f>SUM('31:3'!Z364)</f>
        <v>0</v>
      </c>
      <c r="AA364" s="93">
        <f>SUM('31:3'!AA364)</f>
        <v>0</v>
      </c>
      <c r="AB364" s="73"/>
      <c r="AC364" s="54"/>
      <c r="AD364" s="346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>
      <c r="A365" s="300">
        <v>30100005</v>
      </c>
      <c r="B365" s="141" t="s">
        <v>198</v>
      </c>
      <c r="C365" s="333" t="s">
        <v>199</v>
      </c>
      <c r="D365" s="108">
        <v>4.8</v>
      </c>
      <c r="E365" s="17"/>
      <c r="F365" s="6"/>
      <c r="G365" s="93">
        <f>SUM('31:3'!G365)</f>
        <v>0</v>
      </c>
      <c r="H365" s="95">
        <f t="shared" si="133"/>
        <v>0</v>
      </c>
      <c r="I365" s="93">
        <f>SUM('31:3'!I365)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SUM('31:3'!O365)</f>
        <v>0</v>
      </c>
      <c r="P365" s="93">
        <f>SUM('31:3'!P365)</f>
        <v>0</v>
      </c>
      <c r="Q365" s="93">
        <f>SUM('31:3'!Q365)</f>
        <v>0</v>
      </c>
      <c r="R365" s="93">
        <f>SUM('31:3'!R365)</f>
        <v>0</v>
      </c>
      <c r="S365" s="93">
        <f>SUM('31:3'!S365)</f>
        <v>0</v>
      </c>
      <c r="T365" s="93">
        <f>SUM('31:3'!T365)</f>
        <v>0</v>
      </c>
      <c r="U365" s="93">
        <f>SUM('31:3'!U365)</f>
        <v>0</v>
      </c>
      <c r="V365" s="206"/>
      <c r="W365" s="33"/>
      <c r="X365" s="93">
        <f>SUM('31:3'!X365)</f>
        <v>0</v>
      </c>
      <c r="Y365" s="93">
        <f>SUM('31:3'!Y365)</f>
        <v>0</v>
      </c>
      <c r="Z365" s="93">
        <f>SUM('31:3'!Z365)</f>
        <v>0</v>
      </c>
      <c r="AA365" s="93">
        <f>SUM('31:3'!AA365)</f>
        <v>0</v>
      </c>
      <c r="AB365" s="73"/>
      <c r="AC365" s="54"/>
      <c r="AD365" s="346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>
      <c r="A366" s="300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SUM('31:3'!G366)</f>
        <v>0</v>
      </c>
      <c r="H366" s="95">
        <f t="shared" si="133"/>
        <v>0</v>
      </c>
      <c r="I366" s="93">
        <f>SUM('31:3'!I366)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SUM('31:3'!O366)</f>
        <v>0</v>
      </c>
      <c r="P366" s="93">
        <f>SUM('31:3'!P366)</f>
        <v>0</v>
      </c>
      <c r="Q366" s="93">
        <f>SUM('31:3'!Q366)</f>
        <v>0</v>
      </c>
      <c r="R366" s="93">
        <f>SUM('31:3'!R366)</f>
        <v>0</v>
      </c>
      <c r="S366" s="93">
        <f>SUM('31:3'!S366)</f>
        <v>0</v>
      </c>
      <c r="T366" s="93">
        <f>SUM('31:3'!T366)</f>
        <v>0</v>
      </c>
      <c r="U366" s="93">
        <f>SUM('31:3'!U366)</f>
        <v>0</v>
      </c>
      <c r="V366" s="206"/>
      <c r="W366" s="33"/>
      <c r="X366" s="93">
        <f>SUM('31:3'!X366)</f>
        <v>0</v>
      </c>
      <c r="Y366" s="93">
        <f>SUM('31:3'!Y366)</f>
        <v>0</v>
      </c>
      <c r="Z366" s="93">
        <f>SUM('31:3'!Z366)</f>
        <v>0</v>
      </c>
      <c r="AA366" s="93">
        <f>SUM('31:3'!AA366)</f>
        <v>0</v>
      </c>
      <c r="AB366" s="73"/>
      <c r="AC366" s="54"/>
      <c r="AD366" s="346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SUM('31:3'!G367)</f>
        <v>0</v>
      </c>
      <c r="H367" s="95">
        <f t="shared" si="133"/>
        <v>0</v>
      </c>
      <c r="I367" s="93">
        <f>SUM('31:3'!I367)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SUM('31:3'!O367)</f>
        <v>0</v>
      </c>
      <c r="P367" s="93">
        <f>SUM('31:3'!P367)</f>
        <v>0</v>
      </c>
      <c r="Q367" s="93">
        <f>SUM('31:3'!Q367)</f>
        <v>0</v>
      </c>
      <c r="R367" s="93">
        <f>SUM('31:3'!R367)</f>
        <v>0</v>
      </c>
      <c r="S367" s="93">
        <f>SUM('31:3'!S367)</f>
        <v>0</v>
      </c>
      <c r="T367" s="93">
        <f>SUM('31:3'!T367)</f>
        <v>0</v>
      </c>
      <c r="U367" s="93">
        <f>SUM('31:3'!U367)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SUM('31:3'!X367)</f>
        <v>0</v>
      </c>
      <c r="Y367" s="93">
        <f>SUM('31:3'!Y367)</f>
        <v>0</v>
      </c>
      <c r="Z367" s="93">
        <f>SUM('31:3'!Z367)</f>
        <v>0</v>
      </c>
      <c r="AA367" s="93">
        <f>SUM('31:3'!AA367)</f>
        <v>0</v>
      </c>
      <c r="AB367" s="73"/>
      <c r="AC367" s="54"/>
      <c r="AD367" s="346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>
      <c r="A368" s="532" t="s">
        <v>70</v>
      </c>
      <c r="B368" s="533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70"/>
      <c r="AC368" s="70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>
      <c r="A369" s="300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SUM('31:3'!G369)</f>
        <v>0</v>
      </c>
      <c r="H369" s="339">
        <f t="shared" ref="H369:H425" si="147">D369*G369</f>
        <v>0</v>
      </c>
      <c r="I369" s="93">
        <f>SUM('31:3'!I369)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SUM('31:3'!O369)</f>
        <v>0</v>
      </c>
      <c r="P369" s="93">
        <f>SUM('31:3'!P369)</f>
        <v>0</v>
      </c>
      <c r="Q369" s="93">
        <f>SUM('31:3'!Q369)</f>
        <v>0</v>
      </c>
      <c r="R369" s="93">
        <f>SUM('31:3'!R369)</f>
        <v>0</v>
      </c>
      <c r="S369" s="93">
        <f>SUM('31:3'!S369)</f>
        <v>0</v>
      </c>
      <c r="T369" s="93">
        <f>SUM('31:3'!T369)</f>
        <v>0</v>
      </c>
      <c r="U369" s="93">
        <f>SUM('31:3'!U369)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SUM('31:3'!X369)</f>
        <v>0</v>
      </c>
      <c r="Y369" s="93">
        <f>SUM('31:3'!Y369)</f>
        <v>0</v>
      </c>
      <c r="Z369" s="93">
        <f>SUM('31:3'!Z369)</f>
        <v>0</v>
      </c>
      <c r="AA369" s="93">
        <f>SUM('31:3'!AA369)</f>
        <v>0</v>
      </c>
      <c r="AB369" s="25"/>
      <c r="AC369" s="54"/>
      <c r="AD369" s="346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>
      <c r="A370" s="300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>
        <f>SUM('31:3'!G370)</f>
        <v>0</v>
      </c>
      <c r="H370" s="339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25"/>
      <c r="AC370" s="54"/>
      <c r="AD370" s="346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>
      <c r="A371" s="300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SUM('31:3'!G371)</f>
        <v>0</v>
      </c>
      <c r="H371" s="339">
        <f t="shared" si="147"/>
        <v>0</v>
      </c>
      <c r="I371" s="93">
        <f>SUM('31:3'!I371)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SUM('31:3'!O371)</f>
        <v>0</v>
      </c>
      <c r="P371" s="93">
        <f>SUM('31:3'!P371)</f>
        <v>0</v>
      </c>
      <c r="Q371" s="93">
        <f>SUM('31:3'!Q371)</f>
        <v>0</v>
      </c>
      <c r="R371" s="93">
        <f>SUM('31:3'!R371)</f>
        <v>0</v>
      </c>
      <c r="S371" s="93">
        <f>SUM('31:3'!S371)</f>
        <v>0</v>
      </c>
      <c r="T371" s="93">
        <f>SUM('31:3'!T371)</f>
        <v>0</v>
      </c>
      <c r="U371" s="93">
        <f>SUM('31:3'!U371)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SUM('31:3'!X371)</f>
        <v>0</v>
      </c>
      <c r="Y371" s="93">
        <f>SUM('31:3'!Y371)</f>
        <v>0</v>
      </c>
      <c r="Z371" s="93">
        <f>SUM('31:3'!Z371)</f>
        <v>0</v>
      </c>
      <c r="AA371" s="93">
        <f>SUM('31:3'!AA371)</f>
        <v>0</v>
      </c>
      <c r="AB371" s="25"/>
      <c r="AC371" s="54"/>
      <c r="AD371" s="346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00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SUM('31:3'!G372)</f>
        <v>0</v>
      </c>
      <c r="H372" s="339">
        <f t="shared" si="147"/>
        <v>0</v>
      </c>
      <c r="I372" s="93">
        <f>SUM('31:3'!I372)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SUM('31:3'!O372)</f>
        <v>0</v>
      </c>
      <c r="P372" s="93">
        <f>SUM('31:3'!P372)</f>
        <v>0</v>
      </c>
      <c r="Q372" s="93">
        <f>SUM('31:3'!Q372)</f>
        <v>0</v>
      </c>
      <c r="R372" s="93">
        <f>SUM('31:3'!R372)</f>
        <v>0</v>
      </c>
      <c r="S372" s="93">
        <f>SUM('31:3'!S372)</f>
        <v>0</v>
      </c>
      <c r="T372" s="93">
        <f>SUM('31:3'!T372)</f>
        <v>0</v>
      </c>
      <c r="U372" s="93">
        <f>SUM('31:3'!U372)</f>
        <v>0</v>
      </c>
      <c r="V372" s="206">
        <f t="shared" si="154"/>
        <v>0</v>
      </c>
      <c r="W372" s="33" t="str">
        <f t="shared" si="155"/>
        <v/>
      </c>
      <c r="X372" s="93">
        <f>SUM('31:3'!X372)</f>
        <v>0</v>
      </c>
      <c r="Y372" s="93">
        <f>SUM('31:3'!Y372)</f>
        <v>0</v>
      </c>
      <c r="Z372" s="93">
        <f>SUM('31:3'!Z372)</f>
        <v>0</v>
      </c>
      <c r="AA372" s="93">
        <f>SUM('31:3'!AA372)</f>
        <v>0</v>
      </c>
      <c r="AB372" s="25"/>
      <c r="AC372" s="54"/>
      <c r="AD372" s="346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>
      <c r="A373" s="300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SUM('31:3'!G373)</f>
        <v>0</v>
      </c>
      <c r="H373" s="339">
        <f t="shared" si="147"/>
        <v>0</v>
      </c>
      <c r="I373" s="93">
        <f>SUM('31:3'!I373)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SUM('31:3'!O373)</f>
        <v>0</v>
      </c>
      <c r="P373" s="93">
        <f>SUM('31:3'!P373)</f>
        <v>0</v>
      </c>
      <c r="Q373" s="93">
        <f>SUM('31:3'!Q373)</f>
        <v>0</v>
      </c>
      <c r="R373" s="93">
        <f>SUM('31:3'!R373)</f>
        <v>0</v>
      </c>
      <c r="S373" s="93">
        <f>SUM('31:3'!S373)</f>
        <v>0</v>
      </c>
      <c r="T373" s="93">
        <f>SUM('31:3'!T373)</f>
        <v>0</v>
      </c>
      <c r="U373" s="93">
        <f>SUM('31:3'!U373)</f>
        <v>0</v>
      </c>
      <c r="V373" s="206">
        <f t="shared" si="154"/>
        <v>0</v>
      </c>
      <c r="W373" s="33" t="str">
        <f t="shared" si="155"/>
        <v/>
      </c>
      <c r="X373" s="93">
        <f>SUM('31:3'!X373)</f>
        <v>0</v>
      </c>
      <c r="Y373" s="93">
        <f>SUM('31:3'!Y373)</f>
        <v>0</v>
      </c>
      <c r="Z373" s="93">
        <f>SUM('31:3'!Z373)</f>
        <v>0</v>
      </c>
      <c r="AA373" s="93">
        <f>SUM('31:3'!AA373)</f>
        <v>0</v>
      </c>
      <c r="AB373" s="25"/>
      <c r="AC373" s="54"/>
      <c r="AD373" s="346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>
      <c r="A374" s="300">
        <v>30100016</v>
      </c>
      <c r="B374" s="334" t="s">
        <v>414</v>
      </c>
      <c r="C374" s="187" t="s">
        <v>415</v>
      </c>
      <c r="D374" s="17"/>
      <c r="E374" s="17"/>
      <c r="F374" s="6"/>
      <c r="G374" s="93">
        <f>SUM('31:3'!G374)</f>
        <v>0</v>
      </c>
      <c r="H374" s="339">
        <f t="shared" si="147"/>
        <v>0</v>
      </c>
      <c r="I374" s="93">
        <f>SUM('31:3'!I374)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25"/>
      <c r="AC374" s="54"/>
      <c r="AD374" s="346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>
      <c r="A375" s="300">
        <v>30100017</v>
      </c>
      <c r="B375" s="334" t="s">
        <v>414</v>
      </c>
      <c r="C375" s="187" t="s">
        <v>416</v>
      </c>
      <c r="D375" s="17"/>
      <c r="E375" s="17"/>
      <c r="F375" s="6"/>
      <c r="G375" s="93">
        <f>SUM('31:3'!G375)</f>
        <v>0</v>
      </c>
      <c r="H375" s="339">
        <f t="shared" si="147"/>
        <v>0</v>
      </c>
      <c r="I375" s="93">
        <f>SUM('31:3'!I375)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25"/>
      <c r="AC375" s="54"/>
      <c r="AD375" s="346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>
      <c r="A376" s="300">
        <v>30100015</v>
      </c>
      <c r="B376" s="334" t="s">
        <v>414</v>
      </c>
      <c r="C376" s="187" t="s">
        <v>417</v>
      </c>
      <c r="D376" s="17"/>
      <c r="E376" s="17"/>
      <c r="F376" s="6"/>
      <c r="G376" s="93">
        <f>SUM('31:3'!G376)</f>
        <v>0</v>
      </c>
      <c r="H376" s="339">
        <f t="shared" si="147"/>
        <v>0</v>
      </c>
      <c r="I376" s="93">
        <f>SUM('31:3'!I376)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25"/>
      <c r="AC376" s="54"/>
      <c r="AD376" s="346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>
      <c r="A377" s="300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SUM('31:3'!G377)</f>
        <v>0</v>
      </c>
      <c r="H377" s="339">
        <f t="shared" si="147"/>
        <v>0</v>
      </c>
      <c r="I377" s="93">
        <f>SUM('31:3'!I377)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SUM('31:3'!O377)</f>
        <v>0</v>
      </c>
      <c r="P377" s="93">
        <f>SUM('31:3'!P377)</f>
        <v>0</v>
      </c>
      <c r="Q377" s="93">
        <f>SUM('31:3'!Q377)</f>
        <v>0</v>
      </c>
      <c r="R377" s="93">
        <f>SUM('31:3'!R377)</f>
        <v>0</v>
      </c>
      <c r="S377" s="93">
        <f>SUM('31:3'!S377)</f>
        <v>0</v>
      </c>
      <c r="T377" s="93">
        <f>SUM('31:3'!T377)</f>
        <v>0</v>
      </c>
      <c r="U377" s="93">
        <f>SUM('31:3'!U377)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SUM('31:3'!X377)</f>
        <v>0</v>
      </c>
      <c r="Y377" s="93">
        <f>SUM('31:3'!Y377)</f>
        <v>0</v>
      </c>
      <c r="Z377" s="93">
        <f>SUM('31:3'!Z377)</f>
        <v>0</v>
      </c>
      <c r="AA377" s="93">
        <f>SUM('31:3'!AA377)</f>
        <v>0</v>
      </c>
      <c r="AB377" s="25"/>
      <c r="AC377" s="54"/>
      <c r="AD377" s="346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>
      <c r="A378" s="300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SUM('31:3'!G378)</f>
        <v>0</v>
      </c>
      <c r="H378" s="339">
        <f t="shared" si="147"/>
        <v>0</v>
      </c>
      <c r="I378" s="93">
        <f>SUM('31:3'!I378)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SUM('31:3'!O378)</f>
        <v>0</v>
      </c>
      <c r="P378" s="93">
        <f>SUM('31:3'!P378)</f>
        <v>0</v>
      </c>
      <c r="Q378" s="93">
        <f>SUM('31:3'!Q378)</f>
        <v>0</v>
      </c>
      <c r="R378" s="93">
        <f>SUM('31:3'!R378)</f>
        <v>0</v>
      </c>
      <c r="S378" s="93">
        <f>SUM('31:3'!S378)</f>
        <v>0</v>
      </c>
      <c r="T378" s="93">
        <f>SUM('31:3'!T378)</f>
        <v>0</v>
      </c>
      <c r="U378" s="93">
        <f>SUM('31:3'!U378)</f>
        <v>0</v>
      </c>
      <c r="V378" s="206">
        <f t="shared" si="157"/>
        <v>0</v>
      </c>
      <c r="W378" s="33" t="str">
        <f t="shared" si="158"/>
        <v/>
      </c>
      <c r="X378" s="93">
        <f>SUM('31:3'!X378)</f>
        <v>0</v>
      </c>
      <c r="Y378" s="93">
        <f>SUM('31:3'!Y378)</f>
        <v>0</v>
      </c>
      <c r="Z378" s="93">
        <f>SUM('31:3'!Z378)</f>
        <v>0</v>
      </c>
      <c r="AA378" s="93">
        <f>SUM('31:3'!AA378)</f>
        <v>0</v>
      </c>
      <c r="AB378" s="25"/>
      <c r="AC378" s="54"/>
      <c r="AD378" s="346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>
      <c r="A379" s="300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SUM('31:3'!G379)</f>
        <v>0</v>
      </c>
      <c r="H379" s="339">
        <f t="shared" si="147"/>
        <v>0</v>
      </c>
      <c r="I379" s="93">
        <f>SUM('31:3'!I379)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SUM('31:3'!O379)</f>
        <v>0</v>
      </c>
      <c r="P379" s="93">
        <f>SUM('31:3'!P379)</f>
        <v>0</v>
      </c>
      <c r="Q379" s="93">
        <f>SUM('31:3'!Q379)</f>
        <v>0</v>
      </c>
      <c r="R379" s="93">
        <f>SUM('31:3'!R379)</f>
        <v>0</v>
      </c>
      <c r="S379" s="93">
        <f>SUM('31:3'!S379)</f>
        <v>0</v>
      </c>
      <c r="T379" s="93">
        <f>SUM('31:3'!T379)</f>
        <v>0</v>
      </c>
      <c r="U379" s="93">
        <f>SUM('31:3'!U379)</f>
        <v>0</v>
      </c>
      <c r="V379" s="206">
        <f t="shared" si="157"/>
        <v>0</v>
      </c>
      <c r="W379" s="33" t="str">
        <f t="shared" si="158"/>
        <v/>
      </c>
      <c r="X379" s="93">
        <f>SUM('31:3'!X379)</f>
        <v>0</v>
      </c>
      <c r="Y379" s="93">
        <f>SUM('31:3'!Y379)</f>
        <v>0</v>
      </c>
      <c r="Z379" s="93">
        <f>SUM('31:3'!Z379)</f>
        <v>0</v>
      </c>
      <c r="AA379" s="93">
        <f>SUM('31:3'!AA379)</f>
        <v>0</v>
      </c>
      <c r="AB379" s="25"/>
      <c r="AC379" s="54"/>
      <c r="AD379" s="346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>
      <c r="A380" s="300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SUM('31:3'!G380)</f>
        <v>0</v>
      </c>
      <c r="H380" s="339">
        <f t="shared" si="147"/>
        <v>0</v>
      </c>
      <c r="I380" s="93">
        <f>SUM('31:3'!I380)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SUM('31:3'!O380)</f>
        <v>0</v>
      </c>
      <c r="P380" s="93">
        <f>SUM('31:3'!P380)</f>
        <v>0</v>
      </c>
      <c r="Q380" s="93">
        <f>SUM('31:3'!Q380)</f>
        <v>0</v>
      </c>
      <c r="R380" s="93">
        <f>SUM('31:3'!R380)</f>
        <v>0</v>
      </c>
      <c r="S380" s="93">
        <f>SUM('31:3'!S380)</f>
        <v>0</v>
      </c>
      <c r="T380" s="93">
        <f>SUM('31:3'!T380)</f>
        <v>0</v>
      </c>
      <c r="U380" s="93">
        <f>SUM('31:3'!U380)</f>
        <v>0</v>
      </c>
      <c r="V380" s="206">
        <f t="shared" si="157"/>
        <v>0</v>
      </c>
      <c r="W380" s="33" t="str">
        <f t="shared" si="158"/>
        <v/>
      </c>
      <c r="X380" s="93">
        <f>SUM('31:3'!X380)</f>
        <v>0</v>
      </c>
      <c r="Y380" s="93">
        <f>SUM('31:3'!Y380)</f>
        <v>0</v>
      </c>
      <c r="Z380" s="93">
        <f>SUM('31:3'!Z380)</f>
        <v>0</v>
      </c>
      <c r="AA380" s="93">
        <f>SUM('31:3'!AA380)</f>
        <v>0</v>
      </c>
      <c r="AB380" s="25"/>
      <c r="AC380" s="54"/>
      <c r="AD380" s="346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>
      <c r="A381" s="300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SUM('31:3'!G381)</f>
        <v>0</v>
      </c>
      <c r="H381" s="339">
        <f t="shared" si="147"/>
        <v>0</v>
      </c>
      <c r="I381" s="93">
        <f>SUM('31:3'!I381)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SUM('31:3'!O381)</f>
        <v>0</v>
      </c>
      <c r="P381" s="93">
        <f>SUM('31:3'!P381)</f>
        <v>0</v>
      </c>
      <c r="Q381" s="93">
        <f>SUM('31:3'!Q381)</f>
        <v>0</v>
      </c>
      <c r="R381" s="93">
        <f>SUM('31:3'!R381)</f>
        <v>0</v>
      </c>
      <c r="S381" s="93">
        <f>SUM('31:3'!S381)</f>
        <v>0</v>
      </c>
      <c r="T381" s="93">
        <f>SUM('31:3'!T381)</f>
        <v>0</v>
      </c>
      <c r="U381" s="93">
        <f>SUM('31:3'!U381)</f>
        <v>0</v>
      </c>
      <c r="V381" s="206">
        <f t="shared" si="157"/>
        <v>0</v>
      </c>
      <c r="W381" s="33" t="str">
        <f t="shared" si="158"/>
        <v/>
      </c>
      <c r="X381" s="93">
        <f>SUM('31:3'!X381)</f>
        <v>0</v>
      </c>
      <c r="Y381" s="93">
        <f>SUM('31:3'!Y381)</f>
        <v>0</v>
      </c>
      <c r="Z381" s="93">
        <f>SUM('31:3'!Z381)</f>
        <v>0</v>
      </c>
      <c r="AA381" s="93">
        <f>SUM('31:3'!AA381)</f>
        <v>0</v>
      </c>
      <c r="AB381" s="25"/>
      <c r="AC381" s="54"/>
      <c r="AD381" s="346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>
      <c r="A382" s="300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SUM('31:3'!G382)</f>
        <v>0</v>
      </c>
      <c r="H382" s="339">
        <f t="shared" si="147"/>
        <v>0</v>
      </c>
      <c r="I382" s="93">
        <f>SUM('31:3'!I382)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SUM('31:3'!O382)</f>
        <v>0</v>
      </c>
      <c r="P382" s="93">
        <f>SUM('31:3'!P382)</f>
        <v>0</v>
      </c>
      <c r="Q382" s="93">
        <f>SUM('31:3'!Q382)</f>
        <v>0</v>
      </c>
      <c r="R382" s="93">
        <f>SUM('31:3'!R382)</f>
        <v>0</v>
      </c>
      <c r="S382" s="93">
        <f>SUM('31:3'!S382)</f>
        <v>0</v>
      </c>
      <c r="T382" s="93">
        <f>SUM('31:3'!T382)</f>
        <v>0</v>
      </c>
      <c r="U382" s="93">
        <f>SUM('31:3'!U382)</f>
        <v>0</v>
      </c>
      <c r="V382" s="206">
        <f t="shared" si="157"/>
        <v>0</v>
      </c>
      <c r="W382" s="33" t="str">
        <f t="shared" si="158"/>
        <v/>
      </c>
      <c r="X382" s="93">
        <f>SUM('31:3'!X382)</f>
        <v>0</v>
      </c>
      <c r="Y382" s="93">
        <f>SUM('31:3'!Y382)</f>
        <v>0</v>
      </c>
      <c r="Z382" s="93">
        <f>SUM('31:3'!Z382)</f>
        <v>0</v>
      </c>
      <c r="AA382" s="93">
        <f>SUM('31:3'!AA382)</f>
        <v>0</v>
      </c>
      <c r="AB382" s="73"/>
      <c r="AC382" s="54"/>
      <c r="AD382" s="346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>
      <c r="A383" s="300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SUM('31:3'!G383)</f>
        <v>0</v>
      </c>
      <c r="H383" s="339">
        <f t="shared" si="147"/>
        <v>0</v>
      </c>
      <c r="I383" s="93">
        <f>SUM('31:3'!I383)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SUM('31:3'!O383)</f>
        <v>0</v>
      </c>
      <c r="P383" s="93">
        <f>SUM('31:3'!P383)</f>
        <v>0</v>
      </c>
      <c r="Q383" s="93">
        <f>SUM('31:3'!Q383)</f>
        <v>0</v>
      </c>
      <c r="R383" s="93">
        <f>SUM('31:3'!R383)</f>
        <v>0</v>
      </c>
      <c r="S383" s="93">
        <f>SUM('31:3'!S383)</f>
        <v>0</v>
      </c>
      <c r="T383" s="93">
        <f>SUM('31:3'!T383)</f>
        <v>0</v>
      </c>
      <c r="U383" s="93">
        <f>SUM('31:3'!U383)</f>
        <v>0</v>
      </c>
      <c r="V383" s="206">
        <f t="shared" si="157"/>
        <v>0</v>
      </c>
      <c r="W383" s="33" t="str">
        <f t="shared" si="158"/>
        <v/>
      </c>
      <c r="X383" s="93">
        <f>SUM('31:3'!X383)</f>
        <v>0</v>
      </c>
      <c r="Y383" s="93">
        <f>SUM('31:3'!Y383)</f>
        <v>0</v>
      </c>
      <c r="Z383" s="93">
        <f>SUM('31:3'!Z383)</f>
        <v>0</v>
      </c>
      <c r="AA383" s="93">
        <f>SUM('31:3'!AA383)</f>
        <v>0</v>
      </c>
      <c r="AB383" s="25"/>
      <c r="AC383" s="54"/>
      <c r="AD383" s="346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>
      <c r="A384" s="300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SUM('31:3'!G384)</f>
        <v>0</v>
      </c>
      <c r="H384" s="339">
        <f t="shared" si="147"/>
        <v>0</v>
      </c>
      <c r="I384" s="93">
        <f>SUM('31:3'!I384)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SUM('31:3'!O384)</f>
        <v>0</v>
      </c>
      <c r="P384" s="93">
        <f>SUM('31:3'!P384)</f>
        <v>0</v>
      </c>
      <c r="Q384" s="93">
        <f>SUM('31:3'!Q384)</f>
        <v>0</v>
      </c>
      <c r="R384" s="93">
        <f>SUM('31:3'!R384)</f>
        <v>0</v>
      </c>
      <c r="S384" s="93">
        <f>SUM('31:3'!S384)</f>
        <v>0</v>
      </c>
      <c r="T384" s="93">
        <f>SUM('31:3'!T384)</f>
        <v>0</v>
      </c>
      <c r="U384" s="93">
        <f>SUM('31:3'!U384)</f>
        <v>0</v>
      </c>
      <c r="V384" s="206">
        <f t="shared" si="157"/>
        <v>0</v>
      </c>
      <c r="W384" s="33" t="str">
        <f t="shared" si="158"/>
        <v/>
      </c>
      <c r="X384" s="93">
        <f>SUM('31:3'!X384)</f>
        <v>0</v>
      </c>
      <c r="Y384" s="93">
        <f>SUM('31:3'!Y384)</f>
        <v>0</v>
      </c>
      <c r="Z384" s="93">
        <f>SUM('31:3'!Z384)</f>
        <v>0</v>
      </c>
      <c r="AA384" s="93">
        <f>SUM('31:3'!AA384)</f>
        <v>0</v>
      </c>
      <c r="AB384" s="73"/>
      <c r="AC384" s="54"/>
      <c r="AD384" s="346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>
      <c r="A385" s="300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SUM('31:3'!G385)</f>
        <v>0</v>
      </c>
      <c r="H385" s="339">
        <f t="shared" si="147"/>
        <v>0</v>
      </c>
      <c r="I385" s="93">
        <f>SUM('31:3'!I385)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SUM('31:3'!O385)</f>
        <v>0</v>
      </c>
      <c r="P385" s="93">
        <f>SUM('31:3'!P385)</f>
        <v>0</v>
      </c>
      <c r="Q385" s="93">
        <f>SUM('31:3'!Q385)</f>
        <v>0</v>
      </c>
      <c r="R385" s="93">
        <f>SUM('31:3'!R385)</f>
        <v>0</v>
      </c>
      <c r="S385" s="93">
        <f>SUM('31:3'!S385)</f>
        <v>0</v>
      </c>
      <c r="T385" s="93">
        <f>SUM('31:3'!T385)</f>
        <v>0</v>
      </c>
      <c r="U385" s="93">
        <f>SUM('31:3'!U385)</f>
        <v>0</v>
      </c>
      <c r="V385" s="206">
        <f t="shared" si="157"/>
        <v>0</v>
      </c>
      <c r="W385" s="33" t="str">
        <f t="shared" si="158"/>
        <v/>
      </c>
      <c r="X385" s="93">
        <f>SUM('31:3'!X385)</f>
        <v>0</v>
      </c>
      <c r="Y385" s="93">
        <f>SUM('31:3'!Y385)</f>
        <v>0</v>
      </c>
      <c r="Z385" s="93">
        <f>SUM('31:3'!Z385)</f>
        <v>0</v>
      </c>
      <c r="AA385" s="93">
        <f>SUM('31:3'!AA385)</f>
        <v>0</v>
      </c>
      <c r="AB385" s="25"/>
      <c r="AC385" s="54"/>
      <c r="AD385" s="346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>
      <c r="A386" s="300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SUM('31:3'!G386)</f>
        <v>0</v>
      </c>
      <c r="H386" s="339">
        <f t="shared" si="147"/>
        <v>0</v>
      </c>
      <c r="I386" s="93">
        <f>SUM('31:3'!I386)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SUM('31:3'!O386)</f>
        <v>0</v>
      </c>
      <c r="P386" s="93">
        <f>SUM('31:3'!P386)</f>
        <v>0</v>
      </c>
      <c r="Q386" s="93">
        <f>SUM('31:3'!Q386)</f>
        <v>0</v>
      </c>
      <c r="R386" s="93">
        <f>SUM('31:3'!R386)</f>
        <v>0</v>
      </c>
      <c r="S386" s="93">
        <f>SUM('31:3'!S386)</f>
        <v>0</v>
      </c>
      <c r="T386" s="93">
        <f>SUM('31:3'!T386)</f>
        <v>0</v>
      </c>
      <c r="U386" s="93">
        <f>SUM('31:3'!U386)</f>
        <v>0</v>
      </c>
      <c r="V386" s="206">
        <f t="shared" si="157"/>
        <v>0</v>
      </c>
      <c r="W386" s="33" t="str">
        <f t="shared" si="158"/>
        <v/>
      </c>
      <c r="X386" s="93">
        <f>SUM('31:3'!X386)</f>
        <v>0</v>
      </c>
      <c r="Y386" s="93">
        <f>SUM('31:3'!Y386)</f>
        <v>0</v>
      </c>
      <c r="Z386" s="93">
        <f>SUM('31:3'!Z386)</f>
        <v>0</v>
      </c>
      <c r="AA386" s="93">
        <f>SUM('31:3'!AA386)</f>
        <v>0</v>
      </c>
      <c r="AB386" s="25"/>
      <c r="AC386" s="54"/>
      <c r="AD386" s="346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>
      <c r="A387" s="300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SUM('31:3'!G387)</f>
        <v>0</v>
      </c>
      <c r="H387" s="339">
        <f t="shared" si="147"/>
        <v>0</v>
      </c>
      <c r="I387" s="93">
        <f>SUM('31:3'!I387)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SUM('31:3'!O387)</f>
        <v>0</v>
      </c>
      <c r="P387" s="93">
        <f>SUM('31:3'!P387)</f>
        <v>0</v>
      </c>
      <c r="Q387" s="93">
        <f>SUM('31:3'!Q387)</f>
        <v>0</v>
      </c>
      <c r="R387" s="93">
        <f>SUM('31:3'!R387)</f>
        <v>0</v>
      </c>
      <c r="S387" s="93">
        <f>SUM('31:3'!S387)</f>
        <v>0</v>
      </c>
      <c r="T387" s="93">
        <f>SUM('31:3'!T387)</f>
        <v>0</v>
      </c>
      <c r="U387" s="93">
        <f>SUM('31:3'!U387)</f>
        <v>0</v>
      </c>
      <c r="V387" s="206">
        <f t="shared" si="157"/>
        <v>0</v>
      </c>
      <c r="W387" s="33" t="str">
        <f t="shared" si="158"/>
        <v/>
      </c>
      <c r="X387" s="93">
        <f>SUM('31:3'!X387)</f>
        <v>0</v>
      </c>
      <c r="Y387" s="93">
        <f>SUM('31:3'!Y387)</f>
        <v>0</v>
      </c>
      <c r="Z387" s="93">
        <f>SUM('31:3'!Z387)</f>
        <v>0</v>
      </c>
      <c r="AA387" s="93">
        <f>SUM('31:3'!AA387)</f>
        <v>0</v>
      </c>
      <c r="AB387" s="25"/>
      <c r="AC387" s="54"/>
      <c r="AD387" s="346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>
      <c r="A388" s="300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SUM('31:3'!G388)</f>
        <v>0</v>
      </c>
      <c r="H388" s="339">
        <f t="shared" si="147"/>
        <v>0</v>
      </c>
      <c r="I388" s="93">
        <f>SUM('31:3'!I388)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SUM('31:3'!O388)</f>
        <v>0</v>
      </c>
      <c r="P388" s="93">
        <f>SUM('31:3'!P388)</f>
        <v>0</v>
      </c>
      <c r="Q388" s="93">
        <f>SUM('31:3'!Q388)</f>
        <v>0</v>
      </c>
      <c r="R388" s="93">
        <f>SUM('31:3'!R388)</f>
        <v>0</v>
      </c>
      <c r="S388" s="93">
        <f>SUM('31:3'!S388)</f>
        <v>0</v>
      </c>
      <c r="T388" s="93">
        <f>SUM('31:3'!T388)</f>
        <v>0</v>
      </c>
      <c r="U388" s="93">
        <f>SUM('31:3'!U388)</f>
        <v>0</v>
      </c>
      <c r="V388" s="206">
        <f t="shared" si="157"/>
        <v>0</v>
      </c>
      <c r="W388" s="33" t="str">
        <f t="shared" si="158"/>
        <v/>
      </c>
      <c r="X388" s="93">
        <f>SUM('31:3'!X388)</f>
        <v>0</v>
      </c>
      <c r="Y388" s="93">
        <f>SUM('31:3'!Y388)</f>
        <v>0</v>
      </c>
      <c r="Z388" s="93">
        <f>SUM('31:3'!Z388)</f>
        <v>0</v>
      </c>
      <c r="AA388" s="93">
        <f>SUM('31:3'!AA388)</f>
        <v>0</v>
      </c>
      <c r="AB388" s="25"/>
      <c r="AC388" s="54"/>
      <c r="AD388" s="346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>
      <c r="A389" s="300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SUM('31:3'!G389)</f>
        <v>0</v>
      </c>
      <c r="H389" s="339">
        <f t="shared" si="147"/>
        <v>0</v>
      </c>
      <c r="I389" s="93">
        <f>SUM('31:3'!I389)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SUM('31:3'!O389)</f>
        <v>0</v>
      </c>
      <c r="P389" s="93">
        <f>SUM('31:3'!P389)</f>
        <v>0</v>
      </c>
      <c r="Q389" s="93">
        <f>SUM('31:3'!Q389)</f>
        <v>0</v>
      </c>
      <c r="R389" s="93">
        <f>SUM('31:3'!R389)</f>
        <v>0</v>
      </c>
      <c r="S389" s="93">
        <f>SUM('31:3'!S389)</f>
        <v>0</v>
      </c>
      <c r="T389" s="93">
        <f>SUM('31:3'!T389)</f>
        <v>0</v>
      </c>
      <c r="U389" s="93">
        <f>SUM('31:3'!U389)</f>
        <v>0</v>
      </c>
      <c r="V389" s="206"/>
      <c r="W389" s="33"/>
      <c r="X389" s="93">
        <f>SUM('31:3'!X389)</f>
        <v>0</v>
      </c>
      <c r="Y389" s="93">
        <f>SUM('31:3'!Y389)</f>
        <v>0</v>
      </c>
      <c r="Z389" s="93">
        <f>SUM('31:3'!Z389)</f>
        <v>0</v>
      </c>
      <c r="AA389" s="93">
        <f>SUM('31:3'!AA389)</f>
        <v>0</v>
      </c>
      <c r="AB389" s="25"/>
      <c r="AC389" s="54"/>
      <c r="AD389" s="346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>
      <c r="A390" s="300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SUM('31:3'!G390)</f>
        <v>0</v>
      </c>
      <c r="H390" s="339">
        <f t="shared" si="147"/>
        <v>0</v>
      </c>
      <c r="I390" s="93">
        <f>SUM('31:3'!I390)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SUM('31:3'!O390)</f>
        <v>0</v>
      </c>
      <c r="P390" s="93">
        <f>SUM('31:3'!P390)</f>
        <v>0</v>
      </c>
      <c r="Q390" s="93">
        <f>SUM('31:3'!Q390)</f>
        <v>0</v>
      </c>
      <c r="R390" s="93">
        <f>SUM('31:3'!R390)</f>
        <v>0</v>
      </c>
      <c r="S390" s="93">
        <f>SUM('31:3'!S390)</f>
        <v>0</v>
      </c>
      <c r="T390" s="93">
        <f>SUM('31:3'!T390)</f>
        <v>0</v>
      </c>
      <c r="U390" s="93">
        <f>SUM('31:3'!U390)</f>
        <v>0</v>
      </c>
      <c r="V390" s="206"/>
      <c r="W390" s="33"/>
      <c r="X390" s="93">
        <f>SUM('31:3'!X390)</f>
        <v>0</v>
      </c>
      <c r="Y390" s="93">
        <f>SUM('31:3'!Y390)</f>
        <v>0</v>
      </c>
      <c r="Z390" s="93">
        <f>SUM('31:3'!Z390)</f>
        <v>0</v>
      </c>
      <c r="AA390" s="93">
        <f>SUM('31:3'!AA390)</f>
        <v>0</v>
      </c>
      <c r="AB390" s="25"/>
      <c r="AC390" s="54"/>
      <c r="AD390" s="346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>
      <c r="A391" s="300">
        <v>30100021</v>
      </c>
      <c r="B391" s="190" t="s">
        <v>388</v>
      </c>
      <c r="C391" s="16" t="s">
        <v>390</v>
      </c>
      <c r="D391" s="17">
        <v>5.03</v>
      </c>
      <c r="E391" s="17"/>
      <c r="F391" s="6"/>
      <c r="G391" s="93">
        <f>SUM('31:3'!G391)</f>
        <v>0</v>
      </c>
      <c r="H391" s="339">
        <f t="shared" si="147"/>
        <v>0</v>
      </c>
      <c r="I391" s="93">
        <f>SUM('31:3'!I391)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SUM('31:3'!O391)</f>
        <v>0</v>
      </c>
      <c r="P391" s="93">
        <f>SUM('31:3'!P391)</f>
        <v>0</v>
      </c>
      <c r="Q391" s="93">
        <f>SUM('31:3'!Q391)</f>
        <v>0</v>
      </c>
      <c r="R391" s="93">
        <f>SUM('31:3'!R391)</f>
        <v>0</v>
      </c>
      <c r="S391" s="93">
        <f>SUM('31:3'!S391)</f>
        <v>0</v>
      </c>
      <c r="T391" s="93">
        <f>SUM('31:3'!T391)</f>
        <v>0</v>
      </c>
      <c r="U391" s="93">
        <f>SUM('31:3'!U391)</f>
        <v>0</v>
      </c>
      <c r="V391" s="206"/>
      <c r="W391" s="33"/>
      <c r="X391" s="93">
        <f>SUM('31:3'!X391)</f>
        <v>0</v>
      </c>
      <c r="Y391" s="93">
        <f>SUM('31:3'!Y391)</f>
        <v>0</v>
      </c>
      <c r="Z391" s="93">
        <f>SUM('31:3'!Z391)</f>
        <v>0</v>
      </c>
      <c r="AA391" s="93">
        <f>SUM('31:3'!AA391)</f>
        <v>0</v>
      </c>
      <c r="AB391" s="25"/>
      <c r="AC391" s="54"/>
      <c r="AD391" s="346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>
      <c r="A392" s="300">
        <v>30100018</v>
      </c>
      <c r="B392" s="190" t="s">
        <v>388</v>
      </c>
      <c r="C392" s="16" t="s">
        <v>392</v>
      </c>
      <c r="D392" s="17">
        <v>5.03</v>
      </c>
      <c r="E392" s="17"/>
      <c r="F392" s="6"/>
      <c r="G392" s="93">
        <f>SUM('31:3'!G392)</f>
        <v>0</v>
      </c>
      <c r="H392" s="339">
        <f t="shared" si="147"/>
        <v>0</v>
      </c>
      <c r="I392" s="93">
        <f>SUM('31:3'!I392)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SUM('31:3'!O392)</f>
        <v>0</v>
      </c>
      <c r="P392" s="93">
        <f>SUM('31:3'!P392)</f>
        <v>0</v>
      </c>
      <c r="Q392" s="93">
        <f>SUM('31:3'!Q392)</f>
        <v>0</v>
      </c>
      <c r="R392" s="93">
        <f>SUM('31:3'!R392)</f>
        <v>0</v>
      </c>
      <c r="S392" s="93">
        <f>SUM('31:3'!S392)</f>
        <v>0</v>
      </c>
      <c r="T392" s="93">
        <f>SUM('31:3'!T392)</f>
        <v>0</v>
      </c>
      <c r="U392" s="93">
        <f>SUM('31:3'!U392)</f>
        <v>0</v>
      </c>
      <c r="V392" s="206"/>
      <c r="W392" s="33"/>
      <c r="X392" s="93">
        <f>SUM('31:3'!X392)</f>
        <v>0</v>
      </c>
      <c r="Y392" s="93">
        <f>SUM('31:3'!Y392)</f>
        <v>0</v>
      </c>
      <c r="Z392" s="93">
        <f>SUM('31:3'!Z392)</f>
        <v>0</v>
      </c>
      <c r="AA392" s="93">
        <f>SUM('31:3'!AA392)</f>
        <v>0</v>
      </c>
      <c r="AB392" s="25"/>
      <c r="AC392" s="54"/>
      <c r="AD392" s="346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>
      <c r="A393" s="303">
        <v>30700007</v>
      </c>
      <c r="B393" s="190" t="s">
        <v>424</v>
      </c>
      <c r="C393" s="187" t="s">
        <v>364</v>
      </c>
      <c r="D393" s="17">
        <v>5.03</v>
      </c>
      <c r="E393" s="17"/>
      <c r="F393" s="6"/>
      <c r="G393" s="93">
        <f>SUM('31:3'!G393)</f>
        <v>0</v>
      </c>
      <c r="H393" s="339">
        <f t="shared" si="147"/>
        <v>0</v>
      </c>
      <c r="I393" s="93">
        <f>SUM('31:3'!I393)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SUM('31:3'!O393)</f>
        <v>0</v>
      </c>
      <c r="P393" s="93">
        <f>SUM('31:3'!P393)</f>
        <v>0</v>
      </c>
      <c r="Q393" s="93">
        <f>SUM('31:3'!Q393)</f>
        <v>0</v>
      </c>
      <c r="R393" s="93">
        <f>SUM('31:3'!R393)</f>
        <v>0</v>
      </c>
      <c r="S393" s="93">
        <f>SUM('31:3'!S393)</f>
        <v>0</v>
      </c>
      <c r="T393" s="93">
        <f>SUM('31:3'!T393)</f>
        <v>0</v>
      </c>
      <c r="U393" s="93">
        <f>SUM('31:3'!U393)</f>
        <v>0</v>
      </c>
      <c r="V393" s="206"/>
      <c r="W393" s="33"/>
      <c r="X393" s="93">
        <f>SUM('31:3'!X393)</f>
        <v>0</v>
      </c>
      <c r="Y393" s="93">
        <f>SUM('31:3'!Y393)</f>
        <v>0</v>
      </c>
      <c r="Z393" s="93">
        <f>SUM('31:3'!Z393)</f>
        <v>0</v>
      </c>
      <c r="AA393" s="93">
        <f>SUM('31:3'!AA393)</f>
        <v>0</v>
      </c>
      <c r="AB393" s="25"/>
      <c r="AC393" s="54"/>
      <c r="AD393" s="346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>
      <c r="A394" s="303">
        <v>30700006</v>
      </c>
      <c r="B394" s="190" t="s">
        <v>424</v>
      </c>
      <c r="C394" s="187" t="s">
        <v>365</v>
      </c>
      <c r="D394" s="17">
        <v>5.03</v>
      </c>
      <c r="E394" s="17"/>
      <c r="F394" s="6"/>
      <c r="G394" s="93">
        <f>SUM('31:3'!G394)</f>
        <v>0</v>
      </c>
      <c r="H394" s="339">
        <f t="shared" si="147"/>
        <v>0</v>
      </c>
      <c r="I394" s="93">
        <f>SUM('31:3'!I394)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SUM('31:3'!O394)</f>
        <v>0</v>
      </c>
      <c r="P394" s="93">
        <f>SUM('31:3'!P394)</f>
        <v>0</v>
      </c>
      <c r="Q394" s="93">
        <f>SUM('31:3'!Q394)</f>
        <v>0</v>
      </c>
      <c r="R394" s="93">
        <f>SUM('31:3'!R394)</f>
        <v>0</v>
      </c>
      <c r="S394" s="93">
        <f>SUM('31:3'!S394)</f>
        <v>0</v>
      </c>
      <c r="T394" s="93">
        <f>SUM('31:3'!T394)</f>
        <v>0</v>
      </c>
      <c r="U394" s="93">
        <f>SUM('31:3'!U394)</f>
        <v>0</v>
      </c>
      <c r="V394" s="206"/>
      <c r="W394" s="33"/>
      <c r="X394" s="93">
        <f>SUM('31:3'!X394)</f>
        <v>0</v>
      </c>
      <c r="Y394" s="93">
        <f>SUM('31:3'!Y394)</f>
        <v>0</v>
      </c>
      <c r="Z394" s="93">
        <f>SUM('31:3'!Z394)</f>
        <v>0</v>
      </c>
      <c r="AA394" s="93">
        <f>SUM('31:3'!AA394)</f>
        <v>0</v>
      </c>
      <c r="AB394" s="25"/>
      <c r="AC394" s="54"/>
      <c r="AD394" s="346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>
      <c r="A395" s="303">
        <v>30700008</v>
      </c>
      <c r="B395" s="190" t="s">
        <v>424</v>
      </c>
      <c r="C395" s="187" t="s">
        <v>366</v>
      </c>
      <c r="D395" s="17">
        <v>5.03</v>
      </c>
      <c r="E395" s="17"/>
      <c r="F395" s="6"/>
      <c r="G395" s="93">
        <f>SUM('31:3'!G395)</f>
        <v>0</v>
      </c>
      <c r="H395" s="339">
        <f t="shared" si="147"/>
        <v>0</v>
      </c>
      <c r="I395" s="93">
        <f>SUM('31:3'!I395)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SUM('31:3'!O395)</f>
        <v>0</v>
      </c>
      <c r="P395" s="93">
        <f>SUM('31:3'!P395)</f>
        <v>0</v>
      </c>
      <c r="Q395" s="93">
        <f>SUM('31:3'!Q395)</f>
        <v>0</v>
      </c>
      <c r="R395" s="93">
        <f>SUM('31:3'!R395)</f>
        <v>0</v>
      </c>
      <c r="S395" s="93">
        <f>SUM('31:3'!S395)</f>
        <v>0</v>
      </c>
      <c r="T395" s="93">
        <f>SUM('31:3'!T395)</f>
        <v>0</v>
      </c>
      <c r="U395" s="93">
        <f>SUM('31:3'!U395)</f>
        <v>0</v>
      </c>
      <c r="V395" s="206"/>
      <c r="W395" s="33"/>
      <c r="X395" s="93">
        <f>SUM('31:3'!X395)</f>
        <v>0</v>
      </c>
      <c r="Y395" s="93">
        <f>SUM('31:3'!Y395)</f>
        <v>0</v>
      </c>
      <c r="Z395" s="93">
        <f>SUM('31:3'!Z395)</f>
        <v>0</v>
      </c>
      <c r="AA395" s="93">
        <f>SUM('31:3'!AA395)</f>
        <v>0</v>
      </c>
      <c r="AB395" s="25"/>
      <c r="AC395" s="54"/>
      <c r="AD395" s="346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>
      <c r="A396" s="303">
        <v>30700009</v>
      </c>
      <c r="B396" s="190" t="s">
        <v>424</v>
      </c>
      <c r="C396" s="187" t="s">
        <v>367</v>
      </c>
      <c r="D396" s="17">
        <v>5.03</v>
      </c>
      <c r="E396" s="17"/>
      <c r="F396" s="6"/>
      <c r="G396" s="93">
        <f>SUM('31:3'!G396)</f>
        <v>0</v>
      </c>
      <c r="H396" s="339">
        <f t="shared" si="147"/>
        <v>0</v>
      </c>
      <c r="I396" s="93">
        <f>SUM('31:3'!I396)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SUM('31:3'!O396)</f>
        <v>0</v>
      </c>
      <c r="P396" s="93">
        <f>SUM('31:3'!P396)</f>
        <v>0</v>
      </c>
      <c r="Q396" s="93">
        <f>SUM('31:3'!Q396)</f>
        <v>0</v>
      </c>
      <c r="R396" s="93">
        <f>SUM('31:3'!R396)</f>
        <v>0</v>
      </c>
      <c r="S396" s="93">
        <f>SUM('31:3'!S396)</f>
        <v>0</v>
      </c>
      <c r="T396" s="93">
        <f>SUM('31:3'!T396)</f>
        <v>0</v>
      </c>
      <c r="U396" s="93">
        <f>SUM('31:3'!U396)</f>
        <v>0</v>
      </c>
      <c r="V396" s="206"/>
      <c r="W396" s="33"/>
      <c r="X396" s="93">
        <f>SUM('31:3'!X396)</f>
        <v>0</v>
      </c>
      <c r="Y396" s="93">
        <f>SUM('31:3'!Y396)</f>
        <v>0</v>
      </c>
      <c r="Z396" s="93">
        <f>SUM('31:3'!Z396)</f>
        <v>0</v>
      </c>
      <c r="AA396" s="93">
        <f>SUM('31:3'!AA396)</f>
        <v>0</v>
      </c>
      <c r="AB396" s="25"/>
      <c r="AC396" s="54"/>
      <c r="AD396" s="346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>
      <c r="A397" s="300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SUM('31:3'!G397)</f>
        <v>0</v>
      </c>
      <c r="H397" s="339">
        <f t="shared" si="147"/>
        <v>0</v>
      </c>
      <c r="I397" s="93">
        <f>SUM('31:3'!I397)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SUM('31:3'!O397)</f>
        <v>0</v>
      </c>
      <c r="P397" s="93">
        <f>SUM('31:3'!P397)</f>
        <v>0</v>
      </c>
      <c r="Q397" s="93">
        <f>SUM('31:3'!Q397)</f>
        <v>0</v>
      </c>
      <c r="R397" s="93">
        <f>SUM('31:3'!R397)</f>
        <v>0</v>
      </c>
      <c r="S397" s="93">
        <f>SUM('31:3'!S397)</f>
        <v>0</v>
      </c>
      <c r="T397" s="93">
        <f>SUM('31:3'!T397)</f>
        <v>0</v>
      </c>
      <c r="U397" s="93">
        <f>SUM('31:3'!U397)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SUM('31:3'!X397)</f>
        <v>0</v>
      </c>
      <c r="Y397" s="93">
        <f>SUM('31:3'!Y397)</f>
        <v>0</v>
      </c>
      <c r="Z397" s="93">
        <f>SUM('31:3'!Z397)</f>
        <v>0</v>
      </c>
      <c r="AA397" s="93">
        <f>SUM('31:3'!AA397)</f>
        <v>0</v>
      </c>
      <c r="AB397" s="73"/>
      <c r="AC397" s="54"/>
      <c r="AD397" s="346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>
      <c r="A398" s="300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SUM('31:3'!G398)</f>
        <v>0</v>
      </c>
      <c r="H398" s="339">
        <f t="shared" si="147"/>
        <v>0</v>
      </c>
      <c r="I398" s="93">
        <f>SUM('31:3'!I398)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SUM('31:3'!O398)</f>
        <v>0</v>
      </c>
      <c r="P398" s="93">
        <f>SUM('31:3'!P398)</f>
        <v>0</v>
      </c>
      <c r="Q398" s="93">
        <f>SUM('31:3'!Q398)</f>
        <v>0</v>
      </c>
      <c r="R398" s="93">
        <f>SUM('31:3'!R398)</f>
        <v>0</v>
      </c>
      <c r="S398" s="93">
        <f>SUM('31:3'!S398)</f>
        <v>0</v>
      </c>
      <c r="T398" s="93">
        <f>SUM('31:3'!T398)</f>
        <v>0</v>
      </c>
      <c r="U398" s="93">
        <f>SUM('31:3'!U398)</f>
        <v>0</v>
      </c>
      <c r="V398" s="206">
        <f t="shared" si="160"/>
        <v>0</v>
      </c>
      <c r="W398" s="33" t="str">
        <f t="shared" si="161"/>
        <v/>
      </c>
      <c r="X398" s="93">
        <f>SUM('31:3'!X398)</f>
        <v>0</v>
      </c>
      <c r="Y398" s="93">
        <f>SUM('31:3'!Y398)</f>
        <v>0</v>
      </c>
      <c r="Z398" s="93">
        <f>SUM('31:3'!Z398)</f>
        <v>0</v>
      </c>
      <c r="AA398" s="93">
        <f>SUM('31:3'!AA398)</f>
        <v>0</v>
      </c>
      <c r="AB398" s="73"/>
      <c r="AC398" s="54"/>
      <c r="AD398" s="346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>
      <c r="A399" s="300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SUM('31:3'!G399)</f>
        <v>0</v>
      </c>
      <c r="H399" s="339">
        <f t="shared" si="147"/>
        <v>0</v>
      </c>
      <c r="I399" s="93">
        <f>SUM('31:3'!I399)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SUM('31:3'!O399)</f>
        <v>0</v>
      </c>
      <c r="P399" s="93">
        <f>SUM('31:3'!P399)</f>
        <v>0</v>
      </c>
      <c r="Q399" s="93">
        <f>SUM('31:3'!Q399)</f>
        <v>0</v>
      </c>
      <c r="R399" s="93">
        <f>SUM('31:3'!R399)</f>
        <v>0</v>
      </c>
      <c r="S399" s="93">
        <f>SUM('31:3'!S399)</f>
        <v>0</v>
      </c>
      <c r="T399" s="93">
        <f>SUM('31:3'!T399)</f>
        <v>0</v>
      </c>
      <c r="U399" s="93">
        <f>SUM('31:3'!U399)</f>
        <v>0</v>
      </c>
      <c r="V399" s="206">
        <f t="shared" si="160"/>
        <v>0</v>
      </c>
      <c r="W399" s="33" t="str">
        <f t="shared" si="161"/>
        <v/>
      </c>
      <c r="X399" s="93">
        <f>SUM('31:3'!X399)</f>
        <v>0</v>
      </c>
      <c r="Y399" s="93">
        <f>SUM('31:3'!Y399)</f>
        <v>0</v>
      </c>
      <c r="Z399" s="93">
        <f>SUM('31:3'!Z399)</f>
        <v>0</v>
      </c>
      <c r="AA399" s="93">
        <f>SUM('31:3'!AA399)</f>
        <v>0</v>
      </c>
      <c r="AB399" s="73"/>
      <c r="AC399" s="54"/>
      <c r="AD399" s="346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>
      <c r="A400" s="300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SUM('31:3'!G400)</f>
        <v>0</v>
      </c>
      <c r="H400" s="339">
        <f t="shared" si="147"/>
        <v>0</v>
      </c>
      <c r="I400" s="93">
        <f>SUM('31:3'!I400)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SUM('31:3'!O400)</f>
        <v>0</v>
      </c>
      <c r="P400" s="93">
        <f>SUM('31:3'!P400)</f>
        <v>0</v>
      </c>
      <c r="Q400" s="93">
        <f>SUM('31:3'!Q400)</f>
        <v>0</v>
      </c>
      <c r="R400" s="93">
        <f>SUM('31:3'!R400)</f>
        <v>0</v>
      </c>
      <c r="S400" s="93">
        <f>SUM('31:3'!S400)</f>
        <v>0</v>
      </c>
      <c r="T400" s="93">
        <f>SUM('31:3'!T400)</f>
        <v>0</v>
      </c>
      <c r="U400" s="93">
        <f>SUM('31:3'!U400)</f>
        <v>0</v>
      </c>
      <c r="V400" s="206">
        <f t="shared" si="160"/>
        <v>0</v>
      </c>
      <c r="W400" s="33" t="str">
        <f t="shared" si="161"/>
        <v/>
      </c>
      <c r="X400" s="93">
        <f>SUM('31:3'!X400)</f>
        <v>0</v>
      </c>
      <c r="Y400" s="93">
        <f>SUM('31:3'!Y400)</f>
        <v>0</v>
      </c>
      <c r="Z400" s="93">
        <f>SUM('31:3'!Z400)</f>
        <v>0</v>
      </c>
      <c r="AA400" s="93">
        <f>SUM('31:3'!AA400)</f>
        <v>0</v>
      </c>
      <c r="AB400" s="73"/>
      <c r="AC400" s="54"/>
      <c r="AD400" s="346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>
      <c r="A401" s="300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SUM('31:3'!G401)</f>
        <v>0</v>
      </c>
      <c r="H401" s="339">
        <f t="shared" si="147"/>
        <v>0</v>
      </c>
      <c r="I401" s="93">
        <f>SUM('31:3'!I401)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SUM('31:3'!O401)</f>
        <v>0</v>
      </c>
      <c r="P401" s="93">
        <f>SUM('31:3'!P401)</f>
        <v>0</v>
      </c>
      <c r="Q401" s="93">
        <f>SUM('31:3'!Q401)</f>
        <v>0</v>
      </c>
      <c r="R401" s="93">
        <f>SUM('31:3'!R401)</f>
        <v>0</v>
      </c>
      <c r="S401" s="93">
        <f>SUM('31:3'!S401)</f>
        <v>0</v>
      </c>
      <c r="T401" s="93">
        <f>SUM('31:3'!T401)</f>
        <v>0</v>
      </c>
      <c r="U401" s="93">
        <f>SUM('31:3'!U401)</f>
        <v>0</v>
      </c>
      <c r="V401" s="206">
        <f t="shared" si="160"/>
        <v>0</v>
      </c>
      <c r="W401" s="33" t="str">
        <f t="shared" si="161"/>
        <v/>
      </c>
      <c r="X401" s="93">
        <f>SUM('31:3'!X401)</f>
        <v>0</v>
      </c>
      <c r="Y401" s="93">
        <f>SUM('31:3'!Y401)</f>
        <v>0</v>
      </c>
      <c r="Z401" s="93">
        <f>SUM('31:3'!Z401)</f>
        <v>0</v>
      </c>
      <c r="AA401" s="93">
        <f>SUM('31:3'!AA401)</f>
        <v>0</v>
      </c>
      <c r="AB401" s="73"/>
      <c r="AC401" s="54"/>
      <c r="AD401" s="346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>
      <c r="A402" s="300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SUM('31:3'!G402)</f>
        <v>0</v>
      </c>
      <c r="H402" s="339">
        <f t="shared" si="147"/>
        <v>0</v>
      </c>
      <c r="I402" s="93">
        <f>SUM('31:3'!I402)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SUM('31:3'!O402)</f>
        <v>0</v>
      </c>
      <c r="P402" s="93">
        <f>SUM('31:3'!P402)</f>
        <v>0</v>
      </c>
      <c r="Q402" s="93">
        <f>SUM('31:3'!Q402)</f>
        <v>0</v>
      </c>
      <c r="R402" s="93">
        <f>SUM('31:3'!R402)</f>
        <v>0</v>
      </c>
      <c r="S402" s="93">
        <f>SUM('31:3'!S402)</f>
        <v>0</v>
      </c>
      <c r="T402" s="93">
        <f>SUM('31:3'!T402)</f>
        <v>0</v>
      </c>
      <c r="U402" s="93">
        <f>SUM('31:3'!U402)</f>
        <v>0</v>
      </c>
      <c r="V402" s="206">
        <f t="shared" si="160"/>
        <v>0</v>
      </c>
      <c r="W402" s="33" t="str">
        <f t="shared" si="161"/>
        <v/>
      </c>
      <c r="X402" s="93">
        <f>SUM('31:3'!X402)</f>
        <v>0</v>
      </c>
      <c r="Y402" s="93">
        <f>SUM('31:3'!Y402)</f>
        <v>0</v>
      </c>
      <c r="Z402" s="93">
        <f>SUM('31:3'!Z402)</f>
        <v>0</v>
      </c>
      <c r="AA402" s="93">
        <f>SUM('31:3'!AA402)</f>
        <v>0</v>
      </c>
      <c r="AB402" s="73"/>
      <c r="AC402" s="54"/>
      <c r="AD402" s="346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>
      <c r="A403" s="300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SUM('31:3'!G403)</f>
        <v>0</v>
      </c>
      <c r="H403" s="339">
        <f t="shared" si="147"/>
        <v>0</v>
      </c>
      <c r="I403" s="93">
        <f>SUM('31:3'!I403)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SUM('31:3'!O403)</f>
        <v>0</v>
      </c>
      <c r="P403" s="93">
        <f>SUM('31:3'!P403)</f>
        <v>0</v>
      </c>
      <c r="Q403" s="93">
        <f>SUM('31:3'!Q403)</f>
        <v>0</v>
      </c>
      <c r="R403" s="93">
        <f>SUM('31:3'!R403)</f>
        <v>0</v>
      </c>
      <c r="S403" s="93">
        <f>SUM('31:3'!S403)</f>
        <v>0</v>
      </c>
      <c r="T403" s="93">
        <f>SUM('31:3'!T403)</f>
        <v>0</v>
      </c>
      <c r="U403" s="93">
        <f>SUM('31:3'!U403)</f>
        <v>0</v>
      </c>
      <c r="V403" s="206">
        <f t="shared" si="160"/>
        <v>0</v>
      </c>
      <c r="W403" s="33" t="str">
        <f t="shared" si="161"/>
        <v/>
      </c>
      <c r="X403" s="93">
        <f>SUM('31:3'!X403)</f>
        <v>0</v>
      </c>
      <c r="Y403" s="93">
        <f>SUM('31:3'!Y403)</f>
        <v>0</v>
      </c>
      <c r="Z403" s="93">
        <f>SUM('31:3'!Z403)</f>
        <v>0</v>
      </c>
      <c r="AA403" s="93">
        <f>SUM('31:3'!AA403)</f>
        <v>0</v>
      </c>
      <c r="AB403" s="73"/>
      <c r="AC403" s="54"/>
      <c r="AD403" s="346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>
      <c r="A404" s="300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SUM('31:3'!G404)</f>
        <v>0</v>
      </c>
      <c r="H404" s="339">
        <f t="shared" si="147"/>
        <v>0</v>
      </c>
      <c r="I404" s="93">
        <f>SUM('31:3'!I404)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SUM('31:3'!O404)</f>
        <v>0</v>
      </c>
      <c r="P404" s="93">
        <f>SUM('31:3'!P404)</f>
        <v>0</v>
      </c>
      <c r="Q404" s="93">
        <f>SUM('31:3'!Q404)</f>
        <v>0</v>
      </c>
      <c r="R404" s="93">
        <f>SUM('31:3'!R404)</f>
        <v>0</v>
      </c>
      <c r="S404" s="93">
        <f>SUM('31:3'!S404)</f>
        <v>0</v>
      </c>
      <c r="T404" s="93">
        <f>SUM('31:3'!T404)</f>
        <v>0</v>
      </c>
      <c r="U404" s="93">
        <f>SUM('31:3'!U404)</f>
        <v>0</v>
      </c>
      <c r="V404" s="206">
        <f t="shared" si="160"/>
        <v>0</v>
      </c>
      <c r="W404" s="33" t="str">
        <f t="shared" si="161"/>
        <v/>
      </c>
      <c r="X404" s="93">
        <f>SUM('31:3'!X404)</f>
        <v>0</v>
      </c>
      <c r="Y404" s="93">
        <f>SUM('31:3'!Y404)</f>
        <v>0</v>
      </c>
      <c r="Z404" s="93">
        <f>SUM('31:3'!Z404)</f>
        <v>0</v>
      </c>
      <c r="AA404" s="93">
        <f>SUM('31:3'!AA404)</f>
        <v>0</v>
      </c>
      <c r="AB404" s="73"/>
      <c r="AC404" s="54"/>
      <c r="AD404" s="346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>
      <c r="A405" s="300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SUM('31:3'!G405)</f>
        <v>0</v>
      </c>
      <c r="H405" s="339">
        <f t="shared" si="147"/>
        <v>0</v>
      </c>
      <c r="I405" s="93">
        <f>SUM('31:3'!I405)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SUM('31:3'!O405)</f>
        <v>0</v>
      </c>
      <c r="P405" s="93">
        <f>SUM('31:3'!P405)</f>
        <v>0</v>
      </c>
      <c r="Q405" s="93">
        <f>SUM('31:3'!Q405)</f>
        <v>0</v>
      </c>
      <c r="R405" s="93">
        <f>SUM('31:3'!R405)</f>
        <v>0</v>
      </c>
      <c r="S405" s="93">
        <f>SUM('31:3'!S405)</f>
        <v>0</v>
      </c>
      <c r="T405" s="93">
        <f>SUM('31:3'!T405)</f>
        <v>0</v>
      </c>
      <c r="U405" s="93">
        <f>SUM('31:3'!U405)</f>
        <v>0</v>
      </c>
      <c r="V405" s="206">
        <f t="shared" si="160"/>
        <v>0</v>
      </c>
      <c r="W405" s="33" t="str">
        <f t="shared" si="161"/>
        <v/>
      </c>
      <c r="X405" s="93">
        <f>SUM('31:3'!X405)</f>
        <v>0</v>
      </c>
      <c r="Y405" s="93">
        <f>SUM('31:3'!Y405)</f>
        <v>0</v>
      </c>
      <c r="Z405" s="93">
        <f>SUM('31:3'!Z405)</f>
        <v>0</v>
      </c>
      <c r="AA405" s="93">
        <f>SUM('31:3'!AA405)</f>
        <v>0</v>
      </c>
      <c r="AB405" s="73"/>
      <c r="AC405" s="54"/>
      <c r="AD405" s="346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>
      <c r="A406" s="300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SUM('31:3'!G406)</f>
        <v>0</v>
      </c>
      <c r="H406" s="339">
        <f t="shared" si="147"/>
        <v>0</v>
      </c>
      <c r="I406" s="93">
        <f>SUM('31:3'!I406)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SUM('31:3'!O406)</f>
        <v>0</v>
      </c>
      <c r="P406" s="93">
        <f>SUM('31:3'!P406)</f>
        <v>0</v>
      </c>
      <c r="Q406" s="93">
        <f>SUM('31:3'!Q406)</f>
        <v>0</v>
      </c>
      <c r="R406" s="93">
        <f>SUM('31:3'!R406)</f>
        <v>0</v>
      </c>
      <c r="S406" s="93">
        <f>SUM('31:3'!S406)</f>
        <v>0</v>
      </c>
      <c r="T406" s="93">
        <f>SUM('31:3'!T406)</f>
        <v>0</v>
      </c>
      <c r="U406" s="93">
        <f>SUM('31:3'!U406)</f>
        <v>0</v>
      </c>
      <c r="V406" s="206">
        <f t="shared" si="160"/>
        <v>0</v>
      </c>
      <c r="W406" s="33" t="str">
        <f t="shared" si="161"/>
        <v/>
      </c>
      <c r="X406" s="93">
        <f>SUM('31:3'!X406)</f>
        <v>0</v>
      </c>
      <c r="Y406" s="93">
        <f>SUM('31:3'!Y406)</f>
        <v>0</v>
      </c>
      <c r="Z406" s="93">
        <f>SUM('31:3'!Z406)</f>
        <v>0</v>
      </c>
      <c r="AA406" s="93">
        <f>SUM('31:3'!AA406)</f>
        <v>0</v>
      </c>
      <c r="AB406" s="73"/>
      <c r="AC406" s="54"/>
      <c r="AD406" s="346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>
      <c r="A407" s="300">
        <v>30100043</v>
      </c>
      <c r="B407" s="192" t="s">
        <v>433</v>
      </c>
      <c r="C407" s="187" t="s">
        <v>427</v>
      </c>
      <c r="D407" s="17">
        <v>50.3</v>
      </c>
      <c r="E407" s="17"/>
      <c r="F407" s="6"/>
      <c r="G407" s="93">
        <f>SUM('31:3'!G407)</f>
        <v>0</v>
      </c>
      <c r="H407" s="339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73"/>
      <c r="AC407" s="54"/>
      <c r="AD407" s="346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>
      <c r="A408" s="300">
        <v>30100064</v>
      </c>
      <c r="B408" s="192" t="s">
        <v>401</v>
      </c>
      <c r="C408" s="187" t="s">
        <v>399</v>
      </c>
      <c r="D408" s="17">
        <v>5</v>
      </c>
      <c r="E408" s="17"/>
      <c r="F408" s="6"/>
      <c r="G408" s="93">
        <f>SUM('31:3'!G408)</f>
        <v>0</v>
      </c>
      <c r="H408" s="339">
        <f t="shared" si="147"/>
        <v>0</v>
      </c>
      <c r="I408" s="93">
        <f>SUM('31:3'!I408)</f>
        <v>0</v>
      </c>
      <c r="J408" s="31"/>
      <c r="K408" s="35"/>
      <c r="L408" s="87">
        <v>50</v>
      </c>
      <c r="M408" s="36"/>
      <c r="N408" s="31"/>
      <c r="O408" s="93">
        <f>SUM('31:3'!O408)</f>
        <v>0</v>
      </c>
      <c r="P408" s="93">
        <f>SUM('31:3'!P408)</f>
        <v>0</v>
      </c>
      <c r="Q408" s="93">
        <f>SUM('31:3'!Q408)</f>
        <v>0</v>
      </c>
      <c r="R408" s="93">
        <f>SUM('31:3'!R408)</f>
        <v>0</v>
      </c>
      <c r="S408" s="93">
        <f>SUM('31:3'!S408)</f>
        <v>0</v>
      </c>
      <c r="T408" s="93">
        <f>SUM('31:3'!T408)</f>
        <v>0</v>
      </c>
      <c r="U408" s="93">
        <f>SUM('31:3'!U408)</f>
        <v>0</v>
      </c>
      <c r="V408" s="206"/>
      <c r="W408" s="33"/>
      <c r="X408" s="93">
        <f>SUM('31:3'!X408)</f>
        <v>0</v>
      </c>
      <c r="Y408" s="93">
        <f>SUM('31:3'!Y408)</f>
        <v>0</v>
      </c>
      <c r="Z408" s="93">
        <f>SUM('31:3'!Z408)</f>
        <v>0</v>
      </c>
      <c r="AA408" s="93">
        <f>SUM('31:3'!AA408)</f>
        <v>0</v>
      </c>
      <c r="AB408" s="73"/>
      <c r="AC408" s="54"/>
      <c r="AD408" s="346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>
      <c r="A409" s="300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SUM('31:3'!G409)</f>
        <v>0</v>
      </c>
      <c r="H409" s="339">
        <f t="shared" si="147"/>
        <v>0</v>
      </c>
      <c r="I409" s="93">
        <f>SUM('31:3'!I409)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SUM('31:3'!O409)</f>
        <v>0</v>
      </c>
      <c r="P409" s="93">
        <f>SUM('31:3'!P409)</f>
        <v>0</v>
      </c>
      <c r="Q409" s="93">
        <f>SUM('31:3'!Q409)</f>
        <v>0</v>
      </c>
      <c r="R409" s="93">
        <f>SUM('31:3'!R409)</f>
        <v>0</v>
      </c>
      <c r="S409" s="93">
        <f>SUM('31:3'!S409)</f>
        <v>0</v>
      </c>
      <c r="T409" s="93">
        <f>SUM('31:3'!T409)</f>
        <v>0</v>
      </c>
      <c r="U409" s="93">
        <f>SUM('31:3'!U409)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SUM('31:3'!X409)</f>
        <v>0</v>
      </c>
      <c r="Y409" s="93">
        <f>SUM('31:3'!Y409)</f>
        <v>0</v>
      </c>
      <c r="Z409" s="93">
        <f>SUM('31:3'!Z409)</f>
        <v>0</v>
      </c>
      <c r="AA409" s="93">
        <f>SUM('31:3'!AA409)</f>
        <v>0</v>
      </c>
      <c r="AB409" s="73"/>
      <c r="AC409" s="54"/>
      <c r="AD409" s="346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>
      <c r="A410" s="300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SUM('31:3'!G410)</f>
        <v>0</v>
      </c>
      <c r="H410" s="339">
        <f t="shared" si="147"/>
        <v>0</v>
      </c>
      <c r="I410" s="93">
        <f>SUM('31:3'!I410)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SUM('31:3'!O410)</f>
        <v>0</v>
      </c>
      <c r="P410" s="93">
        <f>SUM('31:3'!P410)</f>
        <v>0</v>
      </c>
      <c r="Q410" s="93">
        <f>SUM('31:3'!Q410)</f>
        <v>0</v>
      </c>
      <c r="R410" s="93">
        <f>SUM('31:3'!R410)</f>
        <v>0</v>
      </c>
      <c r="S410" s="93">
        <f>SUM('31:3'!S410)</f>
        <v>0</v>
      </c>
      <c r="T410" s="93">
        <f>SUM('31:3'!T410)</f>
        <v>0</v>
      </c>
      <c r="U410" s="93">
        <f>SUM('31:3'!U410)</f>
        <v>0</v>
      </c>
      <c r="V410" s="206">
        <f t="shared" si="164"/>
        <v>0</v>
      </c>
      <c r="W410" s="33" t="str">
        <f t="shared" si="165"/>
        <v/>
      </c>
      <c r="X410" s="93">
        <f>SUM('31:3'!X410)</f>
        <v>0</v>
      </c>
      <c r="Y410" s="93">
        <f>SUM('31:3'!Y410)</f>
        <v>0</v>
      </c>
      <c r="Z410" s="93">
        <f>SUM('31:3'!Z410)</f>
        <v>0</v>
      </c>
      <c r="AA410" s="93">
        <f>SUM('31:3'!AA410)</f>
        <v>0</v>
      </c>
      <c r="AB410" s="73"/>
      <c r="AC410" s="54"/>
      <c r="AD410" s="346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>
      <c r="A411" s="300"/>
      <c r="B411" s="192" t="s">
        <v>360</v>
      </c>
      <c r="C411" s="187" t="s">
        <v>361</v>
      </c>
      <c r="D411" s="17"/>
      <c r="E411" s="17"/>
      <c r="F411" s="6"/>
      <c r="G411" s="93">
        <f>SUM('31:3'!G411)</f>
        <v>0</v>
      </c>
      <c r="H411" s="339">
        <f t="shared" si="147"/>
        <v>0</v>
      </c>
      <c r="I411" s="93">
        <f>SUM('31:3'!I411)</f>
        <v>0</v>
      </c>
      <c r="J411" s="31"/>
      <c r="K411" s="35"/>
      <c r="L411" s="87"/>
      <c r="M411" s="36"/>
      <c r="N411" s="31"/>
      <c r="O411" s="93">
        <f>SUM('31:3'!O411)</f>
        <v>0</v>
      </c>
      <c r="P411" s="93">
        <f>SUM('31:3'!P411)</f>
        <v>0</v>
      </c>
      <c r="Q411" s="93">
        <f>SUM('31:3'!Q411)</f>
        <v>0</v>
      </c>
      <c r="R411" s="93">
        <f>SUM('31:3'!R411)</f>
        <v>0</v>
      </c>
      <c r="S411" s="93">
        <f>SUM('31:3'!S411)</f>
        <v>0</v>
      </c>
      <c r="T411" s="93">
        <f>SUM('31:3'!T411)</f>
        <v>0</v>
      </c>
      <c r="U411" s="93">
        <f>SUM('31:3'!U411)</f>
        <v>0</v>
      </c>
      <c r="V411" s="206"/>
      <c r="W411" s="33"/>
      <c r="X411" s="93">
        <f>SUM('31:3'!X411)</f>
        <v>0</v>
      </c>
      <c r="Y411" s="93">
        <f>SUM('31:3'!Y411)</f>
        <v>0</v>
      </c>
      <c r="Z411" s="93">
        <f>SUM('31:3'!Z411)</f>
        <v>0</v>
      </c>
      <c r="AA411" s="93">
        <f>SUM('31:3'!AA411)</f>
        <v>0</v>
      </c>
      <c r="AB411" s="73"/>
      <c r="AC411" s="54"/>
      <c r="AD411" s="346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>
      <c r="A412" s="300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SUM('31:3'!G412)</f>
        <v>0</v>
      </c>
      <c r="H412" s="339">
        <f t="shared" si="147"/>
        <v>0</v>
      </c>
      <c r="I412" s="93">
        <f>SUM('31:3'!I412)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SUM('31:3'!O412)</f>
        <v>0</v>
      </c>
      <c r="P412" s="93">
        <f>SUM('31:3'!P412)</f>
        <v>0</v>
      </c>
      <c r="Q412" s="93">
        <f>SUM('31:3'!Q412)</f>
        <v>0</v>
      </c>
      <c r="R412" s="93">
        <f>SUM('31:3'!R412)</f>
        <v>0</v>
      </c>
      <c r="S412" s="93">
        <f>SUM('31:3'!S412)</f>
        <v>0</v>
      </c>
      <c r="T412" s="93">
        <f>SUM('31:3'!T412)</f>
        <v>0</v>
      </c>
      <c r="U412" s="93">
        <f>SUM('31:3'!U412)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SUM('31:3'!X412)</f>
        <v>0</v>
      </c>
      <c r="Y412" s="93">
        <f>SUM('31:3'!Y412)</f>
        <v>0</v>
      </c>
      <c r="Z412" s="93">
        <f>SUM('31:3'!Z412)</f>
        <v>0</v>
      </c>
      <c r="AA412" s="93">
        <f>SUM('31:3'!AA412)</f>
        <v>0</v>
      </c>
      <c r="AB412" s="73"/>
      <c r="AC412" s="54"/>
      <c r="AD412" s="346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>
      <c r="A413" s="300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SUM('31:3'!G413)</f>
        <v>0</v>
      </c>
      <c r="H413" s="339">
        <f t="shared" si="147"/>
        <v>0</v>
      </c>
      <c r="I413" s="93">
        <f>SUM('31:3'!I413)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SUM('31:3'!O413)</f>
        <v>0</v>
      </c>
      <c r="P413" s="93">
        <f>SUM('31:3'!P413)</f>
        <v>0</v>
      </c>
      <c r="Q413" s="93">
        <f>SUM('31:3'!Q413)</f>
        <v>0</v>
      </c>
      <c r="R413" s="93">
        <f>SUM('31:3'!R413)</f>
        <v>0</v>
      </c>
      <c r="S413" s="93">
        <f>SUM('31:3'!S413)</f>
        <v>0</v>
      </c>
      <c r="T413" s="93">
        <f>SUM('31:3'!T413)</f>
        <v>0</v>
      </c>
      <c r="U413" s="93">
        <f>SUM('31:3'!U413)</f>
        <v>0</v>
      </c>
      <c r="V413" s="206">
        <f t="shared" si="168"/>
        <v>0</v>
      </c>
      <c r="W413" s="33" t="str">
        <f t="shared" si="169"/>
        <v/>
      </c>
      <c r="X413" s="93">
        <f>SUM('31:3'!X413)</f>
        <v>0</v>
      </c>
      <c r="Y413" s="93">
        <f>SUM('31:3'!Y413)</f>
        <v>0</v>
      </c>
      <c r="Z413" s="93">
        <f>SUM('31:3'!Z413)</f>
        <v>0</v>
      </c>
      <c r="AA413" s="93">
        <f>SUM('31:3'!AA413)</f>
        <v>0</v>
      </c>
      <c r="AB413" s="73"/>
      <c r="AC413" s="54"/>
      <c r="AD413" s="346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>
      <c r="A414" s="300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SUM('31:3'!G414)</f>
        <v>0</v>
      </c>
      <c r="H414" s="339">
        <f t="shared" si="147"/>
        <v>0</v>
      </c>
      <c r="I414" s="93">
        <f>SUM('31:3'!I414)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SUM('31:3'!O414)</f>
        <v>0</v>
      </c>
      <c r="P414" s="93">
        <f>SUM('31:3'!P414)</f>
        <v>0</v>
      </c>
      <c r="Q414" s="93">
        <f>SUM('31:3'!Q414)</f>
        <v>0</v>
      </c>
      <c r="R414" s="93">
        <f>SUM('31:3'!R414)</f>
        <v>0</v>
      </c>
      <c r="S414" s="93">
        <f>SUM('31:3'!S414)</f>
        <v>0</v>
      </c>
      <c r="T414" s="93">
        <f>SUM('31:3'!T414)</f>
        <v>0</v>
      </c>
      <c r="U414" s="93">
        <f>SUM('31:3'!U414)</f>
        <v>0</v>
      </c>
      <c r="V414" s="206">
        <f t="shared" si="168"/>
        <v>0</v>
      </c>
      <c r="W414" s="33" t="str">
        <f t="shared" si="169"/>
        <v/>
      </c>
      <c r="X414" s="93">
        <f>SUM('31:3'!X414)</f>
        <v>0</v>
      </c>
      <c r="Y414" s="93">
        <f>SUM('31:3'!Y414)</f>
        <v>0</v>
      </c>
      <c r="Z414" s="93">
        <f>SUM('31:3'!Z414)</f>
        <v>0</v>
      </c>
      <c r="AA414" s="93">
        <f>SUM('31:3'!AA414)</f>
        <v>0</v>
      </c>
      <c r="AB414" s="73"/>
      <c r="AC414" s="54"/>
      <c r="AD414" s="346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>
      <c r="A415" s="300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SUM('31:3'!G415)</f>
        <v>0</v>
      </c>
      <c r="H415" s="339">
        <f t="shared" si="147"/>
        <v>0</v>
      </c>
      <c r="I415" s="93">
        <f>SUM('31:3'!I415)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SUM('31:3'!O415)</f>
        <v>0</v>
      </c>
      <c r="P415" s="93">
        <f>SUM('31:3'!P415)</f>
        <v>0</v>
      </c>
      <c r="Q415" s="93">
        <f>SUM('31:3'!Q415)</f>
        <v>0</v>
      </c>
      <c r="R415" s="93">
        <f>SUM('31:3'!R415)</f>
        <v>0</v>
      </c>
      <c r="S415" s="93">
        <f>SUM('31:3'!S415)</f>
        <v>0</v>
      </c>
      <c r="T415" s="93">
        <f>SUM('31:3'!T415)</f>
        <v>0</v>
      </c>
      <c r="U415" s="93">
        <f>SUM('31:3'!U415)</f>
        <v>0</v>
      </c>
      <c r="V415" s="206">
        <f t="shared" si="168"/>
        <v>0</v>
      </c>
      <c r="W415" s="33" t="str">
        <f t="shared" si="169"/>
        <v/>
      </c>
      <c r="X415" s="93">
        <f>SUM('31:3'!X415)</f>
        <v>0</v>
      </c>
      <c r="Y415" s="93">
        <f>SUM('31:3'!Y415)</f>
        <v>0</v>
      </c>
      <c r="Z415" s="93">
        <f>SUM('31:3'!Z415)</f>
        <v>0</v>
      </c>
      <c r="AA415" s="93">
        <f>SUM('31:3'!AA415)</f>
        <v>0</v>
      </c>
      <c r="AB415" s="73"/>
      <c r="AC415" s="54"/>
      <c r="AD415" s="346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02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SUM('31:3'!G416)</f>
        <v>0</v>
      </c>
      <c r="H416" s="339">
        <f t="shared" si="147"/>
        <v>0</v>
      </c>
      <c r="I416" s="93">
        <f>SUM('31:3'!I416)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SUM('31:3'!O416)</f>
        <v>0</v>
      </c>
      <c r="P416" s="93">
        <f>SUM('31:3'!P416)</f>
        <v>0</v>
      </c>
      <c r="Q416" s="93">
        <f>SUM('31:3'!Q416)</f>
        <v>0</v>
      </c>
      <c r="R416" s="93">
        <f>SUM('31:3'!R416)</f>
        <v>0</v>
      </c>
      <c r="S416" s="93">
        <f>SUM('31:3'!S416)</f>
        <v>0</v>
      </c>
      <c r="T416" s="93">
        <f>SUM('31:3'!T416)</f>
        <v>0</v>
      </c>
      <c r="U416" s="93">
        <f>SUM('31:3'!U416)</f>
        <v>0</v>
      </c>
      <c r="V416" s="206"/>
      <c r="W416" s="33"/>
      <c r="X416" s="93">
        <f>SUM('31:3'!X416)</f>
        <v>0</v>
      </c>
      <c r="Y416" s="93">
        <f>SUM('31:3'!Y416)</f>
        <v>0</v>
      </c>
      <c r="Z416" s="93">
        <f>SUM('31:3'!Z416)</f>
        <v>0</v>
      </c>
      <c r="AA416" s="93">
        <f>SUM('31:3'!AA416)</f>
        <v>0</v>
      </c>
      <c r="AB416" s="73"/>
      <c r="AC416" s="54"/>
      <c r="AD416" s="346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02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SUM('31:3'!G417)</f>
        <v>0</v>
      </c>
      <c r="H417" s="339">
        <f t="shared" si="147"/>
        <v>0</v>
      </c>
      <c r="I417" s="93">
        <f>SUM('31:3'!I417)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SUM('31:3'!O417)</f>
        <v>0</v>
      </c>
      <c r="P417" s="93">
        <f>SUM('31:3'!P417)</f>
        <v>0</v>
      </c>
      <c r="Q417" s="93">
        <f>SUM('31:3'!Q417)</f>
        <v>0</v>
      </c>
      <c r="R417" s="93">
        <f>SUM('31:3'!R417)</f>
        <v>0</v>
      </c>
      <c r="S417" s="93">
        <f>SUM('31:3'!S417)</f>
        <v>0</v>
      </c>
      <c r="T417" s="93">
        <f>SUM('31:3'!T417)</f>
        <v>0</v>
      </c>
      <c r="U417" s="93">
        <f>SUM('31:3'!U417)</f>
        <v>0</v>
      </c>
      <c r="V417" s="206"/>
      <c r="W417" s="33"/>
      <c r="X417" s="93">
        <f>SUM('31:3'!X417)</f>
        <v>0</v>
      </c>
      <c r="Y417" s="93">
        <f>SUM('31:3'!Y417)</f>
        <v>0</v>
      </c>
      <c r="Z417" s="93">
        <f>SUM('31:3'!Z417)</f>
        <v>0</v>
      </c>
      <c r="AA417" s="93">
        <f>SUM('31:3'!AA417)</f>
        <v>0</v>
      </c>
      <c r="AB417" s="73"/>
      <c r="AC417" s="54"/>
      <c r="AD417" s="346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02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SUM('31:3'!G418)</f>
        <v>0</v>
      </c>
      <c r="H418" s="339">
        <f t="shared" si="147"/>
        <v>0</v>
      </c>
      <c r="I418" s="93">
        <f>SUM('31:3'!I418)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SUM('31:3'!O418)</f>
        <v>0</v>
      </c>
      <c r="P418" s="93">
        <f>SUM('31:3'!P418)</f>
        <v>0</v>
      </c>
      <c r="Q418" s="93">
        <f>SUM('31:3'!Q418)</f>
        <v>0</v>
      </c>
      <c r="R418" s="93">
        <f>SUM('31:3'!R418)</f>
        <v>0</v>
      </c>
      <c r="S418" s="93">
        <f>SUM('31:3'!S418)</f>
        <v>0</v>
      </c>
      <c r="T418" s="93">
        <f>SUM('31:3'!T418)</f>
        <v>0</v>
      </c>
      <c r="U418" s="93">
        <f>SUM('31:3'!U418)</f>
        <v>0</v>
      </c>
      <c r="V418" s="206"/>
      <c r="W418" s="33"/>
      <c r="X418" s="93">
        <f>SUM('31:3'!X418)</f>
        <v>0</v>
      </c>
      <c r="Y418" s="93">
        <f>SUM('31:3'!Y418)</f>
        <v>0</v>
      </c>
      <c r="Z418" s="93">
        <f>SUM('31:3'!Z418)</f>
        <v>0</v>
      </c>
      <c r="AA418" s="93">
        <f>SUM('31:3'!AA418)</f>
        <v>0</v>
      </c>
      <c r="AB418" s="73"/>
      <c r="AC418" s="54"/>
      <c r="AD418" s="346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02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SUM('31:3'!G419)</f>
        <v>0</v>
      </c>
      <c r="H419" s="339">
        <f t="shared" si="147"/>
        <v>0</v>
      </c>
      <c r="I419" s="93">
        <f>SUM('31:3'!I419)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SUM('31:3'!O419)</f>
        <v>0</v>
      </c>
      <c r="P419" s="93">
        <f>SUM('31:3'!P419)</f>
        <v>0</v>
      </c>
      <c r="Q419" s="93">
        <f>SUM('31:3'!Q419)</f>
        <v>0</v>
      </c>
      <c r="R419" s="93">
        <f>SUM('31:3'!R419)</f>
        <v>0</v>
      </c>
      <c r="S419" s="93">
        <f>SUM('31:3'!S419)</f>
        <v>0</v>
      </c>
      <c r="T419" s="93">
        <f>SUM('31:3'!T419)</f>
        <v>0</v>
      </c>
      <c r="U419" s="93">
        <f>SUM('31:3'!U419)</f>
        <v>0</v>
      </c>
      <c r="V419" s="206"/>
      <c r="W419" s="33"/>
      <c r="X419" s="93">
        <f>SUM('31:3'!X419)</f>
        <v>0</v>
      </c>
      <c r="Y419" s="93">
        <f>SUM('31:3'!Y419)</f>
        <v>0</v>
      </c>
      <c r="Z419" s="93">
        <f>SUM('31:3'!Z419)</f>
        <v>0</v>
      </c>
      <c r="AA419" s="93">
        <f>SUM('31:3'!AA419)</f>
        <v>0</v>
      </c>
      <c r="AB419" s="73"/>
      <c r="AC419" s="54"/>
      <c r="AD419" s="346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02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SUM('31:3'!G420)</f>
        <v>0</v>
      </c>
      <c r="H420" s="339">
        <f t="shared" si="147"/>
        <v>0</v>
      </c>
      <c r="I420" s="93">
        <f>SUM('31:3'!I420)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73"/>
      <c r="AC420" s="54"/>
      <c r="AD420" s="346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02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SUM('31:3'!G421)</f>
        <v>0</v>
      </c>
      <c r="H421" s="339">
        <f t="shared" si="147"/>
        <v>0</v>
      </c>
      <c r="I421" s="93">
        <f>SUM('31:3'!I421)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73"/>
      <c r="AC421" s="54"/>
      <c r="AD421" s="346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02">
        <v>30300003</v>
      </c>
      <c r="B422" s="197" t="s">
        <v>407</v>
      </c>
      <c r="C422" s="187" t="s">
        <v>411</v>
      </c>
      <c r="D422" s="17"/>
      <c r="E422" s="17"/>
      <c r="F422" s="6"/>
      <c r="G422" s="93">
        <f>SUM('31:3'!G422)</f>
        <v>0</v>
      </c>
      <c r="H422" s="339">
        <f t="shared" si="147"/>
        <v>0</v>
      </c>
      <c r="I422" s="93">
        <f>SUM('31:3'!I422)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73"/>
      <c r="AC422" s="54"/>
      <c r="AD422" s="346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02">
        <v>30300005</v>
      </c>
      <c r="B423" s="63" t="s">
        <v>362</v>
      </c>
      <c r="C423" s="16" t="s">
        <v>349</v>
      </c>
      <c r="D423" s="17"/>
      <c r="E423" s="17"/>
      <c r="F423" s="6"/>
      <c r="G423" s="93">
        <f>SUM('31:3'!G423)</f>
        <v>0</v>
      </c>
      <c r="H423" s="339">
        <f t="shared" si="147"/>
        <v>0</v>
      </c>
      <c r="I423" s="93">
        <f>SUM('31:3'!I423)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SUM('31:3'!O423)</f>
        <v>0</v>
      </c>
      <c r="P423" s="93">
        <f>SUM('31:3'!P423)</f>
        <v>0</v>
      </c>
      <c r="Q423" s="93">
        <f>SUM('31:3'!Q423)</f>
        <v>0</v>
      </c>
      <c r="R423" s="93">
        <f>SUM('31:3'!R423)</f>
        <v>0</v>
      </c>
      <c r="S423" s="93">
        <f>SUM('31:3'!S423)</f>
        <v>0</v>
      </c>
      <c r="T423" s="93">
        <f>SUM('31:3'!T423)</f>
        <v>0</v>
      </c>
      <c r="U423" s="93">
        <f>SUM('31:3'!U423)</f>
        <v>0</v>
      </c>
      <c r="V423" s="206"/>
      <c r="W423" s="33"/>
      <c r="X423" s="93">
        <f>SUM('31:3'!X423)</f>
        <v>0</v>
      </c>
      <c r="Y423" s="93">
        <f>SUM('31:3'!Y423)</f>
        <v>0</v>
      </c>
      <c r="Z423" s="93">
        <f>SUM('31:3'!Z423)</f>
        <v>0</v>
      </c>
      <c r="AA423" s="93">
        <f>SUM('31:3'!AA423)</f>
        <v>0</v>
      </c>
      <c r="AB423" s="73"/>
      <c r="AC423" s="54"/>
      <c r="AD423" s="346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02">
        <v>30300004</v>
      </c>
      <c r="B424" s="63" t="s">
        <v>362</v>
      </c>
      <c r="C424" s="16" t="s">
        <v>350</v>
      </c>
      <c r="D424" s="17"/>
      <c r="E424" s="17"/>
      <c r="F424" s="6"/>
      <c r="G424" s="93">
        <f>SUM('31:3'!G424)</f>
        <v>0</v>
      </c>
      <c r="H424" s="339">
        <f t="shared" si="147"/>
        <v>0</v>
      </c>
      <c r="I424" s="93">
        <f>SUM('31:3'!I424)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SUM('31:3'!O424)</f>
        <v>0</v>
      </c>
      <c r="P424" s="93">
        <f>SUM('31:3'!P424)</f>
        <v>0</v>
      </c>
      <c r="Q424" s="93">
        <f>SUM('31:3'!Q424)</f>
        <v>0</v>
      </c>
      <c r="R424" s="93">
        <f>SUM('31:3'!R424)</f>
        <v>0</v>
      </c>
      <c r="S424" s="93">
        <f>SUM('31:3'!S424)</f>
        <v>0</v>
      </c>
      <c r="T424" s="93">
        <f>SUM('31:3'!T424)</f>
        <v>0</v>
      </c>
      <c r="U424" s="93">
        <f>SUM('31:3'!U424)</f>
        <v>0</v>
      </c>
      <c r="V424" s="206"/>
      <c r="W424" s="33"/>
      <c r="X424" s="93">
        <f>SUM('31:3'!X424)</f>
        <v>0</v>
      </c>
      <c r="Y424" s="93">
        <f>SUM('31:3'!Y424)</f>
        <v>0</v>
      </c>
      <c r="Z424" s="93">
        <f>SUM('31:3'!Z424)</f>
        <v>0</v>
      </c>
      <c r="AA424" s="93">
        <f>SUM('31:3'!AA424)</f>
        <v>0</v>
      </c>
      <c r="AB424" s="73"/>
      <c r="AC424" s="54"/>
      <c r="AD424" s="346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02">
        <v>30300006</v>
      </c>
      <c r="B425" s="63" t="s">
        <v>362</v>
      </c>
      <c r="C425" s="16" t="s">
        <v>356</v>
      </c>
      <c r="D425" s="17"/>
      <c r="E425" s="17"/>
      <c r="F425" s="6"/>
      <c r="G425" s="93">
        <f>SUM('31:3'!G425)</f>
        <v>0</v>
      </c>
      <c r="H425" s="339">
        <f t="shared" si="147"/>
        <v>0</v>
      </c>
      <c r="I425" s="93">
        <f>SUM('31:3'!I425)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SUM('31:3'!O425)</f>
        <v>0</v>
      </c>
      <c r="P425" s="93">
        <f>SUM('31:3'!P425)</f>
        <v>0</v>
      </c>
      <c r="Q425" s="93">
        <f>SUM('31:3'!Q425)</f>
        <v>0</v>
      </c>
      <c r="R425" s="93">
        <f>SUM('31:3'!R425)</f>
        <v>0</v>
      </c>
      <c r="S425" s="93">
        <f>SUM('31:3'!S425)</f>
        <v>0</v>
      </c>
      <c r="T425" s="93">
        <f>SUM('31:3'!T425)</f>
        <v>0</v>
      </c>
      <c r="U425" s="93">
        <f>SUM('31:3'!U425)</f>
        <v>0</v>
      </c>
      <c r="V425" s="206"/>
      <c r="W425" s="33"/>
      <c r="X425" s="93">
        <f>SUM('31:3'!X425)</f>
        <v>0</v>
      </c>
      <c r="Y425" s="93">
        <f>SUM('31:3'!Y425)</f>
        <v>0</v>
      </c>
      <c r="Z425" s="93">
        <f>SUM('31:3'!Z425)</f>
        <v>0</v>
      </c>
      <c r="AA425" s="93">
        <f>SUM('31:3'!AA425)</f>
        <v>0</v>
      </c>
      <c r="AB425" s="73"/>
      <c r="AC425" s="54"/>
      <c r="AD425" s="346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>
      <c r="A426" s="534" t="s">
        <v>86</v>
      </c>
      <c r="B426" s="534"/>
      <c r="C426" s="342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0">SUM(M369:M425)</f>
        <v>0</v>
      </c>
      <c r="N426" s="30">
        <f t="shared" si="170"/>
        <v>0</v>
      </c>
      <c r="O426" s="91">
        <f t="shared" si="170"/>
        <v>0</v>
      </c>
      <c r="P426" s="91">
        <f t="shared" si="170"/>
        <v>0</v>
      </c>
      <c r="Q426" s="91">
        <f t="shared" si="170"/>
        <v>0</v>
      </c>
      <c r="R426" s="91">
        <f t="shared" si="170"/>
        <v>0</v>
      </c>
      <c r="S426" s="92">
        <f t="shared" si="170"/>
        <v>0</v>
      </c>
      <c r="T426" s="91">
        <f t="shared" si="170"/>
        <v>0</v>
      </c>
      <c r="U426" s="91">
        <f t="shared" si="170"/>
        <v>0</v>
      </c>
      <c r="V426" s="206">
        <f t="shared" si="170"/>
        <v>0</v>
      </c>
      <c r="W426" s="33" t="str">
        <f t="shared" ref="W426:W433" si="171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70"/>
      <c r="AD426" s="346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>
      <c r="A427" s="299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SUM('31:3'!G427)</f>
        <v>841</v>
      </c>
      <c r="H427" s="339">
        <f>D427*G427</f>
        <v>4230.2300000000005</v>
      </c>
      <c r="I427" s="93">
        <f>SUM('31:3'!I427)</f>
        <v>65</v>
      </c>
      <c r="J427" s="31">
        <f t="array" ref="J427">IF(ISERROR(G427/I427),"",G427/I427)</f>
        <v>12.938461538461539</v>
      </c>
      <c r="K427" s="35">
        <f t="array" ref="K427">IF(ISERROR(G427/L427),"",G427/L427)</f>
        <v>95.568181818181813</v>
      </c>
      <c r="L427" s="87">
        <v>8.8000000000000007</v>
      </c>
      <c r="M427" s="36">
        <f t="shared" ref="M427:M434" si="172">IF(ISERROR(I427-K427),"",I427-K427)</f>
        <v>-30.568181818181813</v>
      </c>
      <c r="N427" s="31">
        <f t="shared" ref="N427:N434" si="173">SUM(O427:U427)</f>
        <v>0</v>
      </c>
      <c r="O427" s="93">
        <f>SUM('31:3'!O427)</f>
        <v>0</v>
      </c>
      <c r="P427" s="93">
        <f>SUM('31:3'!P427)</f>
        <v>0</v>
      </c>
      <c r="Q427" s="93">
        <f>SUM('31:3'!Q427)</f>
        <v>0</v>
      </c>
      <c r="R427" s="93">
        <f>SUM('31:3'!R427)</f>
        <v>0</v>
      </c>
      <c r="S427" s="93">
        <f>SUM('31:3'!S427)</f>
        <v>0</v>
      </c>
      <c r="T427" s="93">
        <f>SUM('31:3'!T427)</f>
        <v>0</v>
      </c>
      <c r="U427" s="93">
        <f>SUM('31:3'!U427)</f>
        <v>0</v>
      </c>
      <c r="V427" s="206">
        <f t="shared" ref="V427:V433" si="174">SUM(X427:AA427)</f>
        <v>0</v>
      </c>
      <c r="W427" s="33">
        <f t="shared" si="171"/>
        <v>0</v>
      </c>
      <c r="X427" s="93">
        <f>SUM('31:3'!X427)</f>
        <v>0</v>
      </c>
      <c r="Y427" s="93">
        <f>SUM('31:3'!Y427)</f>
        <v>0</v>
      </c>
      <c r="Z427" s="93">
        <f>SUM('31:3'!Z427)</f>
        <v>0</v>
      </c>
      <c r="AA427" s="93">
        <f>SUM('31:3'!AA427)</f>
        <v>0</v>
      </c>
      <c r="AB427" s="73"/>
      <c r="AC427" s="54"/>
      <c r="AD427" s="346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>
      <c r="A428" s="299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SUM('31:3'!G428)</f>
        <v>0</v>
      </c>
      <c r="H428" s="339">
        <f t="shared" ref="H428:H460" si="175">D428*G428</f>
        <v>0</v>
      </c>
      <c r="I428" s="93">
        <f>SUM('31:3'!I428)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2"/>
        <v>0</v>
      </c>
      <c r="N428" s="31">
        <f t="shared" si="173"/>
        <v>0</v>
      </c>
      <c r="O428" s="93">
        <f>SUM('31:3'!O428)</f>
        <v>0</v>
      </c>
      <c r="P428" s="93">
        <f>SUM('31:3'!P428)</f>
        <v>0</v>
      </c>
      <c r="Q428" s="93">
        <f>SUM('31:3'!Q428)</f>
        <v>0</v>
      </c>
      <c r="R428" s="93">
        <f>SUM('31:3'!R428)</f>
        <v>0</v>
      </c>
      <c r="S428" s="93">
        <f>SUM('31:3'!S428)</f>
        <v>0</v>
      </c>
      <c r="T428" s="93">
        <f>SUM('31:3'!T428)</f>
        <v>0</v>
      </c>
      <c r="U428" s="93">
        <f>SUM('31:3'!U428)</f>
        <v>0</v>
      </c>
      <c r="V428" s="206">
        <f t="shared" si="174"/>
        <v>0</v>
      </c>
      <c r="W428" s="33" t="str">
        <f t="shared" si="171"/>
        <v/>
      </c>
      <c r="X428" s="93">
        <f>SUM('31:3'!X428)</f>
        <v>0</v>
      </c>
      <c r="Y428" s="93">
        <f>SUM('31:3'!Y428)</f>
        <v>0</v>
      </c>
      <c r="Z428" s="93">
        <f>SUM('31:3'!Z428)</f>
        <v>0</v>
      </c>
      <c r="AA428" s="93">
        <f>SUM('31:3'!AA428)</f>
        <v>0</v>
      </c>
      <c r="AB428" s="73"/>
      <c r="AC428" s="54"/>
      <c r="AD428" s="346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>
      <c r="A429" s="299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SUM('31:3'!G429)</f>
        <v>0</v>
      </c>
      <c r="H429" s="339">
        <f t="shared" si="175"/>
        <v>0</v>
      </c>
      <c r="I429" s="93">
        <f>SUM('31:3'!I429)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2"/>
        <v>0</v>
      </c>
      <c r="N429" s="31">
        <f t="shared" si="173"/>
        <v>0</v>
      </c>
      <c r="O429" s="93">
        <f>SUM('31:3'!O429)</f>
        <v>0</v>
      </c>
      <c r="P429" s="93">
        <f>SUM('31:3'!P429)</f>
        <v>0</v>
      </c>
      <c r="Q429" s="93">
        <f>SUM('31:3'!Q429)</f>
        <v>0</v>
      </c>
      <c r="R429" s="93">
        <f>SUM('31:3'!R429)</f>
        <v>0</v>
      </c>
      <c r="S429" s="93">
        <f>SUM('31:3'!S429)</f>
        <v>0</v>
      </c>
      <c r="T429" s="93">
        <f>SUM('31:3'!T429)</f>
        <v>0</v>
      </c>
      <c r="U429" s="93">
        <f>SUM('31:3'!U429)</f>
        <v>0</v>
      </c>
      <c r="V429" s="206">
        <f t="shared" si="174"/>
        <v>0</v>
      </c>
      <c r="W429" s="33" t="str">
        <f t="shared" si="171"/>
        <v/>
      </c>
      <c r="X429" s="93">
        <f>SUM('31:3'!X429)</f>
        <v>0</v>
      </c>
      <c r="Y429" s="93">
        <f>SUM('31:3'!Y429)</f>
        <v>0</v>
      </c>
      <c r="Z429" s="93">
        <f>SUM('31:3'!Z429)</f>
        <v>0</v>
      </c>
      <c r="AA429" s="93">
        <f>SUM('31:3'!AA429)</f>
        <v>0</v>
      </c>
      <c r="AB429" s="73"/>
      <c r="AC429" s="54"/>
      <c r="AD429" s="346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>
      <c r="A430" s="299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SUM('31:3'!G430)</f>
        <v>0</v>
      </c>
      <c r="H430" s="339">
        <f t="shared" si="175"/>
        <v>0</v>
      </c>
      <c r="I430" s="93">
        <f>SUM('31:3'!I430)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2"/>
        <v>0</v>
      </c>
      <c r="N430" s="31">
        <f t="shared" si="173"/>
        <v>0</v>
      </c>
      <c r="O430" s="93">
        <f>SUM('31:3'!O430)</f>
        <v>0</v>
      </c>
      <c r="P430" s="93">
        <f>SUM('31:3'!P430)</f>
        <v>0</v>
      </c>
      <c r="Q430" s="93">
        <f>SUM('31:3'!Q430)</f>
        <v>0</v>
      </c>
      <c r="R430" s="93">
        <f>SUM('31:3'!R430)</f>
        <v>0</v>
      </c>
      <c r="S430" s="93">
        <f>SUM('31:3'!S430)</f>
        <v>0</v>
      </c>
      <c r="T430" s="93">
        <f>SUM('31:3'!T430)</f>
        <v>0</v>
      </c>
      <c r="U430" s="93">
        <f>SUM('31:3'!U430)</f>
        <v>0</v>
      </c>
      <c r="V430" s="206">
        <f t="shared" si="174"/>
        <v>0</v>
      </c>
      <c r="W430" s="33" t="str">
        <f t="shared" si="171"/>
        <v/>
      </c>
      <c r="X430" s="93">
        <f>SUM('31:3'!X430)</f>
        <v>0</v>
      </c>
      <c r="Y430" s="93">
        <f>SUM('31:3'!Y430)</f>
        <v>0</v>
      </c>
      <c r="Z430" s="93">
        <f>SUM('31:3'!Z430)</f>
        <v>0</v>
      </c>
      <c r="AA430" s="93">
        <f>SUM('31:3'!AA430)</f>
        <v>0</v>
      </c>
      <c r="AB430" s="73"/>
      <c r="AC430" s="54"/>
      <c r="AD430" s="346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>
      <c r="A431" s="299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SUM('31:3'!G431)</f>
        <v>0</v>
      </c>
      <c r="H431" s="339">
        <f t="shared" si="175"/>
        <v>0</v>
      </c>
      <c r="I431" s="93">
        <f>SUM('31:3'!I431)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2"/>
        <v>0</v>
      </c>
      <c r="N431" s="31">
        <f t="shared" si="173"/>
        <v>0</v>
      </c>
      <c r="O431" s="93">
        <f>SUM('31:3'!O431)</f>
        <v>0</v>
      </c>
      <c r="P431" s="93">
        <f>SUM('31:3'!P431)</f>
        <v>0</v>
      </c>
      <c r="Q431" s="93">
        <f>SUM('31:3'!Q431)</f>
        <v>0</v>
      </c>
      <c r="R431" s="93">
        <f>SUM('31:3'!R431)</f>
        <v>0</v>
      </c>
      <c r="S431" s="93">
        <f>SUM('31:3'!S431)</f>
        <v>0</v>
      </c>
      <c r="T431" s="93">
        <f>SUM('31:3'!T431)</f>
        <v>0</v>
      </c>
      <c r="U431" s="93">
        <f>SUM('31:3'!U431)</f>
        <v>0</v>
      </c>
      <c r="V431" s="206">
        <f t="shared" si="174"/>
        <v>0</v>
      </c>
      <c r="W431" s="33" t="str">
        <f t="shared" si="171"/>
        <v/>
      </c>
      <c r="X431" s="93">
        <f>SUM('31:3'!X431)</f>
        <v>0</v>
      </c>
      <c r="Y431" s="93">
        <f>SUM('31:3'!Y431)</f>
        <v>0</v>
      </c>
      <c r="Z431" s="93">
        <f>SUM('31:3'!Z431)</f>
        <v>0</v>
      </c>
      <c r="AA431" s="93">
        <f>SUM('31:3'!AA431)</f>
        <v>0</v>
      </c>
      <c r="AB431" s="73"/>
      <c r="AC431" s="54"/>
      <c r="AD431" s="346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>
      <c r="A432" s="299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SUM('31:3'!G432)</f>
        <v>57</v>
      </c>
      <c r="H432" s="339">
        <f t="shared" si="175"/>
        <v>286.71000000000004</v>
      </c>
      <c r="I432" s="93">
        <f>SUM('31:3'!I432)</f>
        <v>31.5</v>
      </c>
      <c r="J432" s="31">
        <f t="array" ref="J432">IF(ISERROR(G432/I432),"",G432/I432)</f>
        <v>1.8095238095238095</v>
      </c>
      <c r="K432" s="35">
        <f t="array" ref="K432">IF(ISERROR(G432/L432),"",G432/L432)</f>
        <v>6.129032258064516</v>
      </c>
      <c r="L432" s="87">
        <v>9.3000000000000007</v>
      </c>
      <c r="M432" s="36">
        <f t="shared" si="172"/>
        <v>25.370967741935484</v>
      </c>
      <c r="N432" s="31">
        <f t="shared" si="173"/>
        <v>0</v>
      </c>
      <c r="O432" s="93">
        <f>SUM('31:3'!O432)</f>
        <v>0</v>
      </c>
      <c r="P432" s="93">
        <f>SUM('31:3'!P432)</f>
        <v>0</v>
      </c>
      <c r="Q432" s="93">
        <f>SUM('31:3'!Q432)</f>
        <v>0</v>
      </c>
      <c r="R432" s="93">
        <f>SUM('31:3'!R432)</f>
        <v>0</v>
      </c>
      <c r="S432" s="93">
        <f>SUM('31:3'!S432)</f>
        <v>0</v>
      </c>
      <c r="T432" s="93">
        <f>SUM('31:3'!T432)</f>
        <v>0</v>
      </c>
      <c r="U432" s="93">
        <f>SUM('31:3'!U432)</f>
        <v>0</v>
      </c>
      <c r="V432" s="206">
        <f t="shared" si="174"/>
        <v>0</v>
      </c>
      <c r="W432" s="33">
        <f t="shared" si="171"/>
        <v>0</v>
      </c>
      <c r="X432" s="93">
        <f>SUM('31:3'!X432)</f>
        <v>0</v>
      </c>
      <c r="Y432" s="93">
        <f>SUM('31:3'!Y432)</f>
        <v>0</v>
      </c>
      <c r="Z432" s="93">
        <f>SUM('31:3'!Z432)</f>
        <v>0</v>
      </c>
      <c r="AA432" s="93">
        <f>SUM('31:3'!AA432)</f>
        <v>0</v>
      </c>
      <c r="AB432" s="73"/>
      <c r="AC432" s="54"/>
      <c r="AD432" s="346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>
      <c r="A433" s="299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SUM('31:3'!G433)</f>
        <v>0</v>
      </c>
      <c r="H433" s="339">
        <f t="shared" si="175"/>
        <v>0</v>
      </c>
      <c r="I433" s="93">
        <f>SUM('31:3'!I433)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2"/>
        <v>0</v>
      </c>
      <c r="N433" s="31">
        <f t="shared" si="173"/>
        <v>0</v>
      </c>
      <c r="O433" s="93">
        <f>SUM('31:3'!O433)</f>
        <v>0</v>
      </c>
      <c r="P433" s="93">
        <f>SUM('31:3'!P433)</f>
        <v>0</v>
      </c>
      <c r="Q433" s="93">
        <f>SUM('31:3'!Q433)</f>
        <v>0</v>
      </c>
      <c r="R433" s="93">
        <f>SUM('31:3'!R433)</f>
        <v>0</v>
      </c>
      <c r="S433" s="93">
        <f>SUM('31:3'!S433)</f>
        <v>0</v>
      </c>
      <c r="T433" s="93">
        <f>SUM('31:3'!T433)</f>
        <v>0</v>
      </c>
      <c r="U433" s="93">
        <f>SUM('31:3'!U433)</f>
        <v>0</v>
      </c>
      <c r="V433" s="206">
        <f t="shared" si="174"/>
        <v>0</v>
      </c>
      <c r="W433" s="33" t="str">
        <f t="shared" si="171"/>
        <v/>
      </c>
      <c r="X433" s="93">
        <f>SUM('31:3'!X433)</f>
        <v>0</v>
      </c>
      <c r="Y433" s="93">
        <f>SUM('31:3'!Y433)</f>
        <v>0</v>
      </c>
      <c r="Z433" s="93">
        <f>SUM('31:3'!Z433)</f>
        <v>0</v>
      </c>
      <c r="AA433" s="93">
        <f>SUM('31:3'!AA433)</f>
        <v>0</v>
      </c>
      <c r="AB433" s="73"/>
      <c r="AC433" s="54"/>
      <c r="AD433" s="346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>
      <c r="A434" s="299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SUM('31:3'!G434)</f>
        <v>834</v>
      </c>
      <c r="H434" s="339">
        <f t="shared" si="175"/>
        <v>4195.0200000000004</v>
      </c>
      <c r="I434" s="93">
        <f>SUM('31:3'!I434)</f>
        <v>77</v>
      </c>
      <c r="J434" s="31"/>
      <c r="K434" s="35">
        <f t="array" ref="K434">IF(ISERROR(G434/L434),"",G434/L434)</f>
        <v>89.677419354838705</v>
      </c>
      <c r="L434" s="87">
        <v>9.3000000000000007</v>
      </c>
      <c r="M434" s="36">
        <f t="shared" si="172"/>
        <v>-12.677419354838705</v>
      </c>
      <c r="N434" s="31">
        <f t="shared" si="173"/>
        <v>0</v>
      </c>
      <c r="O434" s="93">
        <f>SUM('31:3'!O434)</f>
        <v>0</v>
      </c>
      <c r="P434" s="93">
        <f>SUM('31:3'!P434)</f>
        <v>0</v>
      </c>
      <c r="Q434" s="93">
        <f>SUM('31:3'!Q434)</f>
        <v>0</v>
      </c>
      <c r="R434" s="93">
        <f>SUM('31:3'!R434)</f>
        <v>0</v>
      </c>
      <c r="S434" s="93">
        <f>SUM('31:3'!S434)</f>
        <v>0</v>
      </c>
      <c r="T434" s="93">
        <f>SUM('31:3'!T434)</f>
        <v>0</v>
      </c>
      <c r="U434" s="93">
        <f>SUM('31:3'!U434)</f>
        <v>0</v>
      </c>
      <c r="V434" s="207"/>
      <c r="W434" s="33"/>
      <c r="X434" s="93">
        <f>SUM('31:3'!X434)</f>
        <v>0</v>
      </c>
      <c r="Y434" s="93">
        <f>SUM('31:3'!Y434)</f>
        <v>0</v>
      </c>
      <c r="Z434" s="93">
        <f>SUM('31:3'!Z434)</f>
        <v>0</v>
      </c>
      <c r="AA434" s="93">
        <f>SUM('31:3'!AA434)</f>
        <v>0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>
      <c r="A435" s="304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SUM('31:3'!G435)</f>
        <v>0</v>
      </c>
      <c r="H435" s="339">
        <f t="shared" si="175"/>
        <v>0</v>
      </c>
      <c r="I435" s="93">
        <f>SUM('31:3'!I435)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SUM('31:3'!O435)</f>
        <v>0</v>
      </c>
      <c r="P435" s="93">
        <f>SUM('31:3'!P435)</f>
        <v>0</v>
      </c>
      <c r="Q435" s="93">
        <f>SUM('31:3'!Q435)</f>
        <v>0</v>
      </c>
      <c r="R435" s="93">
        <f>SUM('31:3'!R435)</f>
        <v>0</v>
      </c>
      <c r="S435" s="93">
        <f>SUM('31:3'!S435)</f>
        <v>0</v>
      </c>
      <c r="T435" s="93">
        <f>SUM('31:3'!T435)</f>
        <v>0</v>
      </c>
      <c r="U435" s="93">
        <f>SUM('31:3'!U435)</f>
        <v>0</v>
      </c>
      <c r="V435" s="207">
        <f>SUM(X435:AA435)</f>
        <v>0</v>
      </c>
      <c r="W435" s="33" t="str">
        <f>IF(ISERROR(V435/G435),"",V435/G435)</f>
        <v/>
      </c>
      <c r="X435" s="93">
        <f>SUM('31:3'!X435)</f>
        <v>0</v>
      </c>
      <c r="Y435" s="93">
        <f>SUM('31:3'!Y435)</f>
        <v>0</v>
      </c>
      <c r="Z435" s="93">
        <f>SUM('31:3'!Z435)</f>
        <v>0</v>
      </c>
      <c r="AA435" s="93">
        <f>SUM('31:3'!AA435)</f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>
      <c r="A436" s="304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SUM('31:3'!G436)</f>
        <v>0</v>
      </c>
      <c r="H436" s="339">
        <f t="shared" si="175"/>
        <v>0</v>
      </c>
      <c r="I436" s="93">
        <f>SUM('31:3'!I436)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SUM('31:3'!O436)</f>
        <v>0</v>
      </c>
      <c r="P436" s="93">
        <f>SUM('31:3'!P436)</f>
        <v>0</v>
      </c>
      <c r="Q436" s="93">
        <f>SUM('31:3'!Q436)</f>
        <v>0</v>
      </c>
      <c r="R436" s="93">
        <f>SUM('31:3'!R436)</f>
        <v>0</v>
      </c>
      <c r="S436" s="93">
        <f>SUM('31:3'!S436)</f>
        <v>0</v>
      </c>
      <c r="T436" s="93">
        <f>SUM('31:3'!T436)</f>
        <v>0</v>
      </c>
      <c r="U436" s="93">
        <f>SUM('31:3'!U436)</f>
        <v>0</v>
      </c>
      <c r="V436" s="207">
        <f>SUM(X436:AA436)</f>
        <v>0</v>
      </c>
      <c r="W436" s="33" t="str">
        <f>IF(ISERROR(V436/G436),"",V436/G436)</f>
        <v/>
      </c>
      <c r="X436" s="93">
        <f>SUM('31:3'!X436)</f>
        <v>0</v>
      </c>
      <c r="Y436" s="93">
        <f>SUM('31:3'!Y436)</f>
        <v>0</v>
      </c>
      <c r="Z436" s="93">
        <f>SUM('31:3'!Z436)</f>
        <v>0</v>
      </c>
      <c r="AA436" s="93">
        <f>SUM('31:3'!AA436)</f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>
      <c r="A437" s="304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SUM('31:3'!G437)</f>
        <v>0</v>
      </c>
      <c r="H437" s="339">
        <f t="shared" si="175"/>
        <v>0</v>
      </c>
      <c r="I437" s="93">
        <f>SUM('31:3'!I437)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SUM('31:3'!O437)</f>
        <v>0</v>
      </c>
      <c r="P437" s="93">
        <f>SUM('31:3'!P437)</f>
        <v>0</v>
      </c>
      <c r="Q437" s="93">
        <f>SUM('31:3'!Q437)</f>
        <v>0</v>
      </c>
      <c r="R437" s="93">
        <f>SUM('31:3'!R437)</f>
        <v>0</v>
      </c>
      <c r="S437" s="93">
        <f>SUM('31:3'!S437)</f>
        <v>0</v>
      </c>
      <c r="T437" s="93">
        <f>SUM('31:3'!T437)</f>
        <v>0</v>
      </c>
      <c r="U437" s="93">
        <f>SUM('31:3'!U437)</f>
        <v>0</v>
      </c>
      <c r="V437" s="207">
        <f>SUM(X437:AA437)</f>
        <v>0</v>
      </c>
      <c r="W437" s="33" t="str">
        <f>IF(ISERROR(V437/G437),"",V437/G437)</f>
        <v/>
      </c>
      <c r="X437" s="93">
        <f>SUM('31:3'!X437)</f>
        <v>0</v>
      </c>
      <c r="Y437" s="93">
        <f>SUM('31:3'!Y437)</f>
        <v>0</v>
      </c>
      <c r="Z437" s="93">
        <f>SUM('31:3'!Z437)</f>
        <v>0</v>
      </c>
      <c r="AA437" s="93">
        <f>SUM('31:3'!AA437)</f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>
      <c r="A438" s="304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SUM('31:3'!G438)</f>
        <v>0</v>
      </c>
      <c r="H438" s="339">
        <f t="shared" si="175"/>
        <v>0</v>
      </c>
      <c r="I438" s="93">
        <f>SUM('31:3'!I438)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SUM('31:3'!O438)</f>
        <v>0</v>
      </c>
      <c r="P438" s="93">
        <f>SUM('31:3'!P438)</f>
        <v>0</v>
      </c>
      <c r="Q438" s="93">
        <f>SUM('31:3'!Q438)</f>
        <v>0</v>
      </c>
      <c r="R438" s="93">
        <f>SUM('31:3'!R438)</f>
        <v>0</v>
      </c>
      <c r="S438" s="93">
        <f>SUM('31:3'!S438)</f>
        <v>0</v>
      </c>
      <c r="T438" s="93">
        <f>SUM('31:3'!T438)</f>
        <v>0</v>
      </c>
      <c r="U438" s="93">
        <f>SUM('31:3'!U438)</f>
        <v>0</v>
      </c>
      <c r="V438" s="207">
        <f>SUM(X438:AA438)</f>
        <v>0</v>
      </c>
      <c r="W438" s="33" t="str">
        <f>IF(ISERROR(V438/G438),"",V438/G438)</f>
        <v/>
      </c>
      <c r="X438" s="93">
        <f>SUM('31:3'!X438)</f>
        <v>0</v>
      </c>
      <c r="Y438" s="93">
        <f>SUM('31:3'!Y438)</f>
        <v>0</v>
      </c>
      <c r="Z438" s="93">
        <f>SUM('31:3'!Z438)</f>
        <v>0</v>
      </c>
      <c r="AA438" s="93">
        <f>SUM('31:3'!AA438)</f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>
      <c r="A439" s="304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SUM('31:3'!G439)</f>
        <v>0</v>
      </c>
      <c r="H439" s="339">
        <f t="shared" si="175"/>
        <v>0</v>
      </c>
      <c r="I439" s="93">
        <f>SUM('31:3'!I439)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6">IF(ISERROR(I439-K439),"",I439-K439)</f>
        <v>0</v>
      </c>
      <c r="N439" s="31">
        <f t="shared" ref="N439:N454" si="177">SUM(O439:U439)</f>
        <v>0</v>
      </c>
      <c r="O439" s="93">
        <f>SUM('31:3'!O439)</f>
        <v>0</v>
      </c>
      <c r="P439" s="93">
        <f>SUM('31:3'!P439)</f>
        <v>0</v>
      </c>
      <c r="Q439" s="93">
        <f>SUM('31:3'!Q439)</f>
        <v>0</v>
      </c>
      <c r="R439" s="93">
        <f>SUM('31:3'!R439)</f>
        <v>0</v>
      </c>
      <c r="S439" s="93">
        <f>SUM('31:3'!S439)</f>
        <v>0</v>
      </c>
      <c r="T439" s="93">
        <f>SUM('31:3'!T439)</f>
        <v>0</v>
      </c>
      <c r="U439" s="93">
        <f>SUM('31:3'!U439)</f>
        <v>0</v>
      </c>
      <c r="V439" s="206">
        <f t="shared" ref="V439:V446" si="178">SUM(X439:AA439)</f>
        <v>0</v>
      </c>
      <c r="W439" s="33" t="str">
        <f t="shared" ref="W439:W446" si="179">IF(ISERROR(V439/G439),"",V439/G439)</f>
        <v/>
      </c>
      <c r="X439" s="93">
        <f>SUM('31:3'!X439)</f>
        <v>0</v>
      </c>
      <c r="Y439" s="93">
        <f>SUM('31:3'!Y439)</f>
        <v>0</v>
      </c>
      <c r="Z439" s="93">
        <f>SUM('31:3'!Z439)</f>
        <v>0</v>
      </c>
      <c r="AA439" s="93">
        <f>SUM('31:3'!AA439)</f>
        <v>0</v>
      </c>
      <c r="AB439" s="73"/>
      <c r="AC439" s="54"/>
      <c r="AD439" s="346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>
      <c r="A440" s="304"/>
      <c r="B440" s="65" t="s">
        <v>88</v>
      </c>
      <c r="C440" s="16" t="s">
        <v>72</v>
      </c>
      <c r="D440" s="17">
        <v>5.03</v>
      </c>
      <c r="E440" s="17"/>
      <c r="F440" s="6"/>
      <c r="G440" s="93">
        <f>SUM('31:3'!G440)</f>
        <v>0</v>
      </c>
      <c r="H440" s="339">
        <f t="shared" si="175"/>
        <v>0</v>
      </c>
      <c r="I440" s="93">
        <f>SUM('31:3'!I440)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6"/>
        <v/>
      </c>
      <c r="N440" s="31">
        <f t="shared" si="177"/>
        <v>0</v>
      </c>
      <c r="O440" s="93">
        <f>SUM('31:3'!O440)</f>
        <v>0</v>
      </c>
      <c r="P440" s="93">
        <f>SUM('31:3'!P440)</f>
        <v>0</v>
      </c>
      <c r="Q440" s="93">
        <f>SUM('31:3'!Q440)</f>
        <v>0</v>
      </c>
      <c r="R440" s="93">
        <f>SUM('31:3'!R440)</f>
        <v>0</v>
      </c>
      <c r="S440" s="93">
        <f>SUM('31:3'!S440)</f>
        <v>0</v>
      </c>
      <c r="T440" s="93">
        <f>SUM('31:3'!T440)</f>
        <v>0</v>
      </c>
      <c r="U440" s="93">
        <f>SUM('31:3'!U440)</f>
        <v>0</v>
      </c>
      <c r="V440" s="206">
        <f t="shared" si="178"/>
        <v>0</v>
      </c>
      <c r="W440" s="33" t="str">
        <f t="shared" si="179"/>
        <v/>
      </c>
      <c r="X440" s="93">
        <f>SUM('31:3'!X440)</f>
        <v>0</v>
      </c>
      <c r="Y440" s="93">
        <f>SUM('31:3'!Y440)</f>
        <v>0</v>
      </c>
      <c r="Z440" s="93">
        <f>SUM('31:3'!Z440)</f>
        <v>0</v>
      </c>
      <c r="AA440" s="93">
        <f>SUM('31:3'!AA440)</f>
        <v>0</v>
      </c>
      <c r="AB440" s="73"/>
      <c r="AC440" s="54"/>
      <c r="AD440" s="346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>
      <c r="A441" s="304"/>
      <c r="B441" s="65" t="s">
        <v>88</v>
      </c>
      <c r="C441" s="16" t="s">
        <v>60</v>
      </c>
      <c r="D441" s="17">
        <v>5.03</v>
      </c>
      <c r="E441" s="17"/>
      <c r="F441" s="6"/>
      <c r="G441" s="93">
        <f>SUM('31:3'!G441)</f>
        <v>0</v>
      </c>
      <c r="H441" s="339">
        <f t="shared" si="175"/>
        <v>0</v>
      </c>
      <c r="I441" s="93">
        <f>SUM('31:3'!I441)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6"/>
        <v/>
      </c>
      <c r="N441" s="31">
        <f t="shared" si="177"/>
        <v>0</v>
      </c>
      <c r="O441" s="93">
        <f>SUM('31:3'!O441)</f>
        <v>0</v>
      </c>
      <c r="P441" s="93">
        <f>SUM('31:3'!P441)</f>
        <v>0</v>
      </c>
      <c r="Q441" s="93">
        <f>SUM('31:3'!Q441)</f>
        <v>0</v>
      </c>
      <c r="R441" s="93">
        <f>SUM('31:3'!R441)</f>
        <v>0</v>
      </c>
      <c r="S441" s="93">
        <f>SUM('31:3'!S441)</f>
        <v>0</v>
      </c>
      <c r="T441" s="93">
        <f>SUM('31:3'!T441)</f>
        <v>0</v>
      </c>
      <c r="U441" s="93">
        <f>SUM('31:3'!U441)</f>
        <v>0</v>
      </c>
      <c r="V441" s="206">
        <f t="shared" si="178"/>
        <v>0</v>
      </c>
      <c r="W441" s="33" t="str">
        <f t="shared" si="179"/>
        <v/>
      </c>
      <c r="X441" s="93">
        <f>SUM('31:3'!X441)</f>
        <v>0</v>
      </c>
      <c r="Y441" s="93">
        <f>SUM('31:3'!Y441)</f>
        <v>0</v>
      </c>
      <c r="Z441" s="93">
        <f>SUM('31:3'!Z441)</f>
        <v>0</v>
      </c>
      <c r="AA441" s="93">
        <f>SUM('31:3'!AA441)</f>
        <v>0</v>
      </c>
      <c r="AB441" s="73"/>
      <c r="AC441" s="54"/>
      <c r="AD441" s="346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>
      <c r="A442" s="304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SUM('31:3'!G442)</f>
        <v>0</v>
      </c>
      <c r="H442" s="339">
        <f t="shared" si="175"/>
        <v>0</v>
      </c>
      <c r="I442" s="93">
        <f>SUM('31:3'!I442)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6"/>
        <v/>
      </c>
      <c r="N442" s="31">
        <f t="shared" si="177"/>
        <v>0</v>
      </c>
      <c r="O442" s="93">
        <f>SUM('31:3'!O442)</f>
        <v>0</v>
      </c>
      <c r="P442" s="93">
        <f>SUM('31:3'!P442)</f>
        <v>0</v>
      </c>
      <c r="Q442" s="93">
        <f>SUM('31:3'!Q442)</f>
        <v>0</v>
      </c>
      <c r="R442" s="93">
        <f>SUM('31:3'!R442)</f>
        <v>0</v>
      </c>
      <c r="S442" s="93">
        <f>SUM('31:3'!S442)</f>
        <v>0</v>
      </c>
      <c r="T442" s="93">
        <f>SUM('31:3'!T442)</f>
        <v>0</v>
      </c>
      <c r="U442" s="93">
        <f>SUM('31:3'!U442)</f>
        <v>0</v>
      </c>
      <c r="V442" s="206">
        <f t="shared" si="178"/>
        <v>0</v>
      </c>
      <c r="W442" s="33" t="str">
        <f t="shared" si="179"/>
        <v/>
      </c>
      <c r="X442" s="93">
        <f>SUM('31:3'!X442)</f>
        <v>0</v>
      </c>
      <c r="Y442" s="93">
        <f>SUM('31:3'!Y442)</f>
        <v>0</v>
      </c>
      <c r="Z442" s="93">
        <f>SUM('31:3'!Z442)</f>
        <v>0</v>
      </c>
      <c r="AA442" s="93">
        <f>SUM('31:3'!AA442)</f>
        <v>0</v>
      </c>
      <c r="AB442" s="73"/>
      <c r="AC442" s="54"/>
      <c r="AD442" s="346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>
      <c r="A443" s="304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SUM('31:3'!G443)</f>
        <v>0</v>
      </c>
      <c r="H443" s="339">
        <f t="shared" si="175"/>
        <v>0</v>
      </c>
      <c r="I443" s="93">
        <f>SUM('31:3'!I443)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6"/>
        <v>0</v>
      </c>
      <c r="N443" s="31">
        <f t="shared" si="177"/>
        <v>0</v>
      </c>
      <c r="O443" s="93">
        <f>SUM('31:3'!O443)</f>
        <v>0</v>
      </c>
      <c r="P443" s="93">
        <f>SUM('31:3'!P443)</f>
        <v>0</v>
      </c>
      <c r="Q443" s="93">
        <f>SUM('31:3'!Q443)</f>
        <v>0</v>
      </c>
      <c r="R443" s="93">
        <f>SUM('31:3'!R443)</f>
        <v>0</v>
      </c>
      <c r="S443" s="93">
        <f>SUM('31:3'!S443)</f>
        <v>0</v>
      </c>
      <c r="T443" s="93">
        <f>SUM('31:3'!T443)</f>
        <v>0</v>
      </c>
      <c r="U443" s="93">
        <f>SUM('31:3'!U443)</f>
        <v>0</v>
      </c>
      <c r="V443" s="206">
        <f t="shared" si="178"/>
        <v>0</v>
      </c>
      <c r="W443" s="33" t="str">
        <f t="shared" si="179"/>
        <v/>
      </c>
      <c r="X443" s="93">
        <f>SUM('31:3'!X443)</f>
        <v>0</v>
      </c>
      <c r="Y443" s="93">
        <f>SUM('31:3'!Y443)</f>
        <v>0</v>
      </c>
      <c r="Z443" s="93">
        <f>SUM('31:3'!Z443)</f>
        <v>0</v>
      </c>
      <c r="AA443" s="93">
        <f>SUM('31:3'!AA443)</f>
        <v>0</v>
      </c>
      <c r="AB443" s="73"/>
      <c r="AC443" s="54"/>
      <c r="AD443" s="346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>
      <c r="A444" s="304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SUM('31:3'!G444)</f>
        <v>0</v>
      </c>
      <c r="H444" s="339">
        <f t="shared" si="175"/>
        <v>0</v>
      </c>
      <c r="I444" s="93">
        <f>SUM('31:3'!I444)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6"/>
        <v>0</v>
      </c>
      <c r="N444" s="31">
        <f t="shared" si="177"/>
        <v>0</v>
      </c>
      <c r="O444" s="93">
        <f>SUM('31:3'!O444)</f>
        <v>0</v>
      </c>
      <c r="P444" s="93">
        <f>SUM('31:3'!P444)</f>
        <v>0</v>
      </c>
      <c r="Q444" s="93">
        <f>SUM('31:3'!Q444)</f>
        <v>0</v>
      </c>
      <c r="R444" s="93">
        <f>SUM('31:3'!R444)</f>
        <v>0</v>
      </c>
      <c r="S444" s="93">
        <f>SUM('31:3'!S444)</f>
        <v>0</v>
      </c>
      <c r="T444" s="93">
        <f>SUM('31:3'!T444)</f>
        <v>0</v>
      </c>
      <c r="U444" s="93">
        <f>SUM('31:3'!U444)</f>
        <v>0</v>
      </c>
      <c r="V444" s="206">
        <f t="shared" si="178"/>
        <v>0</v>
      </c>
      <c r="W444" s="33" t="str">
        <f t="shared" si="179"/>
        <v/>
      </c>
      <c r="X444" s="93">
        <f>SUM('31:3'!X444)</f>
        <v>0</v>
      </c>
      <c r="Y444" s="93">
        <f>SUM('31:3'!Y444)</f>
        <v>0</v>
      </c>
      <c r="Z444" s="93">
        <f>SUM('31:3'!Z444)</f>
        <v>0</v>
      </c>
      <c r="AA444" s="93">
        <f>SUM('31:3'!AA444)</f>
        <v>0</v>
      </c>
      <c r="AB444" s="73"/>
      <c r="AC444" s="54"/>
      <c r="AD444" s="346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>
      <c r="A445" s="304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SUM('31:3'!G445)</f>
        <v>0</v>
      </c>
      <c r="H445" s="339">
        <f t="shared" si="175"/>
        <v>0</v>
      </c>
      <c r="I445" s="93">
        <f>SUM('31:3'!I445)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6"/>
        <v>0</v>
      </c>
      <c r="N445" s="31">
        <f t="shared" si="177"/>
        <v>0</v>
      </c>
      <c r="O445" s="93">
        <f>SUM('31:3'!O445)</f>
        <v>0</v>
      </c>
      <c r="P445" s="93">
        <f>SUM('31:3'!P445)</f>
        <v>0</v>
      </c>
      <c r="Q445" s="93">
        <f>SUM('31:3'!Q445)</f>
        <v>0</v>
      </c>
      <c r="R445" s="93">
        <f>SUM('31:3'!R445)</f>
        <v>0</v>
      </c>
      <c r="S445" s="93">
        <f>SUM('31:3'!S445)</f>
        <v>0</v>
      </c>
      <c r="T445" s="93">
        <f>SUM('31:3'!T445)</f>
        <v>0</v>
      </c>
      <c r="U445" s="93">
        <f>SUM('31:3'!U445)</f>
        <v>0</v>
      </c>
      <c r="V445" s="206">
        <f t="shared" si="178"/>
        <v>0</v>
      </c>
      <c r="W445" s="33" t="str">
        <f t="shared" si="179"/>
        <v/>
      </c>
      <c r="X445" s="93">
        <f>SUM('31:3'!X445)</f>
        <v>0</v>
      </c>
      <c r="Y445" s="93">
        <f>SUM('31:3'!Y445)</f>
        <v>0</v>
      </c>
      <c r="Z445" s="93">
        <f>SUM('31:3'!Z445)</f>
        <v>0</v>
      </c>
      <c r="AA445" s="93">
        <f>SUM('31:3'!AA445)</f>
        <v>0</v>
      </c>
      <c r="AB445" s="73"/>
      <c r="AC445" s="54"/>
      <c r="AD445" s="346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>
      <c r="A446" s="304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SUM('31:3'!G446)</f>
        <v>0</v>
      </c>
      <c r="H446" s="339">
        <f t="shared" si="175"/>
        <v>0</v>
      </c>
      <c r="I446" s="93">
        <f>SUM('31:3'!I446)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6"/>
        <v>0</v>
      </c>
      <c r="N446" s="31">
        <f t="shared" si="177"/>
        <v>0</v>
      </c>
      <c r="O446" s="93">
        <f>SUM('31:3'!O446)</f>
        <v>0</v>
      </c>
      <c r="P446" s="93">
        <f>SUM('31:3'!P446)</f>
        <v>0</v>
      </c>
      <c r="Q446" s="93">
        <f>SUM('31:3'!Q446)</f>
        <v>0</v>
      </c>
      <c r="R446" s="93">
        <f>SUM('31:3'!R446)</f>
        <v>0</v>
      </c>
      <c r="S446" s="93">
        <f>SUM('31:3'!S446)</f>
        <v>0</v>
      </c>
      <c r="T446" s="93">
        <f>SUM('31:3'!T446)</f>
        <v>0</v>
      </c>
      <c r="U446" s="93">
        <f>SUM('31:3'!U446)</f>
        <v>0</v>
      </c>
      <c r="V446" s="206">
        <f t="shared" si="178"/>
        <v>0</v>
      </c>
      <c r="W446" s="33" t="str">
        <f t="shared" si="179"/>
        <v/>
      </c>
      <c r="X446" s="93">
        <f>SUM('31:3'!X446)</f>
        <v>0</v>
      </c>
      <c r="Y446" s="93">
        <f>SUM('31:3'!Y446)</f>
        <v>0</v>
      </c>
      <c r="Z446" s="93">
        <f>SUM('31:3'!Z446)</f>
        <v>0</v>
      </c>
      <c r="AA446" s="93">
        <f>SUM('31:3'!AA446)</f>
        <v>0</v>
      </c>
      <c r="AB446" s="73"/>
      <c r="AC446" s="54"/>
      <c r="AD446" s="346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>
      <c r="A447" s="299">
        <v>30400026</v>
      </c>
      <c r="B447" s="190" t="s">
        <v>394</v>
      </c>
      <c r="C447" s="187" t="s">
        <v>396</v>
      </c>
      <c r="D447" s="17">
        <v>5</v>
      </c>
      <c r="E447" s="17"/>
      <c r="F447" s="6"/>
      <c r="G447" s="93">
        <f>SUM('31:3'!G447)</f>
        <v>0</v>
      </c>
      <c r="H447" s="339">
        <f t="shared" si="175"/>
        <v>0</v>
      </c>
      <c r="I447" s="93">
        <f>SUM('31:3'!I447)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6"/>
        <v>0</v>
      </c>
      <c r="N447" s="31">
        <f t="shared" si="177"/>
        <v>0</v>
      </c>
      <c r="O447" s="93">
        <f>SUM('31:3'!O447)</f>
        <v>0</v>
      </c>
      <c r="P447" s="93">
        <f>SUM('31:3'!P447)</f>
        <v>0</v>
      </c>
      <c r="Q447" s="93">
        <f>SUM('31:3'!Q447)</f>
        <v>0</v>
      </c>
      <c r="R447" s="93">
        <f>SUM('31:3'!R447)</f>
        <v>0</v>
      </c>
      <c r="S447" s="93">
        <f>SUM('31:3'!S447)</f>
        <v>0</v>
      </c>
      <c r="T447" s="93">
        <f>SUM('31:3'!T447)</f>
        <v>0</v>
      </c>
      <c r="U447" s="93">
        <f>SUM('31:3'!U447)</f>
        <v>0</v>
      </c>
      <c r="V447" s="206"/>
      <c r="W447" s="33"/>
      <c r="X447" s="93">
        <f>SUM('31:3'!X447)</f>
        <v>0</v>
      </c>
      <c r="Y447" s="93">
        <f>SUM('31:3'!Y447)</f>
        <v>0</v>
      </c>
      <c r="Z447" s="93">
        <f>SUM('31:3'!Z447)</f>
        <v>0</v>
      </c>
      <c r="AA447" s="93">
        <f>SUM('31:3'!AA447)</f>
        <v>0</v>
      </c>
      <c r="AB447" s="73"/>
      <c r="AC447" s="54"/>
      <c r="AD447" s="346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>
      <c r="A448" s="299">
        <v>30400028</v>
      </c>
      <c r="B448" s="190" t="s">
        <v>393</v>
      </c>
      <c r="C448" s="187" t="s">
        <v>403</v>
      </c>
      <c r="D448" s="17">
        <v>5</v>
      </c>
      <c r="E448" s="17"/>
      <c r="F448" s="6"/>
      <c r="G448" s="93">
        <f>SUM('31:3'!G448)</f>
        <v>0</v>
      </c>
      <c r="H448" s="339">
        <f t="shared" si="175"/>
        <v>0</v>
      </c>
      <c r="I448" s="93">
        <f>SUM('31:3'!I448)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6"/>
        <v>0</v>
      </c>
      <c r="N448" s="31">
        <f t="shared" si="177"/>
        <v>0</v>
      </c>
      <c r="O448" s="93">
        <f>SUM('31:3'!O448)</f>
        <v>0</v>
      </c>
      <c r="P448" s="93">
        <f>SUM('31:3'!P448)</f>
        <v>0</v>
      </c>
      <c r="Q448" s="93">
        <f>SUM('31:3'!Q448)</f>
        <v>0</v>
      </c>
      <c r="R448" s="93">
        <f>SUM('31:3'!R448)</f>
        <v>0</v>
      </c>
      <c r="S448" s="93">
        <f>SUM('31:3'!S448)</f>
        <v>0</v>
      </c>
      <c r="T448" s="93">
        <f>SUM('31:3'!T448)</f>
        <v>0</v>
      </c>
      <c r="U448" s="93">
        <f>SUM('31:3'!U448)</f>
        <v>0</v>
      </c>
      <c r="V448" s="206"/>
      <c r="W448" s="33"/>
      <c r="X448" s="93">
        <f>SUM('31:3'!X448)</f>
        <v>0</v>
      </c>
      <c r="Y448" s="93">
        <f>SUM('31:3'!Y448)</f>
        <v>0</v>
      </c>
      <c r="Z448" s="93">
        <f>SUM('31:3'!Z448)</f>
        <v>0</v>
      </c>
      <c r="AA448" s="93">
        <f>SUM('31:3'!AA448)</f>
        <v>0</v>
      </c>
      <c r="AB448" s="73"/>
      <c r="AC448" s="54"/>
      <c r="AD448" s="346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>
      <c r="A449" s="299">
        <v>30400027</v>
      </c>
      <c r="B449" s="190" t="s">
        <v>404</v>
      </c>
      <c r="C449" s="187" t="s">
        <v>406</v>
      </c>
      <c r="D449" s="17">
        <v>5</v>
      </c>
      <c r="E449" s="17"/>
      <c r="F449" s="6"/>
      <c r="G449" s="93">
        <f>SUM('31:3'!G449)</f>
        <v>0</v>
      </c>
      <c r="H449" s="339">
        <f t="shared" si="175"/>
        <v>0</v>
      </c>
      <c r="I449" s="93">
        <f>SUM('31:3'!I449)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6"/>
        <v>0</v>
      </c>
      <c r="N449" s="31">
        <f t="shared" si="177"/>
        <v>0</v>
      </c>
      <c r="O449" s="93">
        <f>SUM('31:3'!O449)</f>
        <v>0</v>
      </c>
      <c r="P449" s="93">
        <f>SUM('31:3'!P449)</f>
        <v>0</v>
      </c>
      <c r="Q449" s="93">
        <f>SUM('31:3'!Q449)</f>
        <v>0</v>
      </c>
      <c r="R449" s="93">
        <f>SUM('31:3'!R449)</f>
        <v>0</v>
      </c>
      <c r="S449" s="93">
        <f>SUM('31:3'!S449)</f>
        <v>0</v>
      </c>
      <c r="T449" s="93">
        <f>SUM('31:3'!T449)</f>
        <v>0</v>
      </c>
      <c r="U449" s="93">
        <f>SUM('31:3'!U449)</f>
        <v>0</v>
      </c>
      <c r="V449" s="206"/>
      <c r="W449" s="33"/>
      <c r="X449" s="93">
        <f>SUM('31:3'!X449)</f>
        <v>0</v>
      </c>
      <c r="Y449" s="93">
        <f>SUM('31:3'!Y449)</f>
        <v>0</v>
      </c>
      <c r="Z449" s="93">
        <f>SUM('31:3'!Z449)</f>
        <v>0</v>
      </c>
      <c r="AA449" s="93">
        <f>SUM('31:3'!AA449)</f>
        <v>0</v>
      </c>
      <c r="AB449" s="73"/>
      <c r="AC449" s="54"/>
      <c r="AD449" s="346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>
      <c r="A450" s="299"/>
      <c r="B450" s="61" t="s">
        <v>352</v>
      </c>
      <c r="C450" s="187" t="s">
        <v>373</v>
      </c>
      <c r="D450" s="17">
        <v>5</v>
      </c>
      <c r="E450" s="17"/>
      <c r="F450" s="6"/>
      <c r="G450" s="93">
        <f>SUM('31:3'!G450)</f>
        <v>0</v>
      </c>
      <c r="H450" s="339">
        <f t="shared" si="175"/>
        <v>0</v>
      </c>
      <c r="I450" s="93">
        <f>SUM('31:3'!I450)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6"/>
        <v>0</v>
      </c>
      <c r="N450" s="31">
        <f t="shared" si="177"/>
        <v>0</v>
      </c>
      <c r="O450" s="93">
        <f>SUM('31:3'!O450)</f>
        <v>0</v>
      </c>
      <c r="P450" s="93">
        <f>SUM('31:3'!P450)</f>
        <v>0</v>
      </c>
      <c r="Q450" s="93">
        <f>SUM('31:3'!Q450)</f>
        <v>0</v>
      </c>
      <c r="R450" s="93">
        <f>SUM('31:3'!R450)</f>
        <v>0</v>
      </c>
      <c r="S450" s="93">
        <f>SUM('31:3'!S450)</f>
        <v>0</v>
      </c>
      <c r="T450" s="93">
        <f>SUM('31:3'!T450)</f>
        <v>0</v>
      </c>
      <c r="U450" s="93">
        <f>SUM('31:3'!U450)</f>
        <v>0</v>
      </c>
      <c r="V450" s="206"/>
      <c r="W450" s="33"/>
      <c r="X450" s="93">
        <f>SUM('31:3'!X450)</f>
        <v>0</v>
      </c>
      <c r="Y450" s="93">
        <f>SUM('31:3'!Y450)</f>
        <v>0</v>
      </c>
      <c r="Z450" s="93">
        <f>SUM('31:3'!Z450)</f>
        <v>0</v>
      </c>
      <c r="AA450" s="93">
        <f>SUM('31:3'!AA450)</f>
        <v>0</v>
      </c>
      <c r="AB450" s="73"/>
      <c r="AC450" s="54"/>
      <c r="AD450" s="346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>
      <c r="A451" s="299">
        <v>30600009</v>
      </c>
      <c r="B451" s="61" t="s">
        <v>353</v>
      </c>
      <c r="C451" s="16" t="s">
        <v>354</v>
      </c>
      <c r="D451" s="17">
        <v>5</v>
      </c>
      <c r="E451" s="17"/>
      <c r="F451" s="6"/>
      <c r="G451" s="93">
        <f>SUM('31:3'!G451)</f>
        <v>0</v>
      </c>
      <c r="H451" s="339">
        <f t="shared" si="175"/>
        <v>0</v>
      </c>
      <c r="I451" s="93">
        <f>SUM('31:3'!I451)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6"/>
        <v>0</v>
      </c>
      <c r="N451" s="31">
        <f t="shared" si="177"/>
        <v>0</v>
      </c>
      <c r="O451" s="93">
        <f>SUM('31:3'!O451)</f>
        <v>0</v>
      </c>
      <c r="P451" s="93">
        <f>SUM('31:3'!P451)</f>
        <v>0</v>
      </c>
      <c r="Q451" s="93">
        <f>SUM('31:3'!Q451)</f>
        <v>0</v>
      </c>
      <c r="R451" s="93">
        <f>SUM('31:3'!R451)</f>
        <v>0</v>
      </c>
      <c r="S451" s="93">
        <f>SUM('31:3'!S451)</f>
        <v>0</v>
      </c>
      <c r="T451" s="93">
        <f>SUM('31:3'!T451)</f>
        <v>0</v>
      </c>
      <c r="U451" s="93">
        <f>SUM('31:3'!U451)</f>
        <v>0</v>
      </c>
      <c r="V451" s="206"/>
      <c r="W451" s="33"/>
      <c r="X451" s="93">
        <f>SUM('31:3'!X451)</f>
        <v>0</v>
      </c>
      <c r="Y451" s="93">
        <f>SUM('31:3'!Y451)</f>
        <v>0</v>
      </c>
      <c r="Z451" s="93">
        <f>SUM('31:3'!Z451)</f>
        <v>0</v>
      </c>
      <c r="AA451" s="93">
        <f>SUM('31:3'!AA451)</f>
        <v>0</v>
      </c>
      <c r="AB451" s="73"/>
      <c r="AC451" s="54"/>
      <c r="AD451" s="346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>
      <c r="A452" s="299">
        <v>30600010</v>
      </c>
      <c r="B452" s="61" t="s">
        <v>353</v>
      </c>
      <c r="C452" s="16" t="s">
        <v>357</v>
      </c>
      <c r="D452" s="17">
        <v>5</v>
      </c>
      <c r="E452" s="17"/>
      <c r="F452" s="6"/>
      <c r="G452" s="93">
        <f>SUM('31:3'!G452)</f>
        <v>0</v>
      </c>
      <c r="H452" s="339">
        <f t="shared" si="175"/>
        <v>0</v>
      </c>
      <c r="I452" s="93">
        <f>SUM('31:3'!I452)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6"/>
        <v>0</v>
      </c>
      <c r="N452" s="31">
        <f t="shared" si="177"/>
        <v>0</v>
      </c>
      <c r="O452" s="93">
        <f>SUM('31:3'!O452)</f>
        <v>0</v>
      </c>
      <c r="P452" s="93">
        <f>SUM('31:3'!P452)</f>
        <v>0</v>
      </c>
      <c r="Q452" s="93">
        <f>SUM('31:3'!Q452)</f>
        <v>0</v>
      </c>
      <c r="R452" s="93">
        <f>SUM('31:3'!R452)</f>
        <v>0</v>
      </c>
      <c r="S452" s="93">
        <f>SUM('31:3'!S452)</f>
        <v>0</v>
      </c>
      <c r="T452" s="93">
        <f>SUM('31:3'!T452)</f>
        <v>0</v>
      </c>
      <c r="U452" s="93">
        <f>SUM('31:3'!U452)</f>
        <v>0</v>
      </c>
      <c r="V452" s="206"/>
      <c r="W452" s="33"/>
      <c r="X452" s="93">
        <f>SUM('31:3'!X452)</f>
        <v>0</v>
      </c>
      <c r="Y452" s="93">
        <f>SUM('31:3'!Y452)</f>
        <v>0</v>
      </c>
      <c r="Z452" s="93">
        <f>SUM('31:3'!Z452)</f>
        <v>0</v>
      </c>
      <c r="AA452" s="93">
        <f>SUM('31:3'!AA452)</f>
        <v>0</v>
      </c>
      <c r="AB452" s="73"/>
      <c r="AC452" s="54"/>
      <c r="AD452" s="346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>
      <c r="A453" s="299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SUM('31:3'!G453)</f>
        <v>0</v>
      </c>
      <c r="H453" s="339">
        <f t="shared" si="175"/>
        <v>0</v>
      </c>
      <c r="I453" s="93">
        <f>SUM('31:3'!I453)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6"/>
        <v>0</v>
      </c>
      <c r="N453" s="31">
        <f t="shared" si="177"/>
        <v>0</v>
      </c>
      <c r="O453" s="93">
        <f>SUM('31:3'!O453)</f>
        <v>0</v>
      </c>
      <c r="P453" s="93">
        <f>SUM('31:3'!P453)</f>
        <v>0</v>
      </c>
      <c r="Q453" s="93">
        <f>SUM('31:3'!Q453)</f>
        <v>0</v>
      </c>
      <c r="R453" s="93">
        <f>SUM('31:3'!R453)</f>
        <v>0</v>
      </c>
      <c r="S453" s="93">
        <f>SUM('31:3'!S453)</f>
        <v>0</v>
      </c>
      <c r="T453" s="93">
        <f>SUM('31:3'!T453)</f>
        <v>0</v>
      </c>
      <c r="U453" s="93">
        <f>SUM('31:3'!U453)</f>
        <v>0</v>
      </c>
      <c r="V453" s="206">
        <f t="shared" ref="V453:V454" si="180">SUM(X453:AA453)</f>
        <v>0</v>
      </c>
      <c r="W453" s="33" t="str">
        <f t="shared" ref="W453:W454" si="181">IF(ISERROR(V453/G453),"",V453/G453)</f>
        <v/>
      </c>
      <c r="X453" s="93">
        <f>SUM('31:3'!X453)</f>
        <v>0</v>
      </c>
      <c r="Y453" s="93">
        <f>SUM('31:3'!Y453)</f>
        <v>0</v>
      </c>
      <c r="Z453" s="93">
        <f>SUM('31:3'!Z453)</f>
        <v>0</v>
      </c>
      <c r="AA453" s="93">
        <f>SUM('31:3'!AA453)</f>
        <v>0</v>
      </c>
      <c r="AB453" s="73"/>
      <c r="AC453" s="54"/>
      <c r="AD453" s="346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>
      <c r="A454" s="299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SUM('31:3'!G454)</f>
        <v>0</v>
      </c>
      <c r="H454" s="339">
        <f t="shared" si="175"/>
        <v>0</v>
      </c>
      <c r="I454" s="93">
        <f>SUM('31:3'!I454)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6"/>
        <v>0</v>
      </c>
      <c r="N454" s="31">
        <f t="shared" si="177"/>
        <v>0</v>
      </c>
      <c r="O454" s="93">
        <f>SUM('31:3'!O454)</f>
        <v>0</v>
      </c>
      <c r="P454" s="93">
        <f>SUM('31:3'!P454)</f>
        <v>0</v>
      </c>
      <c r="Q454" s="93">
        <f>SUM('31:3'!Q454)</f>
        <v>0</v>
      </c>
      <c r="R454" s="93">
        <f>SUM('31:3'!R454)</f>
        <v>0</v>
      </c>
      <c r="S454" s="93">
        <f>SUM('31:3'!S454)</f>
        <v>0</v>
      </c>
      <c r="T454" s="93">
        <f>SUM('31:3'!T454)</f>
        <v>0</v>
      </c>
      <c r="U454" s="93">
        <f>SUM('31:3'!U454)</f>
        <v>0</v>
      </c>
      <c r="V454" s="206">
        <f t="shared" si="180"/>
        <v>0</v>
      </c>
      <c r="W454" s="33" t="str">
        <f t="shared" si="181"/>
        <v/>
      </c>
      <c r="X454" s="93">
        <f>SUM('31:3'!X454)</f>
        <v>0</v>
      </c>
      <c r="Y454" s="93">
        <f>SUM('31:3'!Y454)</f>
        <v>0</v>
      </c>
      <c r="Z454" s="93">
        <f>SUM('31:3'!Z454)</f>
        <v>0</v>
      </c>
      <c r="AA454" s="93">
        <f>SUM('31:3'!AA454)</f>
        <v>0</v>
      </c>
      <c r="AB454" s="73"/>
      <c r="AC454" s="54"/>
      <c r="AD454" s="346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>
      <c r="A455" s="299">
        <v>30400004</v>
      </c>
      <c r="B455" s="215" t="s">
        <v>419</v>
      </c>
      <c r="C455" s="187" t="s">
        <v>420</v>
      </c>
      <c r="D455" s="17"/>
      <c r="E455" s="17"/>
      <c r="F455" s="6"/>
      <c r="G455" s="93">
        <f>SUM('31:3'!G455)</f>
        <v>0</v>
      </c>
      <c r="H455" s="339">
        <f t="shared" si="175"/>
        <v>0</v>
      </c>
      <c r="I455" s="93">
        <f>SUM('31:3'!I455)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6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73"/>
      <c r="AC455" s="54"/>
      <c r="AD455" s="346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>
      <c r="A456" s="299">
        <v>30400003</v>
      </c>
      <c r="B456" s="215" t="s">
        <v>419</v>
      </c>
      <c r="C456" s="187" t="s">
        <v>421</v>
      </c>
      <c r="D456" s="17"/>
      <c r="E456" s="17"/>
      <c r="F456" s="6"/>
      <c r="G456" s="93">
        <f>SUM('31:3'!G456)</f>
        <v>0</v>
      </c>
      <c r="H456" s="339">
        <f t="shared" si="175"/>
        <v>0</v>
      </c>
      <c r="I456" s="93">
        <f>SUM('31:3'!I456)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6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73"/>
      <c r="AC456" s="54"/>
      <c r="AD456" s="346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>
      <c r="A457" s="299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SUM('31:3'!G457)</f>
        <v>0</v>
      </c>
      <c r="H457" s="339">
        <f t="shared" si="175"/>
        <v>0</v>
      </c>
      <c r="I457" s="93">
        <f>SUM('31:3'!I457)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6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73"/>
      <c r="AC457" s="54"/>
      <c r="AD457" s="346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>
      <c r="A458" s="299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SUM('31:3'!G458)</f>
        <v>0</v>
      </c>
      <c r="H458" s="339">
        <f t="shared" si="175"/>
        <v>0</v>
      </c>
      <c r="I458" s="93">
        <f>SUM('31:3'!I458)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6"/>
        <v>0</v>
      </c>
      <c r="N458" s="31">
        <f t="shared" ref="N458:N460" si="182">SUM(O458:U458)</f>
        <v>0</v>
      </c>
      <c r="O458" s="93">
        <f>SUM('31:3'!O458)</f>
        <v>0</v>
      </c>
      <c r="P458" s="93">
        <f>SUM('31:3'!P458)</f>
        <v>0</v>
      </c>
      <c r="Q458" s="93">
        <f>SUM('31:3'!Q458)</f>
        <v>0</v>
      </c>
      <c r="R458" s="93">
        <f>SUM('31:3'!R458)</f>
        <v>0</v>
      </c>
      <c r="S458" s="93">
        <f>SUM('31:3'!S458)</f>
        <v>0</v>
      </c>
      <c r="T458" s="93">
        <f>SUM('31:3'!T458)</f>
        <v>0</v>
      </c>
      <c r="U458" s="93">
        <f>SUM('31:3'!U458)</f>
        <v>0</v>
      </c>
      <c r="V458" s="206">
        <f t="shared" ref="V458:V460" si="183">SUM(X458:AA458)</f>
        <v>0</v>
      </c>
      <c r="W458" s="33" t="str">
        <f t="shared" ref="W458:W482" si="184">IF(ISERROR(V458/G458),"",V458/G458)</f>
        <v/>
      </c>
      <c r="X458" s="93">
        <f>SUM('31:3'!X458)</f>
        <v>0</v>
      </c>
      <c r="Y458" s="93">
        <f>SUM('31:3'!Y458)</f>
        <v>0</v>
      </c>
      <c r="Z458" s="93">
        <f>SUM('31:3'!Z458)</f>
        <v>0</v>
      </c>
      <c r="AA458" s="93">
        <f>SUM('31:3'!AA458)</f>
        <v>0</v>
      </c>
      <c r="AB458" s="73"/>
      <c r="AC458" s="54"/>
      <c r="AD458" s="346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>
      <c r="A459" s="299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SUM('31:3'!G459)</f>
        <v>0</v>
      </c>
      <c r="H459" s="339">
        <f t="shared" si="175"/>
        <v>0</v>
      </c>
      <c r="I459" s="93">
        <f>SUM('31:3'!I459)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6"/>
        <v>0</v>
      </c>
      <c r="N459" s="31">
        <f t="shared" si="182"/>
        <v>0</v>
      </c>
      <c r="O459" s="93">
        <f>SUM('31:3'!O459)</f>
        <v>0</v>
      </c>
      <c r="P459" s="93">
        <f>SUM('31:3'!P459)</f>
        <v>0</v>
      </c>
      <c r="Q459" s="93">
        <f>SUM('31:3'!Q459)</f>
        <v>0</v>
      </c>
      <c r="R459" s="93">
        <f>SUM('31:3'!R459)</f>
        <v>0</v>
      </c>
      <c r="S459" s="93">
        <f>SUM('31:3'!S459)</f>
        <v>0</v>
      </c>
      <c r="T459" s="93">
        <f>SUM('31:3'!T459)</f>
        <v>0</v>
      </c>
      <c r="U459" s="93">
        <f>SUM('31:3'!U459)</f>
        <v>0</v>
      </c>
      <c r="V459" s="206">
        <f t="shared" si="183"/>
        <v>0</v>
      </c>
      <c r="W459" s="33" t="str">
        <f t="shared" si="184"/>
        <v/>
      </c>
      <c r="X459" s="93">
        <f>SUM('31:3'!X459)</f>
        <v>0</v>
      </c>
      <c r="Y459" s="93">
        <f>SUM('31:3'!Y459)</f>
        <v>0</v>
      </c>
      <c r="Z459" s="93">
        <f>SUM('31:3'!Z459)</f>
        <v>0</v>
      </c>
      <c r="AA459" s="93">
        <f>SUM('31:3'!AA459)</f>
        <v>0</v>
      </c>
      <c r="AB459" s="73"/>
      <c r="AC459" s="54"/>
      <c r="AD459" s="346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>
      <c r="A460" s="299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SUM('31:3'!G460)</f>
        <v>0</v>
      </c>
      <c r="H460" s="339">
        <f t="shared" si="175"/>
        <v>0</v>
      </c>
      <c r="I460" s="93">
        <f>SUM('31:3'!I460)</f>
        <v>0</v>
      </c>
      <c r="J460" s="31" t="str">
        <f t="array" ref="J460">IF(ISERROR(G460/I460),"",G460/I460)</f>
        <v/>
      </c>
      <c r="K460" s="339">
        <f t="array" ref="K460">IF(ISERROR(G460/L460),"",G460/L460)</f>
        <v>0</v>
      </c>
      <c r="L460" s="87">
        <v>9</v>
      </c>
      <c r="M460" s="36">
        <f t="shared" si="176"/>
        <v>0</v>
      </c>
      <c r="N460" s="31">
        <f t="shared" si="182"/>
        <v>0</v>
      </c>
      <c r="O460" s="93">
        <f>SUM('31:3'!O460)</f>
        <v>0</v>
      </c>
      <c r="P460" s="93">
        <f>SUM('31:3'!P460)</f>
        <v>0</v>
      </c>
      <c r="Q460" s="93">
        <f>SUM('31:3'!Q460)</f>
        <v>0</v>
      </c>
      <c r="R460" s="93">
        <f>SUM('31:3'!R460)</f>
        <v>0</v>
      </c>
      <c r="S460" s="93">
        <f>SUM('31:3'!S460)</f>
        <v>0</v>
      </c>
      <c r="T460" s="93">
        <f>SUM('31:3'!T460)</f>
        <v>0</v>
      </c>
      <c r="U460" s="93">
        <f>SUM('31:3'!U460)</f>
        <v>0</v>
      </c>
      <c r="V460" s="206">
        <f t="shared" si="183"/>
        <v>0</v>
      </c>
      <c r="W460" s="33" t="str">
        <f t="shared" si="184"/>
        <v/>
      </c>
      <c r="X460" s="93">
        <f>SUM('31:3'!X460)</f>
        <v>0</v>
      </c>
      <c r="Y460" s="93">
        <f>SUM('31:3'!Y460)</f>
        <v>0</v>
      </c>
      <c r="Z460" s="93">
        <f>SUM('31:3'!Z460)</f>
        <v>0</v>
      </c>
      <c r="AA460" s="93">
        <f>SUM('31:3'!AA460)</f>
        <v>0</v>
      </c>
      <c r="AB460" s="73"/>
      <c r="AC460" s="54"/>
      <c r="AD460" s="346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>
      <c r="A461" s="535" t="s">
        <v>92</v>
      </c>
      <c r="B461" s="536"/>
      <c r="C461" s="342" t="s">
        <v>71</v>
      </c>
      <c r="D461" s="20"/>
      <c r="E461" s="20"/>
      <c r="F461" s="32"/>
      <c r="G461" s="99">
        <f>SUM(G427:G460)</f>
        <v>1732</v>
      </c>
      <c r="H461" s="30">
        <f>SUM(H427:H460)</f>
        <v>8711.9600000000009</v>
      </c>
      <c r="I461" s="30">
        <f>SUM(I427:I460)</f>
        <v>173.5</v>
      </c>
      <c r="J461" s="31">
        <f t="array" ref="J461">IF(ISERROR(G461/I461),"",G461/I461)</f>
        <v>9.9827089337175785</v>
      </c>
      <c r="K461" s="30">
        <f>SUM(K427:K460)</f>
        <v>191.37463343108504</v>
      </c>
      <c r="L461" s="98"/>
      <c r="M461" s="89">
        <f t="shared" ref="M461:V461" si="185">SUM(M427:M460)</f>
        <v>-17.874633431085034</v>
      </c>
      <c r="N461" s="30">
        <f t="shared" si="185"/>
        <v>0</v>
      </c>
      <c r="O461" s="91">
        <f t="shared" si="185"/>
        <v>0</v>
      </c>
      <c r="P461" s="91">
        <f t="shared" si="185"/>
        <v>0</v>
      </c>
      <c r="Q461" s="91">
        <f t="shared" si="185"/>
        <v>0</v>
      </c>
      <c r="R461" s="91">
        <f t="shared" si="185"/>
        <v>0</v>
      </c>
      <c r="S461" s="92">
        <f t="shared" si="185"/>
        <v>0</v>
      </c>
      <c r="T461" s="91">
        <f t="shared" si="185"/>
        <v>0</v>
      </c>
      <c r="U461" s="91">
        <f t="shared" si="185"/>
        <v>0</v>
      </c>
      <c r="V461" s="206">
        <f t="shared" si="185"/>
        <v>0</v>
      </c>
      <c r="W461" s="33">
        <f t="shared" si="184"/>
        <v>0</v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70"/>
      <c r="AD461" s="346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>
      <c r="A462" s="299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SUM('31:3'!G462)</f>
        <v>0</v>
      </c>
      <c r="H462" s="339">
        <f>D462*G462</f>
        <v>0</v>
      </c>
      <c r="I462" s="93">
        <f>SUM('31:3'!I462)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6">IF(ISERROR(I462-K462),"",I462-K462)</f>
        <v>0</v>
      </c>
      <c r="N462" s="31">
        <f t="shared" ref="N462:N476" si="187">SUM(O462:U462)</f>
        <v>0</v>
      </c>
      <c r="O462" s="93">
        <f>SUM('31:3'!O462)</f>
        <v>0</v>
      </c>
      <c r="P462" s="93">
        <f>SUM('31:3'!P462)</f>
        <v>0</v>
      </c>
      <c r="Q462" s="93">
        <f>SUM('31:3'!Q462)</f>
        <v>0</v>
      </c>
      <c r="R462" s="93">
        <f>SUM('31:3'!R462)</f>
        <v>0</v>
      </c>
      <c r="S462" s="93">
        <f>SUM('31:3'!S462)</f>
        <v>0</v>
      </c>
      <c r="T462" s="93">
        <f>SUM('31:3'!T462)</f>
        <v>0</v>
      </c>
      <c r="U462" s="93">
        <f>SUM('31:3'!U462)</f>
        <v>0</v>
      </c>
      <c r="V462" s="206">
        <f t="shared" ref="V462:V476" si="188">SUM(X462:AA462)</f>
        <v>0</v>
      </c>
      <c r="W462" s="33" t="str">
        <f t="shared" si="184"/>
        <v/>
      </c>
      <c r="X462" s="93">
        <f>SUM('31:3'!X462)</f>
        <v>0</v>
      </c>
      <c r="Y462" s="93">
        <f>SUM('31:3'!Y462)</f>
        <v>0</v>
      </c>
      <c r="Z462" s="93">
        <f>SUM('31:3'!Z462)</f>
        <v>0</v>
      </c>
      <c r="AA462" s="93">
        <f>SUM('31:3'!AA462)</f>
        <v>0</v>
      </c>
      <c r="AB462" s="73"/>
      <c r="AC462" s="54"/>
      <c r="AD462" s="346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>
      <c r="A463" s="299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SUM('31:3'!G463)</f>
        <v>0</v>
      </c>
      <c r="H463" s="339">
        <f t="shared" ref="H463:H476" si="189">D463*G463</f>
        <v>0</v>
      </c>
      <c r="I463" s="93">
        <f>SUM('31:3'!I463)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6"/>
        <v>0</v>
      </c>
      <c r="N463" s="31">
        <f t="shared" si="187"/>
        <v>0</v>
      </c>
      <c r="O463" s="93">
        <f>SUM('31:3'!O463)</f>
        <v>0</v>
      </c>
      <c r="P463" s="93">
        <f>SUM('31:3'!P463)</f>
        <v>0</v>
      </c>
      <c r="Q463" s="93">
        <f>SUM('31:3'!Q463)</f>
        <v>0</v>
      </c>
      <c r="R463" s="93">
        <f>SUM('31:3'!R463)</f>
        <v>0</v>
      </c>
      <c r="S463" s="93">
        <f>SUM('31:3'!S463)</f>
        <v>0</v>
      </c>
      <c r="T463" s="93">
        <f>SUM('31:3'!T463)</f>
        <v>0</v>
      </c>
      <c r="U463" s="93">
        <f>SUM('31:3'!U463)</f>
        <v>0</v>
      </c>
      <c r="V463" s="206">
        <f t="shared" si="188"/>
        <v>0</v>
      </c>
      <c r="W463" s="33" t="str">
        <f t="shared" si="184"/>
        <v/>
      </c>
      <c r="X463" s="93">
        <f>SUM('31:3'!X463)</f>
        <v>0</v>
      </c>
      <c r="Y463" s="93">
        <f>SUM('31:3'!Y463)</f>
        <v>0</v>
      </c>
      <c r="Z463" s="93">
        <f>SUM('31:3'!Z463)</f>
        <v>0</v>
      </c>
      <c r="AA463" s="93">
        <f>SUM('31:3'!AA463)</f>
        <v>0</v>
      </c>
      <c r="AB463" s="73"/>
      <c r="AC463" s="54"/>
      <c r="AD463" s="346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>
      <c r="A464" s="299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SUM('31:3'!G464)</f>
        <v>0</v>
      </c>
      <c r="H464" s="339">
        <f t="shared" si="189"/>
        <v>0</v>
      </c>
      <c r="I464" s="93">
        <f>SUM('31:3'!I464)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6"/>
        <v>0</v>
      </c>
      <c r="N464" s="31">
        <f t="shared" si="187"/>
        <v>0</v>
      </c>
      <c r="O464" s="93">
        <f>SUM('31:3'!O464)</f>
        <v>0</v>
      </c>
      <c r="P464" s="93">
        <f>SUM('31:3'!P464)</f>
        <v>0</v>
      </c>
      <c r="Q464" s="93">
        <f>SUM('31:3'!Q464)</f>
        <v>0</v>
      </c>
      <c r="R464" s="93">
        <f>SUM('31:3'!R464)</f>
        <v>0</v>
      </c>
      <c r="S464" s="93">
        <f>SUM('31:3'!S464)</f>
        <v>0</v>
      </c>
      <c r="T464" s="93">
        <f>SUM('31:3'!T464)</f>
        <v>0</v>
      </c>
      <c r="U464" s="93">
        <f>SUM('31:3'!U464)</f>
        <v>0</v>
      </c>
      <c r="V464" s="206">
        <f t="shared" si="188"/>
        <v>0</v>
      </c>
      <c r="W464" s="33" t="str">
        <f t="shared" si="184"/>
        <v/>
      </c>
      <c r="X464" s="93">
        <f>SUM('31:3'!X464)</f>
        <v>0</v>
      </c>
      <c r="Y464" s="93">
        <f>SUM('31:3'!Y464)</f>
        <v>0</v>
      </c>
      <c r="Z464" s="93">
        <f>SUM('31:3'!Z464)</f>
        <v>0</v>
      </c>
      <c r="AA464" s="93">
        <f>SUM('31:3'!AA464)</f>
        <v>0</v>
      </c>
      <c r="AB464" s="73"/>
      <c r="AC464" s="54"/>
      <c r="AD464" s="346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>
      <c r="A465" s="299"/>
      <c r="B465" s="63" t="s">
        <v>95</v>
      </c>
      <c r="C465" s="16" t="s">
        <v>82</v>
      </c>
      <c r="D465" s="17">
        <v>5.03</v>
      </c>
      <c r="E465" s="17"/>
      <c r="F465" s="6"/>
      <c r="G465" s="93">
        <f>SUM('31:3'!G465)</f>
        <v>0</v>
      </c>
      <c r="H465" s="339">
        <f t="shared" si="189"/>
        <v>0</v>
      </c>
      <c r="I465" s="93">
        <f>SUM('31:3'!I465)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6"/>
        <v>0</v>
      </c>
      <c r="N465" s="31">
        <f t="shared" si="187"/>
        <v>0</v>
      </c>
      <c r="O465" s="93">
        <f>SUM('31:3'!O465)</f>
        <v>0</v>
      </c>
      <c r="P465" s="93">
        <f>SUM('31:3'!P465)</f>
        <v>0</v>
      </c>
      <c r="Q465" s="93">
        <f>SUM('31:3'!Q465)</f>
        <v>0</v>
      </c>
      <c r="R465" s="93">
        <f>SUM('31:3'!R465)</f>
        <v>0</v>
      </c>
      <c r="S465" s="93">
        <f>SUM('31:3'!S465)</f>
        <v>0</v>
      </c>
      <c r="T465" s="93">
        <f>SUM('31:3'!T465)</f>
        <v>0</v>
      </c>
      <c r="U465" s="93">
        <f>SUM('31:3'!U465)</f>
        <v>0</v>
      </c>
      <c r="V465" s="206">
        <f t="shared" si="188"/>
        <v>0</v>
      </c>
      <c r="W465" s="33" t="str">
        <f t="shared" si="184"/>
        <v/>
      </c>
      <c r="X465" s="93">
        <f>SUM('31:3'!X465)</f>
        <v>0</v>
      </c>
      <c r="Y465" s="93">
        <f>SUM('31:3'!Y465)</f>
        <v>0</v>
      </c>
      <c r="Z465" s="93">
        <f>SUM('31:3'!Z465)</f>
        <v>0</v>
      </c>
      <c r="AA465" s="93">
        <f>SUM('31:3'!AA465)</f>
        <v>0</v>
      </c>
      <c r="AB465" s="73"/>
      <c r="AC465" s="54"/>
      <c r="AD465" s="346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>
      <c r="A466" s="299">
        <v>30100054</v>
      </c>
      <c r="B466" s="63" t="s">
        <v>95</v>
      </c>
      <c r="C466" s="340" t="s">
        <v>72</v>
      </c>
      <c r="D466" s="17">
        <v>5.03</v>
      </c>
      <c r="E466" s="17"/>
      <c r="F466" s="6"/>
      <c r="G466" s="93">
        <f>SUM('31:3'!G466)</f>
        <v>0</v>
      </c>
      <c r="H466" s="339">
        <f t="shared" si="189"/>
        <v>0</v>
      </c>
      <c r="I466" s="93">
        <f>SUM('31:3'!I466)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6"/>
        <v>0</v>
      </c>
      <c r="N466" s="31">
        <f t="shared" si="187"/>
        <v>0</v>
      </c>
      <c r="O466" s="93">
        <f>SUM('31:3'!O466)</f>
        <v>0</v>
      </c>
      <c r="P466" s="93">
        <f>SUM('31:3'!P466)</f>
        <v>0</v>
      </c>
      <c r="Q466" s="93">
        <f>SUM('31:3'!Q466)</f>
        <v>0</v>
      </c>
      <c r="R466" s="93">
        <f>SUM('31:3'!R466)</f>
        <v>0</v>
      </c>
      <c r="S466" s="93">
        <f>SUM('31:3'!S466)</f>
        <v>0</v>
      </c>
      <c r="T466" s="93">
        <f>SUM('31:3'!T466)</f>
        <v>0</v>
      </c>
      <c r="U466" s="93">
        <f>SUM('31:3'!U466)</f>
        <v>0</v>
      </c>
      <c r="V466" s="206">
        <f t="shared" si="188"/>
        <v>0</v>
      </c>
      <c r="W466" s="33" t="str">
        <f t="shared" si="184"/>
        <v/>
      </c>
      <c r="X466" s="93">
        <f>SUM('31:3'!X466)</f>
        <v>0</v>
      </c>
      <c r="Y466" s="93">
        <f>SUM('31:3'!Y466)</f>
        <v>0</v>
      </c>
      <c r="Z466" s="93">
        <f>SUM('31:3'!Z466)</f>
        <v>0</v>
      </c>
      <c r="AA466" s="93">
        <f>SUM('31:3'!AA466)</f>
        <v>0</v>
      </c>
      <c r="AB466" s="73"/>
      <c r="AC466" s="54"/>
      <c r="AD466" s="346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SUM('31:3'!G467)</f>
        <v>0</v>
      </c>
      <c r="H467" s="339">
        <f t="shared" si="189"/>
        <v>0</v>
      </c>
      <c r="I467" s="93">
        <f>SUM('31:3'!I467)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6"/>
        <v>0</v>
      </c>
      <c r="N467" s="31">
        <f t="shared" si="187"/>
        <v>0</v>
      </c>
      <c r="O467" s="93">
        <f>SUM('31:3'!O467)</f>
        <v>0</v>
      </c>
      <c r="P467" s="93">
        <f>SUM('31:3'!P467)</f>
        <v>0</v>
      </c>
      <c r="Q467" s="93">
        <f>SUM('31:3'!Q467)</f>
        <v>0</v>
      </c>
      <c r="R467" s="93">
        <f>SUM('31:3'!R467)</f>
        <v>0</v>
      </c>
      <c r="S467" s="93">
        <f>SUM('31:3'!S467)</f>
        <v>0</v>
      </c>
      <c r="T467" s="93">
        <f>SUM('31:3'!T467)</f>
        <v>0</v>
      </c>
      <c r="U467" s="93">
        <f>SUM('31:3'!U467)</f>
        <v>0</v>
      </c>
      <c r="V467" s="206">
        <f t="shared" si="188"/>
        <v>0</v>
      </c>
      <c r="W467" s="33" t="str">
        <f t="shared" si="184"/>
        <v/>
      </c>
      <c r="X467" s="93">
        <f>SUM('31:3'!X467)</f>
        <v>0</v>
      </c>
      <c r="Y467" s="93">
        <f>SUM('31:3'!Y467)</f>
        <v>0</v>
      </c>
      <c r="Z467" s="93">
        <f>SUM('31:3'!Z467)</f>
        <v>0</v>
      </c>
      <c r="AA467" s="93">
        <f>SUM('31:3'!AA467)</f>
        <v>0</v>
      </c>
      <c r="AB467" s="73"/>
      <c r="AC467" s="54"/>
      <c r="AD467" s="346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>
      <c r="A468" s="299"/>
      <c r="B468" s="63" t="s">
        <v>95</v>
      </c>
      <c r="C468" s="16" t="s">
        <v>60</v>
      </c>
      <c r="D468" s="17">
        <v>5.03</v>
      </c>
      <c r="E468" s="17"/>
      <c r="F468" s="6"/>
      <c r="G468" s="93">
        <f>SUM('31:3'!G468)</f>
        <v>0</v>
      </c>
      <c r="H468" s="339">
        <f t="shared" si="189"/>
        <v>0</v>
      </c>
      <c r="I468" s="93">
        <f>SUM('31:3'!I468)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6"/>
        <v>0</v>
      </c>
      <c r="N468" s="31">
        <f t="shared" si="187"/>
        <v>0</v>
      </c>
      <c r="O468" s="93">
        <f>SUM('31:3'!O468)</f>
        <v>0</v>
      </c>
      <c r="P468" s="93">
        <f>SUM('31:3'!P468)</f>
        <v>0</v>
      </c>
      <c r="Q468" s="93">
        <f>SUM('31:3'!Q468)</f>
        <v>0</v>
      </c>
      <c r="R468" s="93">
        <f>SUM('31:3'!R468)</f>
        <v>0</v>
      </c>
      <c r="S468" s="93">
        <f>SUM('31:3'!S468)</f>
        <v>0</v>
      </c>
      <c r="T468" s="93">
        <f>SUM('31:3'!T468)</f>
        <v>0</v>
      </c>
      <c r="U468" s="93">
        <f>SUM('31:3'!U468)</f>
        <v>0</v>
      </c>
      <c r="V468" s="206">
        <f t="shared" si="188"/>
        <v>0</v>
      </c>
      <c r="W468" s="33" t="str">
        <f t="shared" si="184"/>
        <v/>
      </c>
      <c r="X468" s="93">
        <f>SUM('31:3'!X468)</f>
        <v>0</v>
      </c>
      <c r="Y468" s="93">
        <f>SUM('31:3'!Y468)</f>
        <v>0</v>
      </c>
      <c r="Z468" s="93">
        <f>SUM('31:3'!Z468)</f>
        <v>0</v>
      </c>
      <c r="AA468" s="93">
        <f>SUM('31:3'!AA468)</f>
        <v>0</v>
      </c>
      <c r="AB468" s="73"/>
      <c r="AC468" s="54"/>
      <c r="AD468" s="346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>
      <c r="A469" s="299"/>
      <c r="B469" s="63" t="s">
        <v>95</v>
      </c>
      <c r="C469" s="340" t="s">
        <v>96</v>
      </c>
      <c r="D469" s="17">
        <v>5.03</v>
      </c>
      <c r="E469" s="17"/>
      <c r="F469" s="6"/>
      <c r="G469" s="93">
        <f>SUM('31:3'!G469)</f>
        <v>0</v>
      </c>
      <c r="H469" s="339">
        <f t="shared" si="189"/>
        <v>0</v>
      </c>
      <c r="I469" s="93">
        <f>SUM('31:3'!I469)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6"/>
        <v>0</v>
      </c>
      <c r="N469" s="31">
        <f t="shared" si="187"/>
        <v>0</v>
      </c>
      <c r="O469" s="93">
        <f>SUM('31:3'!O469)</f>
        <v>0</v>
      </c>
      <c r="P469" s="93">
        <f>SUM('31:3'!P469)</f>
        <v>0</v>
      </c>
      <c r="Q469" s="93">
        <f>SUM('31:3'!Q469)</f>
        <v>0</v>
      </c>
      <c r="R469" s="93">
        <f>SUM('31:3'!R469)</f>
        <v>0</v>
      </c>
      <c r="S469" s="93">
        <f>SUM('31:3'!S469)</f>
        <v>0</v>
      </c>
      <c r="T469" s="93">
        <f>SUM('31:3'!T469)</f>
        <v>0</v>
      </c>
      <c r="U469" s="93">
        <f>SUM('31:3'!U469)</f>
        <v>0</v>
      </c>
      <c r="V469" s="206">
        <f t="shared" si="188"/>
        <v>0</v>
      </c>
      <c r="W469" s="33" t="str">
        <f t="shared" si="184"/>
        <v/>
      </c>
      <c r="X469" s="93">
        <f>SUM('31:3'!X469)</f>
        <v>0</v>
      </c>
      <c r="Y469" s="93">
        <f>SUM('31:3'!Y469)</f>
        <v>0</v>
      </c>
      <c r="Z469" s="93">
        <f>SUM('31:3'!Z469)</f>
        <v>0</v>
      </c>
      <c r="AA469" s="93">
        <f>SUM('31:3'!AA469)</f>
        <v>0</v>
      </c>
      <c r="AB469" s="73"/>
      <c r="AC469" s="54"/>
      <c r="AD469" s="346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>
      <c r="A470" s="299">
        <v>30101067</v>
      </c>
      <c r="B470" s="63" t="s">
        <v>97</v>
      </c>
      <c r="C470" s="340" t="s">
        <v>82</v>
      </c>
      <c r="D470" s="17">
        <v>5.03</v>
      </c>
      <c r="E470" s="17"/>
      <c r="F470" s="6"/>
      <c r="G470" s="93">
        <f>SUM('31:3'!G470)</f>
        <v>0</v>
      </c>
      <c r="H470" s="339">
        <f t="shared" si="189"/>
        <v>0</v>
      </c>
      <c r="I470" s="93">
        <f>SUM('31:3'!I470)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6"/>
        <v/>
      </c>
      <c r="N470" s="31">
        <f t="shared" si="187"/>
        <v>0</v>
      </c>
      <c r="O470" s="93">
        <f>SUM('31:3'!O470)</f>
        <v>0</v>
      </c>
      <c r="P470" s="93">
        <f>SUM('31:3'!P470)</f>
        <v>0</v>
      </c>
      <c r="Q470" s="93">
        <f>SUM('31:3'!Q470)</f>
        <v>0</v>
      </c>
      <c r="R470" s="93">
        <f>SUM('31:3'!R470)</f>
        <v>0</v>
      </c>
      <c r="S470" s="93">
        <f>SUM('31:3'!S470)</f>
        <v>0</v>
      </c>
      <c r="T470" s="93">
        <f>SUM('31:3'!T470)</f>
        <v>0</v>
      </c>
      <c r="U470" s="93">
        <f>SUM('31:3'!U470)</f>
        <v>0</v>
      </c>
      <c r="V470" s="206">
        <f t="shared" si="188"/>
        <v>0</v>
      </c>
      <c r="W470" s="33" t="str">
        <f t="shared" si="184"/>
        <v/>
      </c>
      <c r="X470" s="93">
        <f>SUM('31:3'!X470)</f>
        <v>0</v>
      </c>
      <c r="Y470" s="93">
        <f>SUM('31:3'!Y470)</f>
        <v>0</v>
      </c>
      <c r="Z470" s="93">
        <f>SUM('31:3'!Z470)</f>
        <v>0</v>
      </c>
      <c r="AA470" s="93">
        <f>SUM('31:3'!AA470)</f>
        <v>0</v>
      </c>
      <c r="AB470" s="73"/>
      <c r="AC470" s="54"/>
      <c r="AD470" s="346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>
      <c r="A471" s="299">
        <v>30101068</v>
      </c>
      <c r="B471" s="63" t="s">
        <v>97</v>
      </c>
      <c r="C471" s="340" t="s">
        <v>72</v>
      </c>
      <c r="D471" s="17">
        <v>5.03</v>
      </c>
      <c r="E471" s="17"/>
      <c r="F471" s="6"/>
      <c r="G471" s="93">
        <f>SUM('31:3'!G471)</f>
        <v>0</v>
      </c>
      <c r="H471" s="339">
        <f t="shared" si="189"/>
        <v>0</v>
      </c>
      <c r="I471" s="93">
        <f>SUM('31:3'!I471)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6"/>
        <v/>
      </c>
      <c r="N471" s="31">
        <f t="shared" si="187"/>
        <v>0</v>
      </c>
      <c r="O471" s="93">
        <f>SUM('31:3'!O471)</f>
        <v>0</v>
      </c>
      <c r="P471" s="93">
        <f>SUM('31:3'!P471)</f>
        <v>0</v>
      </c>
      <c r="Q471" s="93">
        <f>SUM('31:3'!Q471)</f>
        <v>0</v>
      </c>
      <c r="R471" s="93">
        <f>SUM('31:3'!R471)</f>
        <v>0</v>
      </c>
      <c r="S471" s="93">
        <f>SUM('31:3'!S471)</f>
        <v>0</v>
      </c>
      <c r="T471" s="93">
        <f>SUM('31:3'!T471)</f>
        <v>0</v>
      </c>
      <c r="U471" s="93">
        <f>SUM('31:3'!U471)</f>
        <v>0</v>
      </c>
      <c r="V471" s="206">
        <f t="shared" si="188"/>
        <v>0</v>
      </c>
      <c r="W471" s="33" t="str">
        <f t="shared" si="184"/>
        <v/>
      </c>
      <c r="X471" s="93">
        <f>SUM('31:3'!X471)</f>
        <v>0</v>
      </c>
      <c r="Y471" s="93">
        <f>SUM('31:3'!Y471)</f>
        <v>0</v>
      </c>
      <c r="Z471" s="93">
        <f>SUM('31:3'!Z471)</f>
        <v>0</v>
      </c>
      <c r="AA471" s="93">
        <f>SUM('31:3'!AA471)</f>
        <v>0</v>
      </c>
      <c r="AB471" s="73"/>
      <c r="AC471" s="54"/>
      <c r="AD471" s="346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>
      <c r="A472" s="299">
        <v>30101069</v>
      </c>
      <c r="B472" s="63" t="s">
        <v>97</v>
      </c>
      <c r="C472" s="340" t="s">
        <v>60</v>
      </c>
      <c r="D472" s="17">
        <v>5.03</v>
      </c>
      <c r="E472" s="17"/>
      <c r="F472" s="6"/>
      <c r="G472" s="93">
        <f>SUM('31:3'!G472)</f>
        <v>0</v>
      </c>
      <c r="H472" s="339">
        <f t="shared" si="189"/>
        <v>0</v>
      </c>
      <c r="I472" s="93">
        <f>SUM('31:3'!I472)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6"/>
        <v/>
      </c>
      <c r="N472" s="31">
        <f t="shared" si="187"/>
        <v>0</v>
      </c>
      <c r="O472" s="93">
        <f>SUM('31:3'!O472)</f>
        <v>0</v>
      </c>
      <c r="P472" s="93">
        <f>SUM('31:3'!P472)</f>
        <v>0</v>
      </c>
      <c r="Q472" s="93">
        <f>SUM('31:3'!Q472)</f>
        <v>0</v>
      </c>
      <c r="R472" s="93">
        <f>SUM('31:3'!R472)</f>
        <v>0</v>
      </c>
      <c r="S472" s="93">
        <f>SUM('31:3'!S472)</f>
        <v>0</v>
      </c>
      <c r="T472" s="93">
        <f>SUM('31:3'!T472)</f>
        <v>0</v>
      </c>
      <c r="U472" s="93">
        <f>SUM('31:3'!U472)</f>
        <v>0</v>
      </c>
      <c r="V472" s="206">
        <f t="shared" si="188"/>
        <v>0</v>
      </c>
      <c r="W472" s="33" t="str">
        <f t="shared" si="184"/>
        <v/>
      </c>
      <c r="X472" s="93">
        <f>SUM('31:3'!X472)</f>
        <v>0</v>
      </c>
      <c r="Y472" s="93">
        <f>SUM('31:3'!Y472)</f>
        <v>0</v>
      </c>
      <c r="Z472" s="93">
        <f>SUM('31:3'!Z472)</f>
        <v>0</v>
      </c>
      <c r="AA472" s="93">
        <f>SUM('31:3'!AA472)</f>
        <v>0</v>
      </c>
      <c r="AB472" s="73"/>
      <c r="AC472" s="54"/>
      <c r="AD472" s="346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>
      <c r="A473" s="299">
        <v>30101070</v>
      </c>
      <c r="B473" s="63" t="s">
        <v>97</v>
      </c>
      <c r="C473" s="340" t="s">
        <v>96</v>
      </c>
      <c r="D473" s="17">
        <v>5.03</v>
      </c>
      <c r="E473" s="17"/>
      <c r="F473" s="6"/>
      <c r="G473" s="93">
        <f>SUM('31:3'!G473)</f>
        <v>0</v>
      </c>
      <c r="H473" s="339">
        <f t="shared" si="189"/>
        <v>0</v>
      </c>
      <c r="I473" s="93">
        <f>SUM('31:3'!I473)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6"/>
        <v/>
      </c>
      <c r="N473" s="31">
        <f t="shared" si="187"/>
        <v>0</v>
      </c>
      <c r="O473" s="93">
        <f>SUM('31:3'!O473)</f>
        <v>0</v>
      </c>
      <c r="P473" s="93">
        <f>SUM('31:3'!P473)</f>
        <v>0</v>
      </c>
      <c r="Q473" s="93">
        <f>SUM('31:3'!Q473)</f>
        <v>0</v>
      </c>
      <c r="R473" s="93">
        <f>SUM('31:3'!R473)</f>
        <v>0</v>
      </c>
      <c r="S473" s="93">
        <f>SUM('31:3'!S473)</f>
        <v>0</v>
      </c>
      <c r="T473" s="93">
        <f>SUM('31:3'!T473)</f>
        <v>0</v>
      </c>
      <c r="U473" s="93">
        <f>SUM('31:3'!U473)</f>
        <v>0</v>
      </c>
      <c r="V473" s="206">
        <f t="shared" si="188"/>
        <v>0</v>
      </c>
      <c r="W473" s="33" t="str">
        <f t="shared" si="184"/>
        <v/>
      </c>
      <c r="X473" s="93">
        <f>SUM('31:3'!X473)</f>
        <v>0</v>
      </c>
      <c r="Y473" s="93">
        <f>SUM('31:3'!Y473)</f>
        <v>0</v>
      </c>
      <c r="Z473" s="93">
        <f>SUM('31:3'!Z473)</f>
        <v>0</v>
      </c>
      <c r="AA473" s="93">
        <f>SUM('31:3'!AA473)</f>
        <v>0</v>
      </c>
      <c r="AB473" s="73"/>
      <c r="AC473" s="54"/>
      <c r="AD473" s="346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>
      <c r="A474" s="299">
        <v>30101071</v>
      </c>
      <c r="B474" s="63" t="s">
        <v>97</v>
      </c>
      <c r="C474" s="340" t="s">
        <v>73</v>
      </c>
      <c r="D474" s="17">
        <v>5.03</v>
      </c>
      <c r="E474" s="17"/>
      <c r="F474" s="6"/>
      <c r="G474" s="93">
        <f>SUM('31:3'!G474)</f>
        <v>0</v>
      </c>
      <c r="H474" s="339">
        <f t="shared" si="189"/>
        <v>0</v>
      </c>
      <c r="I474" s="93">
        <f>SUM('31:3'!I474)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6"/>
        <v/>
      </c>
      <c r="N474" s="31">
        <f t="shared" si="187"/>
        <v>0</v>
      </c>
      <c r="O474" s="93">
        <f>SUM('31:3'!O474)</f>
        <v>0</v>
      </c>
      <c r="P474" s="93">
        <f>SUM('31:3'!P474)</f>
        <v>0</v>
      </c>
      <c r="Q474" s="93">
        <f>SUM('31:3'!Q474)</f>
        <v>0</v>
      </c>
      <c r="R474" s="93">
        <f>SUM('31:3'!R474)</f>
        <v>0</v>
      </c>
      <c r="S474" s="93">
        <f>SUM('31:3'!S474)</f>
        <v>0</v>
      </c>
      <c r="T474" s="93">
        <f>SUM('31:3'!T474)</f>
        <v>0</v>
      </c>
      <c r="U474" s="93">
        <f>SUM('31:3'!U474)</f>
        <v>0</v>
      </c>
      <c r="V474" s="206">
        <f t="shared" si="188"/>
        <v>0</v>
      </c>
      <c r="W474" s="33" t="str">
        <f t="shared" si="184"/>
        <v/>
      </c>
      <c r="X474" s="93">
        <f>SUM('31:3'!X474)</f>
        <v>0</v>
      </c>
      <c r="Y474" s="93">
        <f>SUM('31:3'!Y474)</f>
        <v>0</v>
      </c>
      <c r="Z474" s="93">
        <f>SUM('31:3'!Z474)</f>
        <v>0</v>
      </c>
      <c r="AA474" s="93">
        <f>SUM('31:3'!AA474)</f>
        <v>0</v>
      </c>
      <c r="AB474" s="73"/>
      <c r="AC474" s="54"/>
      <c r="AD474" s="346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>
      <c r="A475" s="300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SUM('31:3'!G475)</f>
        <v>0</v>
      </c>
      <c r="H475" s="339">
        <f t="shared" si="189"/>
        <v>0</v>
      </c>
      <c r="I475" s="93">
        <f>SUM('31:3'!I475)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6"/>
        <v>0</v>
      </c>
      <c r="N475" s="31">
        <f t="shared" si="187"/>
        <v>0</v>
      </c>
      <c r="O475" s="93">
        <f>SUM('31:3'!O475)</f>
        <v>0</v>
      </c>
      <c r="P475" s="93">
        <f>SUM('31:3'!P475)</f>
        <v>0</v>
      </c>
      <c r="Q475" s="93">
        <f>SUM('31:3'!Q475)</f>
        <v>0</v>
      </c>
      <c r="R475" s="93">
        <f>SUM('31:3'!R475)</f>
        <v>0</v>
      </c>
      <c r="S475" s="93">
        <f>SUM('31:3'!S475)</f>
        <v>0</v>
      </c>
      <c r="T475" s="93">
        <f>SUM('31:3'!T475)</f>
        <v>0</v>
      </c>
      <c r="U475" s="93">
        <f>SUM('31:3'!U475)</f>
        <v>0</v>
      </c>
      <c r="V475" s="206">
        <f t="shared" si="188"/>
        <v>0</v>
      </c>
      <c r="W475" s="33" t="str">
        <f t="shared" si="184"/>
        <v/>
      </c>
      <c r="X475" s="93">
        <f>SUM('31:3'!X475)</f>
        <v>0</v>
      </c>
      <c r="Y475" s="93">
        <f>SUM('31:3'!Y475)</f>
        <v>0</v>
      </c>
      <c r="Z475" s="93">
        <f>SUM('31:3'!Z475)</f>
        <v>0</v>
      </c>
      <c r="AA475" s="93">
        <f>SUM('31:3'!AA475)</f>
        <v>0</v>
      </c>
      <c r="AB475" s="73"/>
      <c r="AC475" s="54"/>
      <c r="AD475" s="346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>
      <c r="A476" s="300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SUM('31:3'!G476)</f>
        <v>0</v>
      </c>
      <c r="H476" s="339">
        <f t="shared" si="189"/>
        <v>0</v>
      </c>
      <c r="I476" s="93">
        <f>SUM('31:3'!I476)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6"/>
        <v>0</v>
      </c>
      <c r="N476" s="31">
        <f t="shared" si="187"/>
        <v>0</v>
      </c>
      <c r="O476" s="93">
        <f>SUM('31:3'!O476)</f>
        <v>0</v>
      </c>
      <c r="P476" s="93">
        <f>SUM('31:3'!P476)</f>
        <v>0</v>
      </c>
      <c r="Q476" s="93">
        <f>SUM('31:3'!Q476)</f>
        <v>0</v>
      </c>
      <c r="R476" s="93">
        <f>SUM('31:3'!R476)</f>
        <v>0</v>
      </c>
      <c r="S476" s="93">
        <f>SUM('31:3'!S476)</f>
        <v>0</v>
      </c>
      <c r="T476" s="93">
        <f>SUM('31:3'!T476)</f>
        <v>0</v>
      </c>
      <c r="U476" s="93">
        <f>SUM('31:3'!U476)</f>
        <v>0</v>
      </c>
      <c r="V476" s="206">
        <f t="shared" si="188"/>
        <v>0</v>
      </c>
      <c r="W476" s="33" t="str">
        <f t="shared" si="184"/>
        <v/>
      </c>
      <c r="X476" s="93">
        <f>SUM('31:3'!X476)</f>
        <v>0</v>
      </c>
      <c r="Y476" s="93">
        <f>SUM('31:3'!Y476)</f>
        <v>0</v>
      </c>
      <c r="Z476" s="93">
        <f>SUM('31:3'!Z476)</f>
        <v>0</v>
      </c>
      <c r="AA476" s="93">
        <f>SUM('31:3'!AA476)</f>
        <v>0</v>
      </c>
      <c r="AB476" s="73"/>
      <c r="AC476" s="54"/>
      <c r="AD476" s="346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>
      <c r="A477" s="535" t="s">
        <v>99</v>
      </c>
      <c r="B477" s="536"/>
      <c r="C477" s="342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0">SUM(M462:M476)</f>
        <v>0</v>
      </c>
      <c r="N477" s="30">
        <f t="shared" si="190"/>
        <v>0</v>
      </c>
      <c r="O477" s="30">
        <f t="shared" si="190"/>
        <v>0</v>
      </c>
      <c r="P477" s="30">
        <f t="shared" si="190"/>
        <v>0</v>
      </c>
      <c r="Q477" s="30">
        <f t="shared" si="190"/>
        <v>0</v>
      </c>
      <c r="R477" s="30">
        <f t="shared" si="190"/>
        <v>0</v>
      </c>
      <c r="S477" s="30">
        <f t="shared" si="190"/>
        <v>0</v>
      </c>
      <c r="T477" s="30">
        <f t="shared" si="190"/>
        <v>0</v>
      </c>
      <c r="U477" s="30">
        <f t="shared" si="190"/>
        <v>0</v>
      </c>
      <c r="V477" s="208">
        <f t="shared" si="190"/>
        <v>0</v>
      </c>
      <c r="W477" s="33" t="str">
        <f t="shared" si="184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70"/>
      <c r="AD477" s="346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>
      <c r="A478" s="300">
        <v>30400025</v>
      </c>
      <c r="B478" s="192" t="s">
        <v>423</v>
      </c>
      <c r="C478" s="16" t="s">
        <v>53</v>
      </c>
      <c r="D478" s="17">
        <v>5.04</v>
      </c>
      <c r="E478" s="17"/>
      <c r="F478" s="6"/>
      <c r="G478" s="93">
        <f>SUM('31:3'!G478)</f>
        <v>0</v>
      </c>
      <c r="H478" s="339">
        <f t="shared" ref="H478:H486" si="191">D478*G478</f>
        <v>0</v>
      </c>
      <c r="I478" s="93">
        <f>SUM('31:3'!I478)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2" si="192">IF(ISERROR(I478-K478),"",I478-K478)</f>
        <v>0</v>
      </c>
      <c r="N478" s="31">
        <f t="shared" ref="N478:N482" si="193">SUM(O478:U478)</f>
        <v>0</v>
      </c>
      <c r="O478" s="93">
        <f>SUM('31:3'!O478)</f>
        <v>0</v>
      </c>
      <c r="P478" s="93">
        <f>SUM('31:3'!P478)</f>
        <v>0</v>
      </c>
      <c r="Q478" s="93">
        <f>SUM('31:3'!Q478)</f>
        <v>0</v>
      </c>
      <c r="R478" s="93">
        <f>SUM('31:3'!R478)</f>
        <v>0</v>
      </c>
      <c r="S478" s="93">
        <f>SUM('31:3'!S478)</f>
        <v>0</v>
      </c>
      <c r="T478" s="93">
        <f>SUM('31:3'!T478)</f>
        <v>0</v>
      </c>
      <c r="U478" s="93">
        <f>SUM('31:3'!U478)</f>
        <v>0</v>
      </c>
      <c r="V478" s="206">
        <f t="shared" ref="V478:V482" si="194">SUM(X478:AA478)</f>
        <v>0</v>
      </c>
      <c r="W478" s="33" t="str">
        <f t="shared" si="184"/>
        <v/>
      </c>
      <c r="X478" s="93">
        <f>SUM('31:3'!X478)</f>
        <v>0</v>
      </c>
      <c r="Y478" s="93">
        <f>SUM('31:3'!Y478)</f>
        <v>0</v>
      </c>
      <c r="Z478" s="93">
        <f>SUM('31:3'!Z478)</f>
        <v>0</v>
      </c>
      <c r="AA478" s="93">
        <f>SUM('31:3'!AA478)</f>
        <v>0</v>
      </c>
      <c r="AB478" s="73"/>
      <c r="AC478" s="54"/>
      <c r="AD478" s="346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>
      <c r="A479" s="300">
        <v>30400023</v>
      </c>
      <c r="B479" s="192" t="s">
        <v>423</v>
      </c>
      <c r="C479" s="16" t="s">
        <v>60</v>
      </c>
      <c r="D479" s="17">
        <v>5.04</v>
      </c>
      <c r="E479" s="17"/>
      <c r="F479" s="6"/>
      <c r="G479" s="93">
        <f>SUM('31:3'!G479)</f>
        <v>0</v>
      </c>
      <c r="H479" s="339">
        <f t="shared" si="191"/>
        <v>0</v>
      </c>
      <c r="I479" s="93">
        <f>SUM('31:3'!I479)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2"/>
        <v>0</v>
      </c>
      <c r="N479" s="31">
        <f t="shared" si="193"/>
        <v>0</v>
      </c>
      <c r="O479" s="93">
        <f>SUM('31:3'!O479)</f>
        <v>0</v>
      </c>
      <c r="P479" s="93">
        <f>SUM('31:3'!P479)</f>
        <v>0</v>
      </c>
      <c r="Q479" s="93">
        <f>SUM('31:3'!Q479)</f>
        <v>0</v>
      </c>
      <c r="R479" s="93">
        <f>SUM('31:3'!R479)</f>
        <v>0</v>
      </c>
      <c r="S479" s="93">
        <f>SUM('31:3'!S479)</f>
        <v>0</v>
      </c>
      <c r="T479" s="93">
        <f>SUM('31:3'!T479)</f>
        <v>0</v>
      </c>
      <c r="U479" s="93">
        <f>SUM('31:3'!U479)</f>
        <v>0</v>
      </c>
      <c r="V479" s="206">
        <f t="shared" si="194"/>
        <v>0</v>
      </c>
      <c r="W479" s="33" t="str">
        <f t="shared" si="184"/>
        <v/>
      </c>
      <c r="X479" s="93">
        <f>SUM('31:3'!X479)</f>
        <v>0</v>
      </c>
      <c r="Y479" s="93">
        <f>SUM('31:3'!Y479)</f>
        <v>0</v>
      </c>
      <c r="Z479" s="93">
        <f>SUM('31:3'!Z479)</f>
        <v>0</v>
      </c>
      <c r="AA479" s="93">
        <f>SUM('31:3'!AA479)</f>
        <v>0</v>
      </c>
      <c r="AB479" s="73"/>
      <c r="AC479" s="54"/>
      <c r="AD479" s="346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>
      <c r="A480" s="300">
        <v>30400024</v>
      </c>
      <c r="B480" s="192" t="s">
        <v>423</v>
      </c>
      <c r="C480" s="16" t="s">
        <v>74</v>
      </c>
      <c r="D480" s="17">
        <v>5.04</v>
      </c>
      <c r="E480" s="17"/>
      <c r="F480" s="6"/>
      <c r="G480" s="93">
        <f>SUM('31:3'!G480)</f>
        <v>0</v>
      </c>
      <c r="H480" s="339">
        <f t="shared" si="191"/>
        <v>0</v>
      </c>
      <c r="I480" s="93">
        <f>SUM('31:3'!I480)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2"/>
        <v>0</v>
      </c>
      <c r="N480" s="31">
        <f t="shared" si="193"/>
        <v>0</v>
      </c>
      <c r="O480" s="93">
        <f>SUM('31:3'!O480)</f>
        <v>0</v>
      </c>
      <c r="P480" s="93">
        <f>SUM('31:3'!P480)</f>
        <v>0</v>
      </c>
      <c r="Q480" s="93">
        <f>SUM('31:3'!Q480)</f>
        <v>0</v>
      </c>
      <c r="R480" s="93">
        <f>SUM('31:3'!R480)</f>
        <v>0</v>
      </c>
      <c r="S480" s="93">
        <f>SUM('31:3'!S480)</f>
        <v>0</v>
      </c>
      <c r="T480" s="93">
        <f>SUM('31:3'!T480)</f>
        <v>0</v>
      </c>
      <c r="U480" s="93">
        <f>SUM('31:3'!U480)</f>
        <v>0</v>
      </c>
      <c r="V480" s="206">
        <f t="shared" si="194"/>
        <v>0</v>
      </c>
      <c r="W480" s="33" t="str">
        <f t="shared" si="184"/>
        <v/>
      </c>
      <c r="X480" s="93">
        <f>SUM('31:3'!X480)</f>
        <v>0</v>
      </c>
      <c r="Y480" s="93">
        <f>SUM('31:3'!Y480)</f>
        <v>0</v>
      </c>
      <c r="Z480" s="93">
        <f>SUM('31:3'!Z480)</f>
        <v>0</v>
      </c>
      <c r="AA480" s="93">
        <f>SUM('31:3'!AA480)</f>
        <v>0</v>
      </c>
      <c r="AB480" s="73"/>
      <c r="AC480" s="54"/>
      <c r="AD480" s="346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>
      <c r="A481" s="300"/>
      <c r="B481" s="192" t="s">
        <v>423</v>
      </c>
      <c r="C481" s="16" t="s">
        <v>66</v>
      </c>
      <c r="D481" s="17">
        <v>5.04</v>
      </c>
      <c r="E481" s="17"/>
      <c r="F481" s="6"/>
      <c r="G481" s="93">
        <f>SUM('31:3'!G481)</f>
        <v>0</v>
      </c>
      <c r="H481" s="339">
        <f t="shared" si="191"/>
        <v>0</v>
      </c>
      <c r="I481" s="93">
        <f>SUM('31:3'!I481)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2"/>
        <v>0</v>
      </c>
      <c r="N481" s="31">
        <f t="shared" si="193"/>
        <v>0</v>
      </c>
      <c r="O481" s="93">
        <f>SUM('31:3'!O481)</f>
        <v>0</v>
      </c>
      <c r="P481" s="93">
        <f>SUM('31:3'!P481)</f>
        <v>0</v>
      </c>
      <c r="Q481" s="93">
        <f>SUM('31:3'!Q481)</f>
        <v>0</v>
      </c>
      <c r="R481" s="93">
        <f>SUM('31:3'!R481)</f>
        <v>0</v>
      </c>
      <c r="S481" s="93">
        <f>SUM('31:3'!S481)</f>
        <v>0</v>
      </c>
      <c r="T481" s="93">
        <f>SUM('31:3'!T481)</f>
        <v>0</v>
      </c>
      <c r="U481" s="93">
        <f>SUM('31:3'!U481)</f>
        <v>0</v>
      </c>
      <c r="V481" s="206">
        <f t="shared" si="194"/>
        <v>0</v>
      </c>
      <c r="W481" s="33" t="str">
        <f t="shared" si="184"/>
        <v/>
      </c>
      <c r="X481" s="93">
        <f>SUM('31:3'!X481)</f>
        <v>0</v>
      </c>
      <c r="Y481" s="93">
        <f>SUM('31:3'!Y481)</f>
        <v>0</v>
      </c>
      <c r="Z481" s="93">
        <f>SUM('31:3'!Z481)</f>
        <v>0</v>
      </c>
      <c r="AA481" s="93">
        <f>SUM('31:3'!AA481)</f>
        <v>0</v>
      </c>
      <c r="AB481" s="73"/>
      <c r="AC481" s="54"/>
      <c r="AD481" s="346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>
      <c r="A482" s="300"/>
      <c r="B482" s="192" t="s">
        <v>423</v>
      </c>
      <c r="C482" s="16" t="s">
        <v>101</v>
      </c>
      <c r="D482" s="17">
        <v>5.04</v>
      </c>
      <c r="E482" s="17"/>
      <c r="F482" s="6"/>
      <c r="G482" s="93">
        <f>SUM('31:3'!G482)</f>
        <v>0</v>
      </c>
      <c r="H482" s="339">
        <f t="shared" si="191"/>
        <v>0</v>
      </c>
      <c r="I482" s="93">
        <f>SUM('31:3'!I482)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2"/>
        <v>0</v>
      </c>
      <c r="N482" s="31">
        <f t="shared" si="193"/>
        <v>0</v>
      </c>
      <c r="O482" s="93">
        <f>SUM('31:3'!O482)</f>
        <v>0</v>
      </c>
      <c r="P482" s="93">
        <f>SUM('31:3'!P482)</f>
        <v>0</v>
      </c>
      <c r="Q482" s="93">
        <f>SUM('31:3'!Q482)</f>
        <v>0</v>
      </c>
      <c r="R482" s="93">
        <f>SUM('31:3'!R482)</f>
        <v>0</v>
      </c>
      <c r="S482" s="93">
        <f>SUM('31:3'!S482)</f>
        <v>0</v>
      </c>
      <c r="T482" s="93">
        <f>SUM('31:3'!T482)</f>
        <v>0</v>
      </c>
      <c r="U482" s="93">
        <f>SUM('31:3'!U482)</f>
        <v>0</v>
      </c>
      <c r="V482" s="206">
        <f t="shared" si="194"/>
        <v>0</v>
      </c>
      <c r="W482" s="33" t="str">
        <f t="shared" si="184"/>
        <v/>
      </c>
      <c r="X482" s="93">
        <f>SUM('31:3'!X482)</f>
        <v>0</v>
      </c>
      <c r="Y482" s="93">
        <f>SUM('31:3'!Y482)</f>
        <v>0</v>
      </c>
      <c r="Z482" s="93">
        <f>SUM('31:3'!Z482)</f>
        <v>0</v>
      </c>
      <c r="AA482" s="93">
        <f>SUM('31:3'!AA482)</f>
        <v>0</v>
      </c>
      <c r="AB482" s="73"/>
      <c r="AC482" s="54"/>
      <c r="AD482" s="346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>
      <c r="A483" s="300">
        <v>30400019</v>
      </c>
      <c r="B483" s="192" t="s">
        <v>440</v>
      </c>
      <c r="C483" s="187" t="s">
        <v>442</v>
      </c>
      <c r="D483" s="17">
        <v>5.04</v>
      </c>
      <c r="E483" s="17"/>
      <c r="F483" s="6"/>
      <c r="G483" s="93">
        <f>SUM('31:3'!G483)</f>
        <v>0</v>
      </c>
      <c r="H483" s="339">
        <f t="shared" si="191"/>
        <v>0</v>
      </c>
      <c r="I483" s="93">
        <f>SUM('31:3'!I483)</f>
        <v>0</v>
      </c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73"/>
      <c r="AC483" s="54"/>
      <c r="AD483" s="346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>
      <c r="A484" s="300">
        <v>30400020</v>
      </c>
      <c r="B484" s="192" t="s">
        <v>439</v>
      </c>
      <c r="C484" s="187" t="s">
        <v>516</v>
      </c>
      <c r="D484" s="17">
        <v>5.04</v>
      </c>
      <c r="E484" s="17"/>
      <c r="F484" s="6"/>
      <c r="G484" s="93">
        <f>SUM('31:3'!G484)</f>
        <v>0</v>
      </c>
      <c r="H484" s="378">
        <f t="shared" si="191"/>
        <v>0</v>
      </c>
      <c r="I484" s="93">
        <f>SUM('31:3'!I484)</f>
        <v>0</v>
      </c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73"/>
      <c r="AC484" s="54"/>
      <c r="AD484" s="375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>
      <c r="A485" s="300">
        <v>30400021</v>
      </c>
      <c r="B485" s="192" t="s">
        <v>439</v>
      </c>
      <c r="C485" s="187" t="s">
        <v>517</v>
      </c>
      <c r="D485" s="17">
        <v>5.04</v>
      </c>
      <c r="E485" s="17"/>
      <c r="F485" s="6"/>
      <c r="G485" s="93">
        <f>SUM('31:3'!G485)</f>
        <v>0</v>
      </c>
      <c r="H485" s="378">
        <f t="shared" si="191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73"/>
      <c r="AC485" s="54"/>
      <c r="AD485" s="37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>
      <c r="A486" s="300">
        <v>30400022</v>
      </c>
      <c r="B486" s="192" t="s">
        <v>423</v>
      </c>
      <c r="C486" s="16" t="s">
        <v>55</v>
      </c>
      <c r="D486" s="17">
        <v>5.04</v>
      </c>
      <c r="E486" s="17"/>
      <c r="F486" s="6"/>
      <c r="G486" s="93">
        <f>SUM('31:3'!G486)</f>
        <v>0</v>
      </c>
      <c r="H486" s="339">
        <f t="shared" si="191"/>
        <v>0</v>
      </c>
      <c r="I486" s="93">
        <f>SUM('31:3'!I486)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ref="M486" si="195">IF(ISERROR(I486-K486),"",I486-K486)</f>
        <v>0</v>
      </c>
      <c r="N486" s="31">
        <f t="shared" ref="N486" si="196">SUM(O486:U486)</f>
        <v>0</v>
      </c>
      <c r="O486" s="93">
        <f>SUM('31:3'!O486)</f>
        <v>0</v>
      </c>
      <c r="P486" s="93">
        <f>SUM('31:3'!P486)</f>
        <v>0</v>
      </c>
      <c r="Q486" s="93">
        <f>SUM('31:3'!Q486)</f>
        <v>0</v>
      </c>
      <c r="R486" s="93">
        <f>SUM('31:3'!R486)</f>
        <v>0</v>
      </c>
      <c r="S486" s="93">
        <f>SUM('31:3'!S486)</f>
        <v>0</v>
      </c>
      <c r="T486" s="93">
        <f>SUM('31:3'!T486)</f>
        <v>0</v>
      </c>
      <c r="U486" s="93">
        <f>SUM('31:3'!U486)</f>
        <v>0</v>
      </c>
      <c r="V486" s="206">
        <f t="shared" ref="V486" si="197">SUM(X486:AA486)</f>
        <v>0</v>
      </c>
      <c r="W486" s="33" t="str">
        <f t="shared" ref="W486:W491" si="198">IF(ISERROR(V486/G486),"",V486/G486)</f>
        <v/>
      </c>
      <c r="X486" s="93">
        <f>SUM('31:3'!X486)</f>
        <v>0</v>
      </c>
      <c r="Y486" s="93">
        <f>SUM('31:3'!Y486)</f>
        <v>0</v>
      </c>
      <c r="Z486" s="93">
        <f>SUM('31:3'!Z486)</f>
        <v>0</v>
      </c>
      <c r="AA486" s="93">
        <f>SUM('31:3'!AA486)</f>
        <v>0</v>
      </c>
      <c r="AB486" s="73"/>
      <c r="AC486" s="54"/>
      <c r="AD486" s="346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>
      <c r="A487" s="535" t="s">
        <v>102</v>
      </c>
      <c r="B487" s="536"/>
      <c r="C487" s="342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98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70"/>
      <c r="AD487" s="346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>
      <c r="A488" s="299">
        <v>30700013</v>
      </c>
      <c r="B488" s="64" t="s">
        <v>103</v>
      </c>
      <c r="C488" s="335"/>
      <c r="D488" s="17">
        <v>3.65</v>
      </c>
      <c r="E488" s="17"/>
      <c r="F488" s="53"/>
      <c r="G488" s="93">
        <f>SUM('31:3'!G488)</f>
        <v>0</v>
      </c>
      <c r="H488" s="339">
        <f>D488*G488</f>
        <v>0</v>
      </c>
      <c r="I488" s="93">
        <f>SUM('31:3'!I488)</f>
        <v>0</v>
      </c>
      <c r="J488" s="31" t="str">
        <f t="array" ref="J488">IF(ISERROR(G488/I488),"",G488/I488)</f>
        <v/>
      </c>
      <c r="K488" s="339">
        <f t="array" ref="K488">IF(ISERROR(G488/L488),"",G488/L488)</f>
        <v>0</v>
      </c>
      <c r="L488" s="87">
        <v>5</v>
      </c>
      <c r="M488" s="36">
        <f t="shared" ref="M488:M491" si="199">IF(ISERROR(I488-K488),"",I488-K488)</f>
        <v>0</v>
      </c>
      <c r="N488" s="31">
        <f t="shared" ref="N488:N491" si="200">SUM(O488:U488)</f>
        <v>0</v>
      </c>
      <c r="O488" s="93">
        <f>SUM('31:3'!O488)</f>
        <v>0</v>
      </c>
      <c r="P488" s="93">
        <f>SUM('31:3'!P488)</f>
        <v>0</v>
      </c>
      <c r="Q488" s="93">
        <f>SUM('31:3'!Q488)</f>
        <v>0</v>
      </c>
      <c r="R488" s="93">
        <f>SUM('31:3'!R488)</f>
        <v>0</v>
      </c>
      <c r="S488" s="93">
        <f>SUM('31:3'!S488)</f>
        <v>0</v>
      </c>
      <c r="T488" s="93">
        <f>SUM('31:3'!T488)</f>
        <v>0</v>
      </c>
      <c r="U488" s="93">
        <f>SUM('31:3'!U488)</f>
        <v>0</v>
      </c>
      <c r="V488" s="206">
        <f t="shared" ref="V488:V491" si="201">SUM(X488:AA488)</f>
        <v>0</v>
      </c>
      <c r="W488" s="33" t="str">
        <f t="shared" si="198"/>
        <v/>
      </c>
      <c r="X488" s="93">
        <f>SUM('31:3'!X488)</f>
        <v>0</v>
      </c>
      <c r="Y488" s="93">
        <f>SUM('31:3'!Y488)</f>
        <v>0</v>
      </c>
      <c r="Z488" s="93">
        <f>SUM('31:3'!Z488)</f>
        <v>0</v>
      </c>
      <c r="AA488" s="93">
        <f>SUM('31:3'!AA488)</f>
        <v>0</v>
      </c>
      <c r="AB488" s="73"/>
      <c r="AC488" s="54"/>
      <c r="AD488" s="346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>
      <c r="A489" s="299">
        <v>30700014</v>
      </c>
      <c r="B489" s="64" t="s">
        <v>0</v>
      </c>
      <c r="C489" s="335"/>
      <c r="D489" s="17">
        <v>6.58</v>
      </c>
      <c r="E489" s="17"/>
      <c r="F489" s="6"/>
      <c r="G489" s="93">
        <f>SUM('31:3'!G489)</f>
        <v>0</v>
      </c>
      <c r="H489" s="339">
        <f t="shared" ref="H489:H502" si="202">D489*G489</f>
        <v>0</v>
      </c>
      <c r="I489" s="93">
        <f>SUM('31:3'!I489)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9"/>
        <v>0</v>
      </c>
      <c r="N489" s="31">
        <f t="shared" si="200"/>
        <v>0</v>
      </c>
      <c r="O489" s="93">
        <f>SUM('31:3'!O489)</f>
        <v>0</v>
      </c>
      <c r="P489" s="93">
        <f>SUM('31:3'!P489)</f>
        <v>0</v>
      </c>
      <c r="Q489" s="93">
        <f>SUM('31:3'!Q489)</f>
        <v>0</v>
      </c>
      <c r="R489" s="93">
        <f>SUM('31:3'!R489)</f>
        <v>0</v>
      </c>
      <c r="S489" s="93">
        <f>SUM('31:3'!S489)</f>
        <v>0</v>
      </c>
      <c r="T489" s="93">
        <f>SUM('31:3'!T489)</f>
        <v>0</v>
      </c>
      <c r="U489" s="93">
        <f>SUM('31:3'!U489)</f>
        <v>0</v>
      </c>
      <c r="V489" s="206">
        <f t="shared" si="201"/>
        <v>0</v>
      </c>
      <c r="W489" s="33" t="str">
        <f t="shared" si="198"/>
        <v/>
      </c>
      <c r="X489" s="93">
        <f>SUM('31:3'!X489)</f>
        <v>0</v>
      </c>
      <c r="Y489" s="93">
        <f>SUM('31:3'!Y489)</f>
        <v>0</v>
      </c>
      <c r="Z489" s="93">
        <f>SUM('31:3'!Z489)</f>
        <v>0</v>
      </c>
      <c r="AA489" s="93">
        <f>SUM('31:3'!AA489)</f>
        <v>0</v>
      </c>
      <c r="AB489" s="73"/>
      <c r="AC489" s="54"/>
      <c r="AD489" s="346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>
      <c r="A490" s="299">
        <v>30700016</v>
      </c>
      <c r="B490" s="64" t="s">
        <v>1</v>
      </c>
      <c r="C490" s="335"/>
      <c r="D490" s="17">
        <v>7.8</v>
      </c>
      <c r="E490" s="17"/>
      <c r="F490" s="6"/>
      <c r="G490" s="93">
        <f>SUM('31:3'!G490)</f>
        <v>0</v>
      </c>
      <c r="H490" s="339">
        <f t="shared" si="202"/>
        <v>0</v>
      </c>
      <c r="I490" s="93">
        <f>SUM('31:3'!I490)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9"/>
        <v>0</v>
      </c>
      <c r="N490" s="31">
        <f t="shared" si="200"/>
        <v>0</v>
      </c>
      <c r="O490" s="93">
        <f>SUM('31:3'!O490)</f>
        <v>0</v>
      </c>
      <c r="P490" s="93">
        <f>SUM('31:3'!P490)</f>
        <v>0</v>
      </c>
      <c r="Q490" s="93">
        <f>SUM('31:3'!Q490)</f>
        <v>0</v>
      </c>
      <c r="R490" s="93">
        <f>SUM('31:3'!R490)</f>
        <v>0</v>
      </c>
      <c r="S490" s="93">
        <f>SUM('31:3'!S490)</f>
        <v>0</v>
      </c>
      <c r="T490" s="93">
        <f>SUM('31:3'!T490)</f>
        <v>0</v>
      </c>
      <c r="U490" s="93">
        <f>SUM('31:3'!U490)</f>
        <v>0</v>
      </c>
      <c r="V490" s="206">
        <f t="shared" si="201"/>
        <v>0</v>
      </c>
      <c r="W490" s="33" t="str">
        <f t="shared" si="198"/>
        <v/>
      </c>
      <c r="X490" s="93">
        <f>SUM('31:3'!X490)</f>
        <v>0</v>
      </c>
      <c r="Y490" s="93">
        <f>SUM('31:3'!Y490)</f>
        <v>0</v>
      </c>
      <c r="Z490" s="93">
        <f>SUM('31:3'!Z490)</f>
        <v>0</v>
      </c>
      <c r="AA490" s="93">
        <f>SUM('31:3'!AA490)</f>
        <v>0</v>
      </c>
      <c r="AB490" s="73"/>
      <c r="AC490" s="54"/>
      <c r="AD490" s="346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>
      <c r="A491" s="299">
        <v>30700017</v>
      </c>
      <c r="B491" s="64" t="s">
        <v>2</v>
      </c>
      <c r="C491" s="335"/>
      <c r="D491" s="17">
        <v>4.4000000000000004</v>
      </c>
      <c r="E491" s="17"/>
      <c r="F491" s="6"/>
      <c r="G491" s="93">
        <f>SUM('31:3'!G491)</f>
        <v>0</v>
      </c>
      <c r="H491" s="339">
        <f t="shared" si="202"/>
        <v>0</v>
      </c>
      <c r="I491" s="93">
        <f>SUM('31:3'!I491)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9"/>
        <v>0</v>
      </c>
      <c r="N491" s="31">
        <f t="shared" si="200"/>
        <v>0</v>
      </c>
      <c r="O491" s="93">
        <f>SUM('31:3'!O491)</f>
        <v>0</v>
      </c>
      <c r="P491" s="93">
        <f>SUM('31:3'!P491)</f>
        <v>0</v>
      </c>
      <c r="Q491" s="93">
        <f>SUM('31:3'!Q491)</f>
        <v>0</v>
      </c>
      <c r="R491" s="93">
        <f>SUM('31:3'!R491)</f>
        <v>0</v>
      </c>
      <c r="S491" s="93">
        <f>SUM('31:3'!S491)</f>
        <v>0</v>
      </c>
      <c r="T491" s="93">
        <f>SUM('31:3'!T491)</f>
        <v>0</v>
      </c>
      <c r="U491" s="93">
        <f>SUM('31:3'!U491)</f>
        <v>0</v>
      </c>
      <c r="V491" s="206">
        <f t="shared" si="201"/>
        <v>0</v>
      </c>
      <c r="W491" s="33" t="str">
        <f t="shared" si="198"/>
        <v/>
      </c>
      <c r="X491" s="93">
        <f>SUM('31:3'!X491)</f>
        <v>0</v>
      </c>
      <c r="Y491" s="93">
        <f>SUM('31:3'!Y491)</f>
        <v>0</v>
      </c>
      <c r="Z491" s="93">
        <f>SUM('31:3'!Z491)</f>
        <v>0</v>
      </c>
      <c r="AA491" s="93">
        <f>SUM('31:3'!AA491)</f>
        <v>0</v>
      </c>
      <c r="AB491" s="73"/>
      <c r="AC491" s="54"/>
      <c r="AD491" s="346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>
      <c r="A492" s="299"/>
      <c r="B492" s="64" t="s">
        <v>358</v>
      </c>
      <c r="C492" s="188" t="s">
        <v>376</v>
      </c>
      <c r="D492" s="17"/>
      <c r="E492" s="17"/>
      <c r="F492" s="6"/>
      <c r="G492" s="93">
        <f>SUM('31:3'!G492)</f>
        <v>0</v>
      </c>
      <c r="H492" s="339">
        <f t="shared" si="202"/>
        <v>0</v>
      </c>
      <c r="I492" s="93">
        <f>SUM('31:3'!I492)</f>
        <v>0</v>
      </c>
      <c r="J492" s="31"/>
      <c r="K492" s="35"/>
      <c r="L492" s="87"/>
      <c r="M492" s="36"/>
      <c r="N492" s="31"/>
      <c r="O492" s="93">
        <f>SUM('31:3'!O492)</f>
        <v>0</v>
      </c>
      <c r="P492" s="93">
        <f>SUM('31:3'!P492)</f>
        <v>0</v>
      </c>
      <c r="Q492" s="93">
        <f>SUM('31:3'!Q492)</f>
        <v>0</v>
      </c>
      <c r="R492" s="93">
        <f>SUM('31:3'!R492)</f>
        <v>0</v>
      </c>
      <c r="S492" s="93">
        <f>SUM('31:3'!S492)</f>
        <v>0</v>
      </c>
      <c r="T492" s="93">
        <f>SUM('31:3'!T492)</f>
        <v>0</v>
      </c>
      <c r="U492" s="93">
        <f>SUM('31:3'!U492)</f>
        <v>0</v>
      </c>
      <c r="V492" s="206"/>
      <c r="W492" s="33"/>
      <c r="X492" s="93">
        <f>SUM('31:3'!X492)</f>
        <v>0</v>
      </c>
      <c r="Y492" s="93">
        <f>SUM('31:3'!Y492)</f>
        <v>0</v>
      </c>
      <c r="Z492" s="93">
        <f>SUM('31:3'!Z492)</f>
        <v>0</v>
      </c>
      <c r="AA492" s="93">
        <f>SUM('31:3'!AA492)</f>
        <v>0</v>
      </c>
      <c r="AB492" s="73"/>
      <c r="AC492" s="54"/>
      <c r="AD492" s="346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>
      <c r="A493" s="299">
        <v>30700001</v>
      </c>
      <c r="B493" s="191" t="s">
        <v>359</v>
      </c>
      <c r="C493" s="335"/>
      <c r="D493" s="17"/>
      <c r="E493" s="17"/>
      <c r="F493" s="6"/>
      <c r="G493" s="93">
        <f>SUM('31:3'!G493)</f>
        <v>0</v>
      </c>
      <c r="H493" s="339">
        <f t="shared" si="202"/>
        <v>0</v>
      </c>
      <c r="I493" s="93">
        <f>SUM('31:3'!I493)</f>
        <v>0</v>
      </c>
      <c r="J493" s="31"/>
      <c r="K493" s="35"/>
      <c r="L493" s="87">
        <v>6</v>
      </c>
      <c r="M493" s="36"/>
      <c r="N493" s="31"/>
      <c r="O493" s="93">
        <f>SUM('31:3'!O493)</f>
        <v>0</v>
      </c>
      <c r="P493" s="93">
        <f>SUM('31:3'!P493)</f>
        <v>0</v>
      </c>
      <c r="Q493" s="93">
        <f>SUM('31:3'!Q493)</f>
        <v>0</v>
      </c>
      <c r="R493" s="93">
        <f>SUM('31:3'!R493)</f>
        <v>0</v>
      </c>
      <c r="S493" s="93">
        <f>SUM('31:3'!S493)</f>
        <v>0</v>
      </c>
      <c r="T493" s="93">
        <f>SUM('31:3'!T493)</f>
        <v>0</v>
      </c>
      <c r="U493" s="93">
        <f>SUM('31:3'!U493)</f>
        <v>0</v>
      </c>
      <c r="V493" s="206"/>
      <c r="W493" s="33"/>
      <c r="X493" s="93">
        <f>SUM('31:3'!X493)</f>
        <v>0</v>
      </c>
      <c r="Y493" s="93">
        <f>SUM('31:3'!Y493)</f>
        <v>0</v>
      </c>
      <c r="Z493" s="93">
        <f>SUM('31:3'!Z493)</f>
        <v>0</v>
      </c>
      <c r="AA493" s="93">
        <f>SUM('31:3'!AA493)</f>
        <v>0</v>
      </c>
      <c r="AB493" s="73"/>
      <c r="AC493" s="54"/>
      <c r="AD493" s="346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>
      <c r="A494" s="305"/>
      <c r="B494" s="66" t="s">
        <v>104</v>
      </c>
      <c r="C494" s="335" t="s">
        <v>53</v>
      </c>
      <c r="D494" s="17">
        <v>6.04</v>
      </c>
      <c r="E494" s="17"/>
      <c r="F494" s="6"/>
      <c r="G494" s="93">
        <f>SUM('31:3'!G494)</f>
        <v>0</v>
      </c>
      <c r="H494" s="339">
        <f t="shared" si="202"/>
        <v>0</v>
      </c>
      <c r="I494" s="93">
        <f>SUM('31:3'!I494)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5" si="203">IF(ISERROR(I494-K494),"",I494-K494)</f>
        <v>0</v>
      </c>
      <c r="N494" s="31">
        <f t="shared" ref="N494:N495" si="204">SUM(O494:U494)</f>
        <v>0</v>
      </c>
      <c r="O494" s="93">
        <f>SUM('31:3'!O494)</f>
        <v>0</v>
      </c>
      <c r="P494" s="93">
        <f>SUM('31:3'!P494)</f>
        <v>0</v>
      </c>
      <c r="Q494" s="93">
        <f>SUM('31:3'!Q494)</f>
        <v>0</v>
      </c>
      <c r="R494" s="93">
        <f>SUM('31:3'!R494)</f>
        <v>0</v>
      </c>
      <c r="S494" s="93">
        <f>SUM('31:3'!S494)</f>
        <v>0</v>
      </c>
      <c r="T494" s="93">
        <f>SUM('31:3'!T494)</f>
        <v>0</v>
      </c>
      <c r="U494" s="93">
        <f>SUM('31:3'!U494)</f>
        <v>0</v>
      </c>
      <c r="V494" s="206">
        <f t="shared" ref="V494:V495" si="205">SUM(X494:AA494)</f>
        <v>0</v>
      </c>
      <c r="W494" s="33" t="str">
        <f t="shared" ref="W494:W495" si="206">IF(ISERROR(V494/G494),"",V494/G494)</f>
        <v/>
      </c>
      <c r="X494" s="93">
        <f>SUM('31:3'!X494)</f>
        <v>0</v>
      </c>
      <c r="Y494" s="93">
        <f>SUM('31:3'!Y494)</f>
        <v>0</v>
      </c>
      <c r="Z494" s="93">
        <f>SUM('31:3'!Z494)</f>
        <v>0</v>
      </c>
      <c r="AA494" s="93">
        <f>SUM('31:3'!AA494)</f>
        <v>0</v>
      </c>
      <c r="AB494" s="73"/>
      <c r="AC494" s="54"/>
      <c r="AD494" s="346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>
      <c r="A495" s="305">
        <v>30700019</v>
      </c>
      <c r="B495" s="66" t="s">
        <v>104</v>
      </c>
      <c r="C495" s="335" t="s">
        <v>60</v>
      </c>
      <c r="D495" s="17">
        <v>6.04</v>
      </c>
      <c r="E495" s="17"/>
      <c r="F495" s="6"/>
      <c r="G495" s="93">
        <f>SUM('31:3'!G495)</f>
        <v>0</v>
      </c>
      <c r="H495" s="339">
        <f t="shared" si="202"/>
        <v>0</v>
      </c>
      <c r="I495" s="93">
        <f>SUM('31:3'!I495)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3"/>
        <v>0</v>
      </c>
      <c r="N495" s="31">
        <f t="shared" si="204"/>
        <v>0</v>
      </c>
      <c r="O495" s="93">
        <f>SUM('31:3'!O495)</f>
        <v>0</v>
      </c>
      <c r="P495" s="93">
        <f>SUM('31:3'!P495)</f>
        <v>0</v>
      </c>
      <c r="Q495" s="93">
        <f>SUM('31:3'!Q495)</f>
        <v>0</v>
      </c>
      <c r="R495" s="93">
        <f>SUM('31:3'!R495)</f>
        <v>0</v>
      </c>
      <c r="S495" s="93">
        <f>SUM('31:3'!S495)</f>
        <v>0</v>
      </c>
      <c r="T495" s="93">
        <f>SUM('31:3'!T495)</f>
        <v>0</v>
      </c>
      <c r="U495" s="93">
        <f>SUM('31:3'!U495)</f>
        <v>0</v>
      </c>
      <c r="V495" s="206">
        <f t="shared" si="205"/>
        <v>0</v>
      </c>
      <c r="W495" s="33" t="str">
        <f t="shared" si="206"/>
        <v/>
      </c>
      <c r="X495" s="93">
        <f>SUM('31:3'!X495)</f>
        <v>0</v>
      </c>
      <c r="Y495" s="93">
        <f>SUM('31:3'!Y495)</f>
        <v>0</v>
      </c>
      <c r="Z495" s="93">
        <f>SUM('31:3'!Z495)</f>
        <v>0</v>
      </c>
      <c r="AA495" s="93">
        <f>SUM('31:3'!AA495)</f>
        <v>0</v>
      </c>
      <c r="AB495" s="73"/>
      <c r="AC495" s="54"/>
      <c r="AD495" s="346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>
      <c r="A496" s="305">
        <v>30601015</v>
      </c>
      <c r="B496" s="281" t="s">
        <v>443</v>
      </c>
      <c r="C496" s="335" t="s">
        <v>53</v>
      </c>
      <c r="D496" s="17"/>
      <c r="E496" s="17"/>
      <c r="F496" s="6"/>
      <c r="G496" s="93">
        <f>SUM('31:3'!G496)</f>
        <v>0</v>
      </c>
      <c r="H496" s="339">
        <f t="shared" si="202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73"/>
      <c r="AC496" s="54"/>
      <c r="AD496" s="346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>
      <c r="A497" s="305">
        <v>30101016</v>
      </c>
      <c r="B497" s="281" t="s">
        <v>443</v>
      </c>
      <c r="C497" s="335" t="s">
        <v>60</v>
      </c>
      <c r="D497" s="17"/>
      <c r="E497" s="17"/>
      <c r="F497" s="6"/>
      <c r="G497" s="93">
        <f>SUM('31:3'!G497)</f>
        <v>0</v>
      </c>
      <c r="H497" s="339">
        <f t="shared" si="202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73"/>
      <c r="AC497" s="54"/>
      <c r="AD497" s="346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SUM('31:3'!G498)</f>
        <v>0</v>
      </c>
      <c r="H498" s="339">
        <f t="shared" si="202"/>
        <v>0</v>
      </c>
      <c r="I498" s="93">
        <f>SUM('31:3'!I498)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ref="M498" si="207">IF(ISERROR(I498-K498),"",I498-K498)</f>
        <v>0</v>
      </c>
      <c r="N498" s="31">
        <f t="shared" ref="N498" si="208">SUM(O498:U498)</f>
        <v>0</v>
      </c>
      <c r="O498" s="93">
        <f>SUM('31:3'!O498)</f>
        <v>0</v>
      </c>
      <c r="P498" s="93">
        <f>SUM('31:3'!P498)</f>
        <v>0</v>
      </c>
      <c r="Q498" s="93">
        <f>SUM('31:3'!Q498)</f>
        <v>0</v>
      </c>
      <c r="R498" s="93">
        <f>SUM('31:3'!R498)</f>
        <v>0</v>
      </c>
      <c r="S498" s="93">
        <f>SUM('31:3'!S498)</f>
        <v>0</v>
      </c>
      <c r="T498" s="93">
        <f>SUM('31:3'!T498)</f>
        <v>0</v>
      </c>
      <c r="U498" s="93">
        <f>SUM('31:3'!U498)</f>
        <v>0</v>
      </c>
      <c r="V498" s="206">
        <f t="shared" ref="V498" si="209">SUM(X498:AA498)</f>
        <v>0</v>
      </c>
      <c r="W498" s="33" t="str">
        <f t="shared" ref="W498" si="210">IF(ISERROR(V498/G498),"",V498/G498)</f>
        <v/>
      </c>
      <c r="X498" s="93">
        <f>SUM('31:3'!X498)</f>
        <v>0</v>
      </c>
      <c r="Y498" s="93">
        <f>SUM('31:3'!Y498)</f>
        <v>0</v>
      </c>
      <c r="Z498" s="93">
        <f>SUM('31:3'!Z498)</f>
        <v>0</v>
      </c>
      <c r="AA498" s="93">
        <f>SUM('31:3'!AA498)</f>
        <v>0</v>
      </c>
      <c r="AB498" s="73"/>
      <c r="AC498" s="54"/>
      <c r="AD498" s="346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SUM('31:3'!G499)</f>
        <v>0</v>
      </c>
      <c r="H499" s="339">
        <f t="shared" si="202"/>
        <v>0</v>
      </c>
      <c r="I499" s="93">
        <f>SUM('31:3'!I499)</f>
        <v>0</v>
      </c>
      <c r="J499" s="31"/>
      <c r="K499" s="35"/>
      <c r="L499" s="87"/>
      <c r="M499" s="36"/>
      <c r="N499" s="31"/>
      <c r="O499" s="93">
        <f>SUM('31:3'!O499)</f>
        <v>0</v>
      </c>
      <c r="P499" s="93">
        <f>SUM('31:3'!P499)</f>
        <v>0</v>
      </c>
      <c r="Q499" s="93">
        <f>SUM('31:3'!Q499)</f>
        <v>0</v>
      </c>
      <c r="R499" s="93">
        <f>SUM('31:3'!R499)</f>
        <v>0</v>
      </c>
      <c r="S499" s="93">
        <f>SUM('31:3'!S499)</f>
        <v>0</v>
      </c>
      <c r="T499" s="93">
        <f>SUM('31:3'!T499)</f>
        <v>0</v>
      </c>
      <c r="U499" s="93">
        <f>SUM('31:3'!U499)</f>
        <v>0</v>
      </c>
      <c r="V499" s="206"/>
      <c r="W499" s="33"/>
      <c r="X499" s="93">
        <f>SUM('31:3'!X499)</f>
        <v>0</v>
      </c>
      <c r="Y499" s="93">
        <f>SUM('31:3'!Y499)</f>
        <v>0</v>
      </c>
      <c r="Z499" s="93">
        <f>SUM('31:3'!Z499)</f>
        <v>0</v>
      </c>
      <c r="AA499" s="93">
        <f>SUM('31:3'!AA499)</f>
        <v>0</v>
      </c>
      <c r="AB499" s="73"/>
      <c r="AC499" s="54"/>
      <c r="AD499" s="346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>
      <c r="A500" s="299">
        <v>30700015</v>
      </c>
      <c r="B500" s="336" t="s">
        <v>159</v>
      </c>
      <c r="C500" s="16"/>
      <c r="D500" s="17">
        <v>4.5</v>
      </c>
      <c r="E500" s="17"/>
      <c r="F500" s="6"/>
      <c r="G500" s="93">
        <f>SUM('31:3'!G500)</f>
        <v>0</v>
      </c>
      <c r="H500" s="339">
        <f t="shared" si="202"/>
        <v>0</v>
      </c>
      <c r="I500" s="93">
        <f>SUM('31:3'!I500)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73"/>
      <c r="AC500" s="54"/>
      <c r="AD500" s="346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>
      <c r="A501" s="299">
        <v>30700012</v>
      </c>
      <c r="B501" s="336" t="s">
        <v>160</v>
      </c>
      <c r="C501" s="16"/>
      <c r="D501" s="17">
        <v>4.5</v>
      </c>
      <c r="E501" s="17"/>
      <c r="F501" s="6"/>
      <c r="G501" s="93">
        <f>SUM('31:3'!G501)</f>
        <v>0</v>
      </c>
      <c r="H501" s="339">
        <f t="shared" si="202"/>
        <v>0</v>
      </c>
      <c r="I501" s="93">
        <f>SUM('31:3'!I501)</f>
        <v>0</v>
      </c>
      <c r="J501" s="31"/>
      <c r="K501" s="35"/>
      <c r="L501" s="87"/>
      <c r="M501" s="36"/>
      <c r="N501" s="31"/>
      <c r="O501" s="93">
        <f>SUM('31:3'!O501)</f>
        <v>0</v>
      </c>
      <c r="P501" s="93">
        <f>SUM('31:3'!P501)</f>
        <v>0</v>
      </c>
      <c r="Q501" s="93">
        <f>SUM('31:3'!Q501)</f>
        <v>0</v>
      </c>
      <c r="R501" s="93">
        <f>SUM('31:3'!R501)</f>
        <v>0</v>
      </c>
      <c r="S501" s="93">
        <f>SUM('31:3'!S501)</f>
        <v>0</v>
      </c>
      <c r="T501" s="93">
        <f>SUM('31:3'!T501)</f>
        <v>0</v>
      </c>
      <c r="U501" s="93">
        <f>SUM('31:3'!U501)</f>
        <v>0</v>
      </c>
      <c r="V501" s="206"/>
      <c r="W501" s="33"/>
      <c r="X501" s="93">
        <f>SUM('31:3'!X501)</f>
        <v>0</v>
      </c>
      <c r="Y501" s="93">
        <f>SUM('31:3'!Y501)</f>
        <v>0</v>
      </c>
      <c r="Z501" s="93">
        <f>SUM('31:3'!Z501)</f>
        <v>0</v>
      </c>
      <c r="AA501" s="93">
        <f>SUM('31:3'!AA501)</f>
        <v>0</v>
      </c>
      <c r="AB501" s="73"/>
      <c r="AC501" s="54"/>
      <c r="AD501" s="346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>
      <c r="A502" s="299"/>
      <c r="B502" s="336"/>
      <c r="C502" s="16"/>
      <c r="D502" s="17"/>
      <c r="E502" s="17"/>
      <c r="F502" s="6"/>
      <c r="G502" s="93">
        <f>SUM('31:3'!G502)</f>
        <v>0</v>
      </c>
      <c r="H502" s="339">
        <f t="shared" si="202"/>
        <v>0</v>
      </c>
      <c r="I502" s="93">
        <f>SUM('31:3'!I502)</f>
        <v>0</v>
      </c>
      <c r="J502" s="31"/>
      <c r="K502" s="35"/>
      <c r="L502" s="87"/>
      <c r="M502" s="36"/>
      <c r="N502" s="31"/>
      <c r="O502" s="93">
        <f>SUM('31:3'!O502)</f>
        <v>0</v>
      </c>
      <c r="P502" s="93">
        <f>SUM('31:3'!P502)</f>
        <v>0</v>
      </c>
      <c r="Q502" s="93">
        <f>SUM('31:3'!Q502)</f>
        <v>0</v>
      </c>
      <c r="R502" s="93">
        <f>SUM('31:3'!R502)</f>
        <v>0</v>
      </c>
      <c r="S502" s="93">
        <f>SUM('31:3'!S502)</f>
        <v>0</v>
      </c>
      <c r="T502" s="93">
        <f>SUM('31:3'!T502)</f>
        <v>0</v>
      </c>
      <c r="U502" s="93">
        <f>SUM('31:3'!U502)</f>
        <v>0</v>
      </c>
      <c r="V502" s="206"/>
      <c r="W502" s="33"/>
      <c r="X502" s="93">
        <f>SUM('31:3'!X502)</f>
        <v>0</v>
      </c>
      <c r="Y502" s="93">
        <f>SUM('31:3'!Y502)</f>
        <v>0</v>
      </c>
      <c r="Z502" s="93">
        <f>SUM('31:3'!Z502)</f>
        <v>0</v>
      </c>
      <c r="AA502" s="93">
        <f>SUM('31:3'!AA502)</f>
        <v>0</v>
      </c>
      <c r="AB502" s="73"/>
      <c r="AC502" s="54"/>
      <c r="AD502" s="346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>
      <c r="A503" s="535" t="s">
        <v>106</v>
      </c>
      <c r="B503" s="536"/>
      <c r="C503" s="342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11">SUM(M488:M498)</f>
        <v>0</v>
      </c>
      <c r="N503" s="20">
        <f t="shared" si="211"/>
        <v>0</v>
      </c>
      <c r="O503" s="91">
        <f t="shared" si="211"/>
        <v>0</v>
      </c>
      <c r="P503" s="91">
        <f t="shared" si="211"/>
        <v>0</v>
      </c>
      <c r="Q503" s="91">
        <f t="shared" si="211"/>
        <v>0</v>
      </c>
      <c r="R503" s="91">
        <f t="shared" si="211"/>
        <v>0</v>
      </c>
      <c r="S503" s="92">
        <f t="shared" si="211"/>
        <v>0</v>
      </c>
      <c r="T503" s="91">
        <f t="shared" si="211"/>
        <v>0</v>
      </c>
      <c r="U503" s="91">
        <f t="shared" si="211"/>
        <v>0</v>
      </c>
      <c r="V503" s="206">
        <f t="shared" si="211"/>
        <v>0</v>
      </c>
      <c r="W503" s="33" t="str">
        <f t="shared" ref="W503:W504" si="212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70"/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>
      <c r="A504" s="546" t="s">
        <v>108</v>
      </c>
      <c r="B504" s="547"/>
      <c r="C504" s="547"/>
      <c r="D504" s="547"/>
      <c r="E504" s="547"/>
      <c r="F504" s="548"/>
      <c r="G504" s="193">
        <f>SUM(G368,G426,G461,G477,G487,G503)</f>
        <v>1732</v>
      </c>
      <c r="H504" s="193">
        <f>SUM(H368,H426,H461,H477,H487,H503)</f>
        <v>8711.9600000000009</v>
      </c>
      <c r="I504" s="193">
        <f>SUM(I368,I426,I461,I477,I487,I503)</f>
        <v>173.5</v>
      </c>
      <c r="J504" s="52">
        <f t="array" ref="J504">IF(ISERROR(G504/I504),"",G504/I504)</f>
        <v>9.9827089337175785</v>
      </c>
      <c r="K504" s="193">
        <f>SUM(K368,K426,K461,K477,K487,K503)</f>
        <v>191.37463343108504</v>
      </c>
      <c r="L504" s="52">
        <f>IF(ISERROR(G504/K504),"",G504/K504)</f>
        <v>9.0503112609420189</v>
      </c>
      <c r="M504" s="193">
        <f t="shared" ref="M504:V504" si="213">SUM(M368,M426,M461,M477,M487,M503)</f>
        <v>-17.874633431085034</v>
      </c>
      <c r="N504" s="193">
        <f t="shared" si="213"/>
        <v>0</v>
      </c>
      <c r="O504" s="193">
        <f t="shared" si="213"/>
        <v>0</v>
      </c>
      <c r="P504" s="193">
        <f t="shared" si="213"/>
        <v>0</v>
      </c>
      <c r="Q504" s="193">
        <f t="shared" si="213"/>
        <v>0</v>
      </c>
      <c r="R504" s="193">
        <f t="shared" si="213"/>
        <v>0</v>
      </c>
      <c r="S504" s="193">
        <f t="shared" si="213"/>
        <v>0</v>
      </c>
      <c r="T504" s="193">
        <f t="shared" si="213"/>
        <v>0</v>
      </c>
      <c r="U504" s="193">
        <f t="shared" si="213"/>
        <v>0</v>
      </c>
      <c r="V504" s="193">
        <f t="shared" si="213"/>
        <v>0</v>
      </c>
      <c r="W504" s="78">
        <f t="shared" si="212"/>
        <v>0</v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6"/>
      <c r="AC504" s="71"/>
      <c r="AD504" s="346"/>
      <c r="AE504" s="77"/>
      <c r="AF504" s="77"/>
      <c r="AG504" s="77"/>
      <c r="AH504" s="77"/>
      <c r="AI504" s="57"/>
      <c r="AJ504" s="57"/>
      <c r="AK504" s="57"/>
      <c r="AL504" s="563"/>
      <c r="AM504" s="563"/>
      <c r="AN504" s="563"/>
      <c r="AO504" s="563"/>
      <c r="AP504" s="563"/>
      <c r="AQ504" s="563"/>
      <c r="AR504" s="563"/>
      <c r="AS504" s="563"/>
      <c r="AT504" s="563"/>
      <c r="AU504" s="563"/>
      <c r="AV504" s="563"/>
      <c r="AW504" s="563"/>
      <c r="AX504" s="563"/>
      <c r="AY504" s="563"/>
      <c r="AZ504" s="563"/>
      <c r="BA504" s="563"/>
    </row>
    <row r="505" spans="1:53" ht="15.75" customHeight="1">
      <c r="A505" s="467" t="s">
        <v>503</v>
      </c>
      <c r="B505" s="337" t="s">
        <v>110</v>
      </c>
      <c r="C505" s="549" t="s">
        <v>111</v>
      </c>
      <c r="D505" s="549"/>
      <c r="E505" s="528" t="s">
        <v>112</v>
      </c>
      <c r="F505" s="528"/>
      <c r="G505" s="539" t="s">
        <v>113</v>
      </c>
      <c r="H505" s="539"/>
      <c r="I505" s="528" t="s">
        <v>114</v>
      </c>
      <c r="J505" s="528"/>
      <c r="K505" s="528" t="s">
        <v>36</v>
      </c>
      <c r="L505" s="528"/>
      <c r="M505" s="528" t="s">
        <v>115</v>
      </c>
      <c r="N505" s="528"/>
      <c r="O505" s="528" t="s">
        <v>116</v>
      </c>
      <c r="P505" s="539" t="s">
        <v>117</v>
      </c>
      <c r="Q505" s="539"/>
      <c r="R505" s="539" t="s">
        <v>36</v>
      </c>
      <c r="S505" s="539"/>
      <c r="T505" s="539" t="s">
        <v>118</v>
      </c>
      <c r="U505" s="539"/>
      <c r="V505" s="539" t="s">
        <v>119</v>
      </c>
      <c r="W505" s="539"/>
      <c r="X505" s="539" t="s">
        <v>36</v>
      </c>
      <c r="Y505" s="539"/>
      <c r="Z505" s="539" t="s">
        <v>118</v>
      </c>
      <c r="AA505" s="539"/>
      <c r="AB505" s="12"/>
      <c r="AC505" s="12"/>
      <c r="AD505" s="12"/>
      <c r="AE505" s="3"/>
      <c r="AF505" s="3"/>
      <c r="AG505" s="3"/>
      <c r="AH505" s="344"/>
      <c r="AI505" s="14"/>
      <c r="AJ505" s="14"/>
      <c r="AK505" s="14"/>
      <c r="AL505" s="14"/>
      <c r="AM505" s="14"/>
      <c r="AN505" s="14"/>
      <c r="AO505" s="14"/>
      <c r="AP505" s="14"/>
      <c r="AQ505" s="14"/>
      <c r="AR505" s="14"/>
      <c r="AS505" s="14"/>
      <c r="AT505" s="14"/>
      <c r="AU505" s="21"/>
      <c r="AV505" s="21"/>
      <c r="AW505" s="21"/>
      <c r="AX505" s="21"/>
      <c r="AY505" s="21"/>
      <c r="AZ505" s="21"/>
      <c r="BA505" s="21"/>
    </row>
    <row r="506" spans="1:53">
      <c r="A506" s="468"/>
      <c r="B506" s="337" t="s">
        <v>120</v>
      </c>
      <c r="C506" s="550">
        <f>SUM('31:3'!C506)</f>
        <v>0</v>
      </c>
      <c r="D506" s="551"/>
      <c r="E506" s="552">
        <f>D506*11</f>
        <v>0</v>
      </c>
      <c r="F506" s="552"/>
      <c r="G506" s="435">
        <v>0</v>
      </c>
      <c r="H506" s="436"/>
      <c r="I506" s="528">
        <f>G506*11</f>
        <v>0</v>
      </c>
      <c r="J506" s="528"/>
      <c r="K506" s="528">
        <f>E506-I506</f>
        <v>0</v>
      </c>
      <c r="L506" s="528"/>
      <c r="M506" s="553" t="str">
        <f>IF(ISERROR(K506/E506),"",K506/E506)</f>
        <v/>
      </c>
      <c r="N506" s="553"/>
      <c r="O506" s="528"/>
      <c r="P506" s="539" t="s">
        <v>70</v>
      </c>
      <c r="Q506" s="539"/>
      <c r="R506" s="554">
        <f>SUM(O368:U368)</f>
        <v>0</v>
      </c>
      <c r="S506" s="554"/>
      <c r="T506" s="555" t="str">
        <f t="array" ref="T506">IF(ISERROR(R506/R513),"",R506/R513)</f>
        <v/>
      </c>
      <c r="U506" s="555"/>
      <c r="V506" s="539" t="s">
        <v>41</v>
      </c>
      <c r="W506" s="539"/>
      <c r="X506" s="554">
        <f>SUM(O368,O426,O461,O477,O487,O503)</f>
        <v>0</v>
      </c>
      <c r="Y506" s="554"/>
      <c r="Z506" s="555" t="str">
        <f t="array" ref="Z506">IF(ISERROR(X506/X513),"",X506/X513)</f>
        <v/>
      </c>
      <c r="AA506" s="555"/>
      <c r="AB506" s="12"/>
      <c r="AC506" s="22"/>
      <c r="AD506" s="22"/>
      <c r="AE506" s="3"/>
      <c r="AF506" s="3"/>
      <c r="AG506" s="3"/>
      <c r="AH506" s="346"/>
      <c r="AI506" s="14"/>
      <c r="AJ506" s="14"/>
      <c r="AK506" s="14"/>
      <c r="AL506" s="14"/>
      <c r="AM506" s="14"/>
      <c r="AN506" s="14"/>
      <c r="AO506" s="14"/>
      <c r="AP506" s="14"/>
      <c r="AQ506" s="14"/>
      <c r="AR506" s="14"/>
      <c r="AS506" s="14"/>
      <c r="AT506" s="14"/>
      <c r="AU506" s="21"/>
      <c r="AV506" s="21"/>
      <c r="AW506" s="21"/>
      <c r="AX506" s="21"/>
      <c r="AY506" s="21"/>
      <c r="AZ506" s="21"/>
      <c r="BA506" s="21"/>
    </row>
    <row r="507" spans="1:53" ht="15.75" customHeight="1">
      <c r="A507" s="468"/>
      <c r="B507" s="337" t="s">
        <v>121</v>
      </c>
      <c r="C507" s="550">
        <f>SUM('31:3'!C507)</f>
        <v>0</v>
      </c>
      <c r="D507" s="551"/>
      <c r="E507" s="552">
        <f>D507*11</f>
        <v>0</v>
      </c>
      <c r="F507" s="552"/>
      <c r="G507" s="435">
        <v>0</v>
      </c>
      <c r="H507" s="436"/>
      <c r="I507" s="528">
        <f>G507*11</f>
        <v>0</v>
      </c>
      <c r="J507" s="528"/>
      <c r="K507" s="528">
        <f>E507-I507</f>
        <v>0</v>
      </c>
      <c r="L507" s="528"/>
      <c r="M507" s="553" t="str">
        <f>IF(ISERROR(K507/E507),"",K507/E507)</f>
        <v/>
      </c>
      <c r="N507" s="553"/>
      <c r="O507" s="528"/>
      <c r="P507" s="539" t="s">
        <v>86</v>
      </c>
      <c r="Q507" s="539"/>
      <c r="R507" s="554">
        <f>SUM(O426:U426)</f>
        <v>0</v>
      </c>
      <c r="S507" s="554"/>
      <c r="T507" s="555" t="str">
        <f>IF(ISERROR(R507/R513),"",R507/R513)</f>
        <v/>
      </c>
      <c r="U507" s="555"/>
      <c r="V507" s="539" t="s">
        <v>42</v>
      </c>
      <c r="W507" s="539"/>
      <c r="X507" s="554">
        <f>SUM(O369,O427,O462,O478,O488,O504)</f>
        <v>0</v>
      </c>
      <c r="Y507" s="554"/>
      <c r="Z507" s="555" t="str">
        <f>IF(ISERROR(X507/X513),"",X507/X513)</f>
        <v/>
      </c>
      <c r="AA507" s="555"/>
      <c r="AB507" s="12"/>
      <c r="AC507" s="22"/>
      <c r="AD507" s="22"/>
      <c r="AE507" s="3"/>
      <c r="AF507" s="3"/>
      <c r="AG507" s="3"/>
      <c r="AH507" s="346"/>
      <c r="AI507" s="14"/>
      <c r="AJ507" s="14"/>
      <c r="AK507" s="14"/>
      <c r="AL507" s="14"/>
      <c r="AM507" s="14"/>
      <c r="AN507" s="14"/>
      <c r="AO507" s="14"/>
      <c r="AP507" s="14"/>
      <c r="AQ507" s="14"/>
      <c r="AR507" s="14"/>
      <c r="AS507" s="14"/>
      <c r="AT507" s="14"/>
      <c r="AU507" s="21"/>
      <c r="AV507" s="21"/>
      <c r="AW507" s="21"/>
      <c r="AX507" s="21"/>
      <c r="AY507" s="21"/>
      <c r="AZ507" s="21"/>
      <c r="BA507" s="21"/>
    </row>
    <row r="508" spans="1:53">
      <c r="A508" s="468"/>
      <c r="B508" s="337" t="s">
        <v>122</v>
      </c>
      <c r="C508" s="550">
        <f>SUM('31:3'!C508)</f>
        <v>0</v>
      </c>
      <c r="D508" s="551"/>
      <c r="E508" s="552">
        <f>D508*11</f>
        <v>0</v>
      </c>
      <c r="F508" s="552"/>
      <c r="G508" s="435">
        <v>0</v>
      </c>
      <c r="H508" s="436"/>
      <c r="I508" s="528">
        <f>G508*11</f>
        <v>0</v>
      </c>
      <c r="J508" s="528"/>
      <c r="K508" s="528">
        <f>E508-I508</f>
        <v>0</v>
      </c>
      <c r="L508" s="528"/>
      <c r="M508" s="553" t="str">
        <f>IF(ISERROR(K508/E508),"",K508/E508)</f>
        <v/>
      </c>
      <c r="N508" s="553"/>
      <c r="O508" s="528"/>
      <c r="P508" s="539" t="s">
        <v>92</v>
      </c>
      <c r="Q508" s="539"/>
      <c r="R508" s="554">
        <f>SUM(O461:U461)</f>
        <v>0</v>
      </c>
      <c r="S508" s="554"/>
      <c r="T508" s="555" t="str">
        <f>IF(ISERROR(R508/R513),"",R508/R513)</f>
        <v/>
      </c>
      <c r="U508" s="555"/>
      <c r="V508" s="539" t="s">
        <v>43</v>
      </c>
      <c r="W508" s="539"/>
      <c r="X508" s="554">
        <f>SUM(O371,O428,O463,O479,O489,O505)</f>
        <v>0</v>
      </c>
      <c r="Y508" s="554"/>
      <c r="Z508" s="555" t="str">
        <f>IF(ISERROR(X508/X513),"",X508/X513)</f>
        <v/>
      </c>
      <c r="AA508" s="555"/>
      <c r="AB508" s="12"/>
      <c r="AC508" s="22"/>
      <c r="AD508" s="22"/>
      <c r="AE508" s="3"/>
      <c r="AF508" s="3"/>
      <c r="AG508" s="346"/>
      <c r="AH508" s="346"/>
      <c r="AI508" s="14"/>
      <c r="AJ508" s="14"/>
      <c r="AK508" s="14"/>
      <c r="AL508" s="14"/>
      <c r="AM508" s="14"/>
      <c r="AN508" s="14"/>
      <c r="AO508" s="14"/>
      <c r="AP508" s="14"/>
      <c r="AQ508" s="14"/>
      <c r="AR508" s="14"/>
      <c r="AS508" s="14"/>
      <c r="AT508" s="14"/>
      <c r="AU508" s="21"/>
      <c r="AV508" s="21"/>
      <c r="AW508" s="21"/>
      <c r="AX508" s="21"/>
      <c r="AY508" s="21"/>
      <c r="AZ508" s="21"/>
      <c r="BA508" s="21"/>
    </row>
    <row r="509" spans="1:53">
      <c r="A509" s="468"/>
      <c r="B509" s="337" t="s">
        <v>47</v>
      </c>
      <c r="C509" s="450">
        <v>1</v>
      </c>
      <c r="D509" s="451"/>
      <c r="E509" s="552">
        <f>D509*11</f>
        <v>0</v>
      </c>
      <c r="F509" s="552"/>
      <c r="G509" s="435">
        <v>1</v>
      </c>
      <c r="H509" s="436"/>
      <c r="I509" s="528">
        <f>G509*11</f>
        <v>11</v>
      </c>
      <c r="J509" s="528"/>
      <c r="K509" s="528">
        <f>E509-I509</f>
        <v>-11</v>
      </c>
      <c r="L509" s="528"/>
      <c r="M509" s="553" t="str">
        <f>IF(ISERROR(K509/E509),"",K509/E509)</f>
        <v/>
      </c>
      <c r="N509" s="553"/>
      <c r="O509" s="528"/>
      <c r="P509" s="539" t="s">
        <v>99</v>
      </c>
      <c r="Q509" s="539"/>
      <c r="R509" s="554">
        <f>SUM(O477:U477)</f>
        <v>0</v>
      </c>
      <c r="S509" s="554"/>
      <c r="T509" s="555" t="str">
        <f>IF(ISERROR(R509/R513),"",R509/R513)</f>
        <v/>
      </c>
      <c r="U509" s="555"/>
      <c r="V509" s="539" t="s">
        <v>44</v>
      </c>
      <c r="W509" s="539"/>
      <c r="X509" s="554">
        <f>SUM(O372,O429,O464,O480,O490,O506)</f>
        <v>0</v>
      </c>
      <c r="Y509" s="554"/>
      <c r="Z509" s="555" t="str">
        <f>IF(ISERROR(X509/X513),"",X509/X513)</f>
        <v/>
      </c>
      <c r="AA509" s="555"/>
      <c r="AB509" s="12"/>
      <c r="AC509" s="22"/>
      <c r="AD509" s="22"/>
      <c r="AE509" s="3"/>
      <c r="AF509" s="3"/>
      <c r="AG509" s="346"/>
      <c r="AH509" s="346"/>
      <c r="AI509" s="14"/>
      <c r="AJ509" s="14"/>
      <c r="AK509" s="14"/>
      <c r="AL509" s="14"/>
      <c r="AM509" s="14"/>
      <c r="AN509" s="14"/>
      <c r="AO509" s="14"/>
      <c r="AP509" s="14"/>
      <c r="AQ509" s="14"/>
      <c r="AR509" s="14"/>
      <c r="AS509" s="14"/>
      <c r="AT509" s="14"/>
      <c r="AU509" s="21"/>
      <c r="AV509" s="21"/>
      <c r="AW509" s="21"/>
      <c r="AX509" s="21"/>
      <c r="AY509" s="21"/>
      <c r="AZ509" s="21"/>
      <c r="BA509" s="21"/>
    </row>
    <row r="510" spans="1:53">
      <c r="A510" s="469"/>
      <c r="B510" s="337" t="s">
        <v>123</v>
      </c>
      <c r="C510" s="557">
        <f>SUM(C506:D509)</f>
        <v>1</v>
      </c>
      <c r="D510" s="528"/>
      <c r="E510" s="528">
        <f>SUM(F506:F509)</f>
        <v>0</v>
      </c>
      <c r="F510" s="528"/>
      <c r="G510" s="557">
        <f>SUM(G506:H509)</f>
        <v>1</v>
      </c>
      <c r="H510" s="528"/>
      <c r="I510" s="528">
        <f>SUM(I506:J509)</f>
        <v>11</v>
      </c>
      <c r="J510" s="528"/>
      <c r="K510" s="528">
        <f>SUM(K506:L509)</f>
        <v>-11</v>
      </c>
      <c r="L510" s="528"/>
      <c r="M510" s="553" t="str">
        <f>IF(ISERROR(K510/E510),"",K510/E510)</f>
        <v/>
      </c>
      <c r="N510" s="553"/>
      <c r="O510" s="528"/>
      <c r="P510" s="539" t="s">
        <v>102</v>
      </c>
      <c r="Q510" s="539"/>
      <c r="R510" s="554">
        <f>SUM(O487:U487)</f>
        <v>0</v>
      </c>
      <c r="S510" s="554"/>
      <c r="T510" s="555" t="str">
        <f>IF(ISERROR(R510/R513),"",R510/R513)</f>
        <v/>
      </c>
      <c r="U510" s="555"/>
      <c r="V510" s="539" t="s">
        <v>45</v>
      </c>
      <c r="W510" s="539"/>
      <c r="X510" s="554">
        <f>SUM(O373,O430,O465,O481,O491,O507)</f>
        <v>0</v>
      </c>
      <c r="Y510" s="554"/>
      <c r="Z510" s="555" t="str">
        <f>IF(ISERROR(X510/X513),"",X510/X513)</f>
        <v/>
      </c>
      <c r="AA510" s="555"/>
      <c r="AB510" s="12"/>
      <c r="AC510" s="22"/>
      <c r="AD510" s="22"/>
      <c r="AE510" s="3"/>
      <c r="AF510" s="3"/>
      <c r="AG510" s="346"/>
      <c r="AH510" s="346"/>
      <c r="AI510" s="14"/>
      <c r="AJ510" s="14"/>
      <c r="AK510" s="14"/>
      <c r="AL510" s="14"/>
      <c r="AM510" s="14"/>
      <c r="AN510" s="14"/>
      <c r="AO510" s="14"/>
      <c r="AP510" s="14"/>
      <c r="AQ510" s="14"/>
      <c r="AR510" s="14"/>
      <c r="AS510" s="14"/>
      <c r="AT510" s="14"/>
      <c r="AU510" s="343"/>
      <c r="AV510" s="343"/>
      <c r="AW510" s="343"/>
      <c r="AX510" s="343"/>
      <c r="AY510" s="343"/>
      <c r="AZ510" s="343"/>
      <c r="BA510" s="343"/>
    </row>
    <row r="511" spans="1:53" ht="17.25">
      <c r="A511" s="309" t="s">
        <v>504</v>
      </c>
      <c r="B511" s="337">
        <f>G504</f>
        <v>1732</v>
      </c>
      <c r="C511" s="554" t="s">
        <v>155</v>
      </c>
      <c r="D511" s="554"/>
      <c r="E511" s="539">
        <f>H504</f>
        <v>8711.9600000000009</v>
      </c>
      <c r="F511" s="539"/>
      <c r="G511" s="539" t="s">
        <v>34</v>
      </c>
      <c r="H511" s="539"/>
      <c r="I511" s="556">
        <f>L504</f>
        <v>9.0503112609420189</v>
      </c>
      <c r="J511" s="556"/>
      <c r="K511" s="528" t="s">
        <v>32</v>
      </c>
      <c r="L511" s="528"/>
      <c r="M511" s="556">
        <f>J504</f>
        <v>9.9827089337175785</v>
      </c>
      <c r="N511" s="556"/>
      <c r="O511" s="528"/>
      <c r="P511" s="539" t="s">
        <v>106</v>
      </c>
      <c r="Q511" s="539"/>
      <c r="R511" s="554">
        <f>SUM(O503:U503)</f>
        <v>0</v>
      </c>
      <c r="S511" s="554"/>
      <c r="T511" s="555" t="str">
        <f>IF(ISERROR(R511/R513),"",R511/R513)</f>
        <v/>
      </c>
      <c r="U511" s="555"/>
      <c r="V511" s="539" t="s">
        <v>46</v>
      </c>
      <c r="W511" s="539"/>
      <c r="X511" s="554">
        <f>SUM(O374,O431,O466,O482,O492,O508)</f>
        <v>0</v>
      </c>
      <c r="Y511" s="554"/>
      <c r="Z511" s="555" t="str">
        <f>IF(ISERROR(X511/X513),"",X511/X513)</f>
        <v/>
      </c>
      <c r="AA511" s="555"/>
      <c r="AB511" s="12"/>
      <c r="AC511" s="22"/>
      <c r="AD511" s="22"/>
      <c r="AE511" s="3"/>
      <c r="AF511" s="3"/>
      <c r="AG511" s="346"/>
      <c r="AH511" s="346"/>
      <c r="AI511" s="14"/>
      <c r="AJ511" s="14"/>
      <c r="AK511" s="14"/>
      <c r="AL511" s="14"/>
      <c r="AM511" s="14"/>
      <c r="AN511" s="14"/>
      <c r="AO511" s="14"/>
      <c r="AP511" s="14"/>
      <c r="AQ511" s="14"/>
      <c r="AR511" s="14"/>
      <c r="AS511" s="14"/>
      <c r="AT511" s="14"/>
      <c r="AU511" s="343"/>
      <c r="AV511" s="343"/>
      <c r="AW511" s="343"/>
      <c r="AX511" s="343"/>
      <c r="AY511" s="343"/>
      <c r="AZ511" s="343"/>
      <c r="BA511" s="343"/>
    </row>
    <row r="512" spans="1:53" ht="15.75" customHeight="1">
      <c r="A512" s="310" t="s">
        <v>505</v>
      </c>
      <c r="B512" s="337">
        <f>I504+C510</f>
        <v>174.5</v>
      </c>
      <c r="C512" s="539" t="s">
        <v>114</v>
      </c>
      <c r="D512" s="539"/>
      <c r="E512" s="549">
        <f>K504+I510</f>
        <v>202.37463343108504</v>
      </c>
      <c r="F512" s="549"/>
      <c r="G512" s="539" t="s">
        <v>150</v>
      </c>
      <c r="H512" s="539"/>
      <c r="I512" s="556">
        <f>B512-E512</f>
        <v>-27.874633431085044</v>
      </c>
      <c r="J512" s="556"/>
      <c r="K512" s="528" t="s">
        <v>151</v>
      </c>
      <c r="L512" s="528"/>
      <c r="M512" s="553">
        <f>IF(ISERROR(I512/B512),"",I512/B512)</f>
        <v>-0.15974001966237847</v>
      </c>
      <c r="N512" s="553"/>
      <c r="O512" s="528"/>
      <c r="P512" s="539" t="s">
        <v>107</v>
      </c>
      <c r="Q512" s="539"/>
      <c r="R512" s="554"/>
      <c r="S512" s="554"/>
      <c r="T512" s="555" t="str">
        <f>IF(ISERROR(R512/R513),"",R512/R513)</f>
        <v/>
      </c>
      <c r="U512" s="555"/>
      <c r="V512" s="539" t="s">
        <v>47</v>
      </c>
      <c r="W512" s="539"/>
      <c r="X512" s="554">
        <f>SUM(O375,O432,O467,O486,O493,O509)</f>
        <v>0</v>
      </c>
      <c r="Y512" s="554"/>
      <c r="Z512" s="555" t="str">
        <f>IF(ISERROR(X512/X513),"",X512/X513)</f>
        <v/>
      </c>
      <c r="AA512" s="555"/>
      <c r="AB512" s="12"/>
      <c r="AC512" s="22"/>
      <c r="AD512" s="22"/>
      <c r="AE512" s="3"/>
      <c r="AF512" s="3"/>
      <c r="AG512" s="346"/>
      <c r="AH512" s="346"/>
      <c r="AI512" s="14"/>
      <c r="AJ512" s="14"/>
      <c r="AK512" s="14"/>
      <c r="AL512" s="14"/>
      <c r="AM512" s="14"/>
      <c r="AN512" s="14"/>
      <c r="AO512" s="14"/>
      <c r="AP512" s="14"/>
      <c r="AQ512" s="14"/>
      <c r="AR512" s="14"/>
      <c r="AS512" s="14"/>
      <c r="AT512" s="14"/>
      <c r="AU512" s="343"/>
      <c r="AV512" s="343"/>
      <c r="AW512" s="343"/>
      <c r="AX512" s="343"/>
      <c r="AY512" s="343"/>
      <c r="AZ512" s="343"/>
      <c r="BA512" s="343"/>
    </row>
    <row r="513" spans="1:53" ht="15.75" customHeight="1">
      <c r="A513" s="310" t="s">
        <v>507</v>
      </c>
      <c r="B513" s="337">
        <f>N504</f>
        <v>0</v>
      </c>
      <c r="C513" s="539" t="s">
        <v>149</v>
      </c>
      <c r="D513" s="539"/>
      <c r="E513" s="555">
        <f>IF(ISERROR(B513/B512),"",B513/B512)</f>
        <v>0</v>
      </c>
      <c r="F513" s="555"/>
      <c r="G513" s="539" t="s">
        <v>158</v>
      </c>
      <c r="H513" s="539"/>
      <c r="I513" s="528">
        <f>V504</f>
        <v>0</v>
      </c>
      <c r="J513" s="528"/>
      <c r="K513" s="528" t="s">
        <v>156</v>
      </c>
      <c r="L513" s="528"/>
      <c r="M513" s="553">
        <f t="array" ref="M513">IF(ISERROR(I513/B511),"",I513/B511)</f>
        <v>0</v>
      </c>
      <c r="N513" s="553"/>
      <c r="O513" s="528"/>
      <c r="P513" s="539" t="s">
        <v>123</v>
      </c>
      <c r="Q513" s="539"/>
      <c r="R513" s="554">
        <f>SUM(R506:S512)</f>
        <v>0</v>
      </c>
      <c r="S513" s="554"/>
      <c r="T513" s="555">
        <f>SUM(T506:U512)</f>
        <v>0</v>
      </c>
      <c r="U513" s="555"/>
      <c r="V513" s="539" t="s">
        <v>123</v>
      </c>
      <c r="W513" s="539"/>
      <c r="X513" s="554">
        <f>SUM(X506:Y512)</f>
        <v>0</v>
      </c>
      <c r="Y513" s="554"/>
      <c r="Z513" s="555">
        <f>SUM(Z506:AA512)</f>
        <v>0</v>
      </c>
      <c r="AA513" s="555"/>
      <c r="AB513" s="12"/>
      <c r="AC513" s="22"/>
      <c r="AD513" s="22"/>
      <c r="AE513" s="3"/>
      <c r="AF513" s="3"/>
      <c r="AG513" s="346"/>
      <c r="AH513" s="346"/>
      <c r="AI513" s="14"/>
      <c r="AJ513" s="14"/>
      <c r="AK513" s="14"/>
      <c r="AL513" s="14"/>
      <c r="AM513" s="14"/>
      <c r="AN513" s="14"/>
      <c r="AO513" s="14"/>
      <c r="AP513" s="14"/>
      <c r="AQ513" s="14"/>
      <c r="AR513" s="14"/>
      <c r="AS513" s="14"/>
      <c r="AT513" s="14"/>
      <c r="AU513" s="343"/>
      <c r="AV513" s="343"/>
      <c r="AW513" s="343"/>
      <c r="AX513" s="343"/>
      <c r="AY513" s="343"/>
      <c r="AZ513" s="343"/>
      <c r="BA513" s="343"/>
    </row>
    <row r="514" spans="1:53" ht="17.25">
      <c r="A514" s="329" t="s">
        <v>508</v>
      </c>
      <c r="B514" s="341"/>
      <c r="C514" s="7"/>
      <c r="D514" s="7"/>
      <c r="E514" s="15"/>
      <c r="F514" s="15"/>
      <c r="G514" s="566" t="str">
        <f>IF(ISERROR(#REF!/#REF!),"",#REF!/#REF!)</f>
        <v/>
      </c>
      <c r="H514" s="566"/>
      <c r="I514" s="566"/>
      <c r="J514" s="8"/>
      <c r="K514" s="47"/>
      <c r="L514" s="12"/>
      <c r="M514" s="12"/>
      <c r="N514" s="566" t="str">
        <f>IF(ISERROR(G514/#REF!),"",G514/#REF!)</f>
        <v/>
      </c>
      <c r="O514" s="566"/>
      <c r="P514" s="566"/>
      <c r="Q514" s="566"/>
      <c r="R514" s="566"/>
      <c r="S514" s="346"/>
      <c r="T514" s="15"/>
      <c r="U514" s="15"/>
      <c r="V514" s="209"/>
      <c r="W514" s="8"/>
      <c r="X514" s="9"/>
      <c r="Y514" s="9"/>
      <c r="Z514" s="9"/>
      <c r="AA514" s="10"/>
      <c r="AB514" s="10"/>
      <c r="AC514" s="10"/>
      <c r="AD514" s="10"/>
      <c r="AE514" s="10"/>
      <c r="AF514" s="10"/>
      <c r="AG514" s="10"/>
      <c r="AH514" s="10"/>
      <c r="AI514" s="10"/>
      <c r="AJ514" s="10"/>
      <c r="AK514" s="10"/>
      <c r="AL514" s="10"/>
      <c r="AM514" s="9"/>
      <c r="AN514" s="9"/>
      <c r="AO514" s="9"/>
      <c r="AP514" s="9"/>
      <c r="AQ514" s="9"/>
      <c r="AR514" s="9"/>
      <c r="AS514" s="12"/>
      <c r="AT514" s="12"/>
      <c r="AU514" s="12"/>
      <c r="AV514" s="12"/>
      <c r="AW514" s="12"/>
      <c r="AX514" s="12"/>
      <c r="AY514" s="12"/>
      <c r="AZ514" s="12"/>
      <c r="BA514" s="12"/>
    </row>
    <row r="515" spans="1:53" ht="15.75" customHeight="1">
      <c r="A515" s="311" t="s">
        <v>509</v>
      </c>
      <c r="B515" s="341"/>
      <c r="C515" s="7"/>
      <c r="D515" s="7"/>
      <c r="E515" s="7"/>
      <c r="F515" s="7"/>
      <c r="G515" s="11"/>
      <c r="H515" s="7"/>
      <c r="I515" s="11"/>
      <c r="J515" s="44"/>
      <c r="K515" s="48"/>
      <c r="L515" s="7"/>
      <c r="M515" s="7"/>
      <c r="N515" s="7"/>
      <c r="O515" s="7"/>
      <c r="P515" s="7"/>
      <c r="Q515" s="7"/>
      <c r="R515" s="7"/>
      <c r="S515" s="7"/>
      <c r="T515" s="7"/>
      <c r="U515" s="18"/>
      <c r="V515" s="210"/>
      <c r="W515" s="18"/>
      <c r="X515" s="7"/>
      <c r="Y515" s="7"/>
      <c r="Z515" s="7"/>
      <c r="AA515" s="11"/>
      <c r="AB515" s="11"/>
      <c r="AC515" s="11"/>
      <c r="AD515" s="11"/>
      <c r="AE515" s="11"/>
      <c r="AF515" s="11"/>
      <c r="AG515" s="11"/>
      <c r="AH515" s="11"/>
      <c r="AI515" s="11"/>
      <c r="AJ515" s="11"/>
      <c r="AK515" s="11"/>
      <c r="AL515" s="11"/>
      <c r="AM515" s="7"/>
      <c r="AN515" s="7"/>
      <c r="AO515" s="7"/>
      <c r="AP515" s="7"/>
      <c r="AQ515" s="7"/>
      <c r="AR515" s="7"/>
      <c r="AS515" s="15"/>
      <c r="AT515" s="15"/>
      <c r="AU515" s="15"/>
      <c r="AV515" s="15"/>
      <c r="AW515" s="15"/>
      <c r="AX515" s="15"/>
      <c r="AY515" s="15"/>
      <c r="AZ515" s="15"/>
      <c r="BA515" s="15"/>
    </row>
    <row r="516" spans="1:53">
      <c r="A516" s="554" t="s">
        <v>157</v>
      </c>
      <c r="B516" s="554"/>
      <c r="C516" s="549">
        <f>SUM(B170,B340,B511)</f>
        <v>39629</v>
      </c>
      <c r="D516" s="549"/>
      <c r="E516" s="554" t="s">
        <v>124</v>
      </c>
      <c r="F516" s="554"/>
      <c r="G516" s="549">
        <f>SUM(E170,E340,E511)</f>
        <v>194237.05999999997</v>
      </c>
      <c r="H516" s="549"/>
      <c r="I516" s="539" t="s">
        <v>34</v>
      </c>
      <c r="J516" s="554"/>
      <c r="K516" s="567">
        <f>IF(ISERROR(C516/G517),"",C516/G517)</f>
        <v>18.979443675147522</v>
      </c>
      <c r="L516" s="568"/>
      <c r="M516" s="539" t="s">
        <v>32</v>
      </c>
      <c r="N516" s="539"/>
      <c r="O516" s="569">
        <f t="array" ref="O516">IF(ISERROR(C516/C517),"",C516/C517)</f>
        <v>17.101884577707004</v>
      </c>
      <c r="P516" s="570"/>
      <c r="Q516" s="7"/>
      <c r="R516" s="7"/>
      <c r="S516" s="7"/>
      <c r="T516" s="7"/>
      <c r="U516" s="18"/>
      <c r="V516" s="210"/>
      <c r="W516" s="18"/>
      <c r="X516" s="7"/>
      <c r="Y516" s="7"/>
      <c r="Z516" s="7"/>
      <c r="AA516" s="11"/>
      <c r="AB516" s="11"/>
      <c r="AC516" s="11"/>
      <c r="AD516" s="11"/>
      <c r="AE516" s="11"/>
      <c r="AF516" s="11"/>
      <c r="AG516" s="11"/>
      <c r="AH516" s="11"/>
      <c r="AI516" s="11"/>
      <c r="AJ516" s="11"/>
      <c r="AK516" s="11"/>
      <c r="AL516" s="11"/>
      <c r="AM516" s="7"/>
      <c r="AN516" s="7"/>
      <c r="AO516" s="7"/>
      <c r="AP516" s="7"/>
      <c r="AQ516" s="7"/>
      <c r="AR516" s="7"/>
      <c r="AS516" s="15"/>
      <c r="AT516" s="15"/>
      <c r="AU516" s="15"/>
      <c r="AV516" s="15"/>
      <c r="AW516" s="15"/>
      <c r="AX516" s="15"/>
      <c r="AY516" s="15"/>
      <c r="AZ516" s="15"/>
      <c r="BA516" s="15"/>
    </row>
    <row r="517" spans="1:53">
      <c r="A517" s="539" t="s">
        <v>125</v>
      </c>
      <c r="B517" s="539"/>
      <c r="C517" s="549">
        <f>SUM(B171,B341,B512)</f>
        <v>2317.23</v>
      </c>
      <c r="D517" s="549"/>
      <c r="E517" s="539" t="s">
        <v>114</v>
      </c>
      <c r="F517" s="539"/>
      <c r="G517" s="549">
        <f>SUM(E171,E341,E512)</f>
        <v>2087.9958695465807</v>
      </c>
      <c r="H517" s="549"/>
      <c r="I517" s="571" t="s">
        <v>150</v>
      </c>
      <c r="J517" s="572"/>
      <c r="K517" s="564">
        <f>C517-G517</f>
        <v>229.23413045341931</v>
      </c>
      <c r="L517" s="565"/>
      <c r="M517" s="564" t="s">
        <v>151</v>
      </c>
      <c r="N517" s="565"/>
      <c r="O517" s="573">
        <f>IF(ISERROR(K517/C517),"",K517/C517)</f>
        <v>9.892592899859716E-2</v>
      </c>
      <c r="P517" s="574"/>
      <c r="Q517" s="7"/>
      <c r="R517" s="7"/>
      <c r="S517" s="7"/>
      <c r="T517" s="7"/>
      <c r="U517" s="18"/>
      <c r="V517" s="210"/>
      <c r="W517" s="18"/>
      <c r="X517" s="7"/>
      <c r="Y517" s="7"/>
      <c r="Z517" s="7"/>
      <c r="AA517" s="11"/>
      <c r="AB517" s="11"/>
      <c r="AC517" s="11"/>
      <c r="AD517" s="11"/>
      <c r="AE517" s="11"/>
      <c r="AF517" s="11"/>
      <c r="AG517" s="11"/>
      <c r="AH517" s="11"/>
      <c r="AI517" s="11"/>
      <c r="AJ517" s="11"/>
      <c r="AK517" s="11"/>
      <c r="AL517" s="11"/>
      <c r="AM517" s="7"/>
      <c r="AN517" s="7"/>
      <c r="AO517" s="7"/>
      <c r="AP517" s="7"/>
      <c r="AQ517" s="7"/>
      <c r="AR517" s="7"/>
      <c r="AS517" s="15"/>
      <c r="AT517" s="15"/>
      <c r="AU517" s="15"/>
      <c r="AV517" s="15"/>
      <c r="AW517" s="15"/>
      <c r="AX517" s="15"/>
      <c r="AY517" s="15"/>
      <c r="AZ517" s="15"/>
      <c r="BA517" s="15"/>
    </row>
    <row r="518" spans="1:53">
      <c r="A518" s="571" t="s">
        <v>148</v>
      </c>
      <c r="B518" s="572"/>
      <c r="C518" s="549">
        <f>SUM(B172,B342,B513)</f>
        <v>0</v>
      </c>
      <c r="D518" s="549"/>
      <c r="E518" s="571" t="s">
        <v>149</v>
      </c>
      <c r="F518" s="572"/>
      <c r="G518" s="573">
        <f>IF(ISERROR(C518/C517),"",C518/C517)</f>
        <v>0</v>
      </c>
      <c r="H518" s="574"/>
      <c r="I518" s="539" t="s">
        <v>126</v>
      </c>
      <c r="J518" s="554"/>
      <c r="K518" s="549">
        <f>SUM(I172,I342,I513)</f>
        <v>0</v>
      </c>
      <c r="L518" s="549"/>
      <c r="M518" s="554" t="s">
        <v>127</v>
      </c>
      <c r="N518" s="554"/>
      <c r="O518" s="573">
        <f t="array" ref="O518">IF(ISERROR(K518/C516),"",K518/C516)</f>
        <v>0</v>
      </c>
      <c r="P518" s="574"/>
      <c r="Q518" s="7"/>
      <c r="R518" s="7"/>
      <c r="S518" s="7"/>
      <c r="T518" s="7"/>
      <c r="U518" s="18"/>
      <c r="V518" s="210"/>
      <c r="W518" s="18"/>
      <c r="X518" s="7"/>
      <c r="Y518" s="7"/>
      <c r="Z518" s="7"/>
      <c r="AA518" s="11"/>
      <c r="AB518" s="11"/>
      <c r="AC518" s="11"/>
      <c r="AD518" s="11"/>
      <c r="AE518" s="11"/>
      <c r="AF518" s="11"/>
      <c r="AG518" s="11"/>
      <c r="AH518" s="11"/>
      <c r="AI518" s="11"/>
      <c r="AJ518" s="11"/>
      <c r="AK518" s="11"/>
      <c r="AL518" s="11"/>
      <c r="AM518" s="7"/>
      <c r="AN518" s="7"/>
      <c r="AO518" s="7"/>
      <c r="AP518" s="7"/>
      <c r="AQ518" s="7"/>
      <c r="AR518" s="7"/>
      <c r="AS518" s="15"/>
      <c r="AT518" s="15"/>
      <c r="AU518" s="15"/>
      <c r="AV518" s="15"/>
      <c r="AW518" s="15"/>
      <c r="AX518" s="15"/>
      <c r="AY518" s="15"/>
      <c r="AZ518" s="15"/>
      <c r="BA518" s="15"/>
    </row>
    <row r="519" spans="1:53" ht="17.25">
      <c r="A519" s="311" t="s">
        <v>510</v>
      </c>
      <c r="B519" s="19"/>
      <c r="C519" s="26"/>
      <c r="D519" s="26"/>
      <c r="E519" s="25"/>
      <c r="F519" s="25"/>
      <c r="G519" s="346"/>
      <c r="H519" s="22"/>
      <c r="I519" s="346"/>
      <c r="J519" s="8"/>
      <c r="K519" s="54"/>
      <c r="L519" s="344"/>
      <c r="M519" s="344"/>
      <c r="N519" s="15"/>
      <c r="O519" s="15"/>
      <c r="P519" s="15"/>
      <c r="Q519" s="15"/>
      <c r="R519" s="15"/>
      <c r="S519" s="15"/>
      <c r="T519" s="344"/>
      <c r="U519" s="344"/>
      <c r="V519" s="211"/>
      <c r="W519" s="344"/>
      <c r="X519" s="12"/>
      <c r="Y519" s="12"/>
      <c r="Z519" s="12"/>
      <c r="AA519" s="4"/>
      <c r="AB519" s="4"/>
      <c r="AC519" s="11"/>
      <c r="AD519" s="11"/>
      <c r="AE519" s="11"/>
      <c r="AF519" s="11"/>
      <c r="AG519" s="11"/>
      <c r="AH519" s="11"/>
      <c r="AI519" s="11"/>
      <c r="AJ519" s="11"/>
      <c r="AK519" s="11"/>
      <c r="AL519" s="11"/>
      <c r="AM519" s="7"/>
      <c r="AN519" s="7"/>
      <c r="AO519" s="7"/>
      <c r="AP519" s="7"/>
      <c r="AQ519" s="7"/>
      <c r="AR519" s="7"/>
      <c r="AS519" s="15"/>
      <c r="AT519" s="15"/>
      <c r="AU519" s="15"/>
      <c r="AV519" s="15"/>
      <c r="AW519" s="15"/>
      <c r="AX519" s="15"/>
      <c r="AY519" s="15"/>
      <c r="AZ519" s="15"/>
      <c r="BA519" s="15"/>
    </row>
    <row r="520" spans="1:53">
      <c r="A520" s="571" t="s">
        <v>130</v>
      </c>
      <c r="B520" s="572"/>
      <c r="C520" s="571" t="s">
        <v>131</v>
      </c>
      <c r="D520" s="572"/>
      <c r="E520" s="571" t="s">
        <v>118</v>
      </c>
      <c r="F520" s="572"/>
      <c r="G520" s="581" t="s">
        <v>116</v>
      </c>
      <c r="H520" s="582"/>
      <c r="I520" s="571" t="s">
        <v>117</v>
      </c>
      <c r="J520" s="565"/>
      <c r="K520" s="571" t="s">
        <v>14</v>
      </c>
      <c r="L520" s="572"/>
      <c r="M520" s="571" t="s">
        <v>118</v>
      </c>
      <c r="N520" s="572"/>
      <c r="O520" s="539" t="s">
        <v>119</v>
      </c>
      <c r="P520" s="539"/>
      <c r="Q520" s="571" t="s">
        <v>14</v>
      </c>
      <c r="R520" s="572"/>
      <c r="S520" s="571" t="s">
        <v>118</v>
      </c>
      <c r="T520" s="572"/>
      <c r="U520" s="14"/>
      <c r="V520" s="203"/>
      <c r="W520" s="12"/>
      <c r="X520" s="3"/>
      <c r="Y520" s="14"/>
      <c r="Z520" s="15"/>
      <c r="AA520" s="15"/>
      <c r="AB520" s="15"/>
      <c r="AC520" s="15"/>
      <c r="AD520" s="15"/>
      <c r="AE520" s="15"/>
      <c r="AF520" s="15"/>
      <c r="AG520" s="15"/>
      <c r="AH520" s="11"/>
      <c r="AI520" s="11"/>
      <c r="AJ520" s="15"/>
      <c r="AK520" s="15"/>
      <c r="AL520" s="15"/>
      <c r="AM520" s="15"/>
      <c r="AN520" s="15"/>
      <c r="AO520" s="15"/>
      <c r="AP520" s="15"/>
      <c r="AQ520" s="15"/>
      <c r="AR520" s="15"/>
      <c r="AS520" s="15"/>
      <c r="AT520" s="15"/>
      <c r="AU520" s="15"/>
      <c r="AV520" s="15"/>
      <c r="AW520" s="15"/>
      <c r="AX520" s="15"/>
      <c r="AY520" s="15"/>
      <c r="AZ520" s="15"/>
      <c r="BA520" s="15"/>
    </row>
    <row r="521" spans="1:53" ht="23.25" customHeight="1">
      <c r="A521" s="575" t="s">
        <v>70</v>
      </c>
      <c r="B521" s="572"/>
      <c r="C521" s="576">
        <f>SUM(G28,G198,G368)</f>
        <v>12568</v>
      </c>
      <c r="D521" s="572"/>
      <c r="E521" s="577">
        <f>IF(ISERROR(C521/C527),"",C521/C527)</f>
        <v>0.31714148729465796</v>
      </c>
      <c r="F521" s="578"/>
      <c r="G521" s="583"/>
      <c r="H521" s="584"/>
      <c r="I521" s="579" t="s">
        <v>15</v>
      </c>
      <c r="J521" s="580"/>
      <c r="K521" s="564">
        <f t="shared" ref="K521:K526" si="214">SUM(R165,U335,U506)</f>
        <v>0</v>
      </c>
      <c r="L521" s="565"/>
      <c r="M521" s="577" t="str">
        <f t="array" ref="M521">IF(ISERROR(K521/K527),"",K521/K527)</f>
        <v/>
      </c>
      <c r="N521" s="578"/>
      <c r="O521" s="539" t="s">
        <v>41</v>
      </c>
      <c r="P521" s="539"/>
      <c r="Q521" s="587">
        <f t="shared" ref="Q521:Q526" si="215">SUM(X165,AA335,AA506)</f>
        <v>0</v>
      </c>
      <c r="R521" s="588"/>
      <c r="S521" s="577" t="str">
        <f t="array" ref="S521">IF(ISERROR(Q521/Q527),"",Q521/Q527)</f>
        <v/>
      </c>
      <c r="T521" s="578"/>
      <c r="U521" s="14"/>
      <c r="V521" s="203"/>
      <c r="W521" s="22"/>
      <c r="X521" s="3"/>
      <c r="Y521" s="14"/>
      <c r="Z521" s="15"/>
      <c r="AA521" s="15"/>
      <c r="AB521" s="15"/>
      <c r="AC521" s="15"/>
      <c r="AD521" s="15"/>
      <c r="AE521" s="15"/>
      <c r="AF521" s="15"/>
      <c r="AG521" s="15"/>
      <c r="AH521" s="11"/>
      <c r="AI521" s="11"/>
      <c r="AJ521" s="15"/>
      <c r="AK521" s="15"/>
      <c r="AL521" s="15"/>
      <c r="AM521" s="15"/>
      <c r="AN521" s="15"/>
      <c r="AO521" s="15"/>
      <c r="AP521" s="15"/>
      <c r="AQ521" s="15"/>
      <c r="AR521" s="15"/>
      <c r="AS521" s="15"/>
      <c r="AT521" s="15"/>
      <c r="AU521" s="15"/>
      <c r="AV521" s="15"/>
      <c r="AW521" s="15"/>
      <c r="AX521" s="15"/>
      <c r="AY521" s="15"/>
      <c r="AZ521" s="15"/>
      <c r="BA521" s="15"/>
    </row>
    <row r="522" spans="1:53">
      <c r="A522" s="575" t="s">
        <v>86</v>
      </c>
      <c r="B522" s="572"/>
      <c r="C522" s="571">
        <f>SUM(G86,G256,G426)</f>
        <v>15309</v>
      </c>
      <c r="D522" s="572"/>
      <c r="E522" s="577">
        <f>IF(ISERROR(C522/C527),"",C522/C527)</f>
        <v>0.38630800676272425</v>
      </c>
      <c r="F522" s="578"/>
      <c r="G522" s="583"/>
      <c r="H522" s="584"/>
      <c r="I522" s="579" t="s">
        <v>16</v>
      </c>
      <c r="J522" s="580"/>
      <c r="K522" s="564">
        <f t="shared" si="214"/>
        <v>0</v>
      </c>
      <c r="L522" s="565"/>
      <c r="M522" s="577" t="str">
        <f>IF(ISERROR(K522/K527),"",K522/K527)</f>
        <v/>
      </c>
      <c r="N522" s="578"/>
      <c r="O522" s="539" t="s">
        <v>42</v>
      </c>
      <c r="P522" s="539"/>
      <c r="Q522" s="571">
        <f t="shared" si="215"/>
        <v>0</v>
      </c>
      <c r="R522" s="572"/>
      <c r="S522" s="577" t="str">
        <f>IF(ISERROR(Q522/Q527),"",Q522/Q527)</f>
        <v/>
      </c>
      <c r="T522" s="578"/>
      <c r="U522" s="14"/>
      <c r="V522" s="203"/>
      <c r="W522" s="22"/>
      <c r="X522" s="3"/>
      <c r="Y522" s="14"/>
      <c r="Z522" s="15"/>
      <c r="AA522" s="15"/>
      <c r="AB522" s="15"/>
      <c r="AC522" s="15"/>
      <c r="AD522" s="15"/>
      <c r="AE522" s="15"/>
      <c r="AF522" s="15"/>
      <c r="AG522" s="15"/>
      <c r="AH522" s="11"/>
      <c r="AI522" s="11"/>
      <c r="AJ522" s="15"/>
      <c r="AK522" s="15"/>
      <c r="AL522" s="15"/>
      <c r="AM522" s="15"/>
      <c r="AN522" s="15"/>
      <c r="AO522" s="15"/>
      <c r="AP522" s="15"/>
      <c r="AQ522" s="15"/>
      <c r="AR522" s="15"/>
      <c r="AS522" s="15"/>
      <c r="AT522" s="15"/>
      <c r="AU522" s="15"/>
      <c r="AV522" s="15"/>
      <c r="AW522" s="15"/>
      <c r="AX522" s="15"/>
      <c r="AY522" s="15"/>
      <c r="AZ522" s="15"/>
      <c r="BA522" s="15"/>
    </row>
    <row r="523" spans="1:53">
      <c r="A523" s="575" t="s">
        <v>92</v>
      </c>
      <c r="B523" s="572"/>
      <c r="C523" s="571">
        <f>SUM(G121,G291,G461)</f>
        <v>5632</v>
      </c>
      <c r="D523" s="572"/>
      <c r="E523" s="577">
        <f>IF(ISERROR(C523/C527),"",C523/C527)</f>
        <v>0.14211814580231649</v>
      </c>
      <c r="F523" s="578"/>
      <c r="G523" s="583"/>
      <c r="H523" s="584"/>
      <c r="I523" s="579" t="s">
        <v>17</v>
      </c>
      <c r="J523" s="580"/>
      <c r="K523" s="564">
        <f t="shared" si="214"/>
        <v>0</v>
      </c>
      <c r="L523" s="565"/>
      <c r="M523" s="577" t="str">
        <f>IF(ISERROR(K523/K527),"",K523/K527)</f>
        <v/>
      </c>
      <c r="N523" s="578"/>
      <c r="O523" s="539" t="s">
        <v>43</v>
      </c>
      <c r="P523" s="539"/>
      <c r="Q523" s="571">
        <f t="shared" si="215"/>
        <v>0</v>
      </c>
      <c r="R523" s="572"/>
      <c r="S523" s="577" t="str">
        <f>IF(ISERROR(Q523/Q527),"",Q523/Q527)</f>
        <v/>
      </c>
      <c r="T523" s="578"/>
      <c r="U523" s="14"/>
      <c r="V523" s="203"/>
      <c r="W523" s="22"/>
      <c r="X523" s="3"/>
      <c r="Y523" s="14"/>
      <c r="Z523" s="15"/>
      <c r="AA523" s="15"/>
      <c r="AB523" s="15"/>
      <c r="AC523" s="15"/>
      <c r="AD523" s="15"/>
      <c r="AE523" s="15"/>
      <c r="AF523" s="15"/>
      <c r="AG523" s="15"/>
      <c r="AH523" s="7"/>
      <c r="AI523" s="7"/>
      <c r="AJ523" s="15"/>
      <c r="AK523" s="15"/>
      <c r="AL523" s="15"/>
      <c r="AM523" s="15"/>
      <c r="AN523" s="15"/>
      <c r="AO523" s="15"/>
      <c r="AP523" s="15"/>
      <c r="AQ523" s="15"/>
      <c r="AR523" s="15"/>
      <c r="AS523" s="15"/>
      <c r="AT523" s="15"/>
      <c r="AU523" s="15"/>
      <c r="AV523" s="15"/>
      <c r="AW523" s="15"/>
      <c r="AX523" s="15"/>
      <c r="AY523" s="15"/>
      <c r="AZ523" s="15"/>
      <c r="BA523" s="15"/>
    </row>
    <row r="524" spans="1:53" ht="15.75" customHeight="1">
      <c r="A524" s="575" t="s">
        <v>99</v>
      </c>
      <c r="B524" s="572"/>
      <c r="C524" s="571">
        <f>SUM(G137,G307,G477)</f>
        <v>4729</v>
      </c>
      <c r="D524" s="572"/>
      <c r="E524" s="577">
        <f>IF(ISERROR(C524/C527),"",C524/C527)</f>
        <v>0.11933180246788967</v>
      </c>
      <c r="F524" s="578"/>
      <c r="G524" s="583"/>
      <c r="H524" s="584"/>
      <c r="I524" s="579" t="s">
        <v>18</v>
      </c>
      <c r="J524" s="580"/>
      <c r="K524" s="564">
        <f t="shared" si="214"/>
        <v>0</v>
      </c>
      <c r="L524" s="565"/>
      <c r="M524" s="577" t="str">
        <f>IF(ISERROR(K524/K527),"",K524/K527)</f>
        <v/>
      </c>
      <c r="N524" s="578"/>
      <c r="O524" s="539" t="s">
        <v>21</v>
      </c>
      <c r="P524" s="539"/>
      <c r="Q524" s="571">
        <f t="shared" si="215"/>
        <v>0</v>
      </c>
      <c r="R524" s="572"/>
      <c r="S524" s="577" t="str">
        <f>IF(ISERROR(Q524/Q527),"",Q524/Q527)</f>
        <v/>
      </c>
      <c r="T524" s="578"/>
      <c r="U524" s="14"/>
      <c r="V524" s="203"/>
      <c r="W524" s="22"/>
      <c r="X524" s="3"/>
      <c r="Y524" s="14"/>
      <c r="Z524" s="15"/>
      <c r="AA524" s="15"/>
      <c r="AB524" s="15"/>
      <c r="AC524" s="15"/>
      <c r="AD524" s="15"/>
      <c r="AE524" s="15"/>
      <c r="AF524" s="15"/>
      <c r="AG524" s="15"/>
      <c r="AH524" s="7"/>
      <c r="AI524" s="7"/>
      <c r="AJ524" s="15"/>
      <c r="AK524" s="15"/>
      <c r="AL524" s="15"/>
      <c r="AM524" s="15"/>
      <c r="AN524" s="15"/>
      <c r="AO524" s="15"/>
      <c r="AP524" s="15"/>
      <c r="AQ524" s="15"/>
      <c r="AR524" s="15"/>
      <c r="AS524" s="15"/>
      <c r="AT524" s="15"/>
      <c r="AU524" s="15"/>
      <c r="AV524" s="15"/>
      <c r="AW524" s="15"/>
      <c r="AX524" s="15"/>
      <c r="AY524" s="15"/>
      <c r="AZ524" s="15"/>
      <c r="BA524" s="15"/>
    </row>
    <row r="525" spans="1:53" ht="15.75" customHeight="1">
      <c r="A525" s="575" t="s">
        <v>102</v>
      </c>
      <c r="B525" s="572"/>
      <c r="C525" s="571">
        <f>SUM(G147,G317,G487)</f>
        <v>1295</v>
      </c>
      <c r="D525" s="572"/>
      <c r="E525" s="577">
        <f>IF(ISERROR(C525/C527),"",C525/C527)</f>
        <v>3.2678089278053948E-2</v>
      </c>
      <c r="F525" s="578"/>
      <c r="G525" s="583"/>
      <c r="H525" s="584"/>
      <c r="I525" s="579" t="s">
        <v>19</v>
      </c>
      <c r="J525" s="580"/>
      <c r="K525" s="564">
        <f t="shared" si="214"/>
        <v>0</v>
      </c>
      <c r="L525" s="565"/>
      <c r="M525" s="577" t="str">
        <f>IF(ISERROR(K525/K527),"",K525/K527)</f>
        <v/>
      </c>
      <c r="N525" s="578"/>
      <c r="O525" s="539" t="s">
        <v>45</v>
      </c>
      <c r="P525" s="539"/>
      <c r="Q525" s="571">
        <f t="shared" si="215"/>
        <v>0</v>
      </c>
      <c r="R525" s="572"/>
      <c r="S525" s="577" t="str">
        <f>IF(ISERROR(Q525/Q527),"",Q525/Q527)</f>
        <v/>
      </c>
      <c r="T525" s="578"/>
      <c r="U525" s="14"/>
      <c r="V525" s="203"/>
      <c r="W525" s="22"/>
      <c r="X525" s="3"/>
      <c r="Y525" s="14"/>
      <c r="Z525" s="15"/>
      <c r="AA525" s="15"/>
      <c r="AB525" s="15"/>
      <c r="AC525" s="15"/>
      <c r="AD525" s="15"/>
      <c r="AE525" s="15"/>
      <c r="AF525" s="15"/>
      <c r="AG525" s="15"/>
      <c r="AH525" s="7"/>
      <c r="AI525" s="7"/>
      <c r="AJ525" s="15"/>
      <c r="AK525" s="15"/>
      <c r="AL525" s="15"/>
      <c r="AM525" s="15"/>
      <c r="AN525" s="15"/>
      <c r="AO525" s="15"/>
      <c r="AP525" s="15"/>
      <c r="AQ525" s="15"/>
      <c r="AR525" s="15"/>
      <c r="AS525" s="15"/>
      <c r="AT525" s="15"/>
      <c r="AU525" s="15"/>
      <c r="AV525" s="15"/>
      <c r="AW525" s="15"/>
      <c r="AX525" s="15"/>
      <c r="AY525" s="15"/>
      <c r="AZ525" s="15"/>
      <c r="BA525" s="15"/>
    </row>
    <row r="526" spans="1:53" ht="15.75" customHeight="1">
      <c r="A526" s="575" t="s">
        <v>106</v>
      </c>
      <c r="B526" s="572"/>
      <c r="C526" s="571">
        <f>SUM(G162,G332,G503)</f>
        <v>96</v>
      </c>
      <c r="D526" s="572"/>
      <c r="E526" s="577">
        <f>IF(ISERROR(C526/C527),"",C526/C527)</f>
        <v>2.4224683943576673E-3</v>
      </c>
      <c r="F526" s="578"/>
      <c r="G526" s="583"/>
      <c r="H526" s="584"/>
      <c r="I526" s="579" t="s">
        <v>20</v>
      </c>
      <c r="J526" s="580"/>
      <c r="K526" s="564">
        <f t="shared" si="214"/>
        <v>0</v>
      </c>
      <c r="L526" s="565"/>
      <c r="M526" s="577" t="str">
        <f>IF(ISERROR(K526/K527),"",K526/K527)</f>
        <v/>
      </c>
      <c r="N526" s="578"/>
      <c r="O526" s="539" t="s">
        <v>46</v>
      </c>
      <c r="P526" s="539"/>
      <c r="Q526" s="571">
        <f t="shared" si="215"/>
        <v>0</v>
      </c>
      <c r="R526" s="572"/>
      <c r="S526" s="577" t="str">
        <f>IF(ISERROR(Q526/Q527),"",Q526/Q527)</f>
        <v/>
      </c>
      <c r="T526" s="578"/>
      <c r="U526" s="14"/>
      <c r="V526" s="203"/>
      <c r="W526" s="22"/>
      <c r="X526" s="3"/>
      <c r="Y526" s="14"/>
      <c r="Z526" s="15"/>
      <c r="AA526" s="15"/>
      <c r="AB526" s="15"/>
      <c r="AC526" s="15"/>
      <c r="AD526" s="15"/>
      <c r="AE526" s="15"/>
      <c r="AF526" s="15"/>
      <c r="AG526" s="15"/>
      <c r="AH526" s="7"/>
      <c r="AI526" s="7"/>
      <c r="AJ526" s="15"/>
      <c r="AK526" s="15"/>
      <c r="AL526" s="15"/>
      <c r="AM526" s="15"/>
      <c r="AN526" s="15"/>
      <c r="AO526" s="15"/>
      <c r="AP526" s="15"/>
      <c r="AQ526" s="15"/>
      <c r="AR526" s="15"/>
      <c r="AS526" s="15"/>
      <c r="AT526" s="15"/>
      <c r="AU526" s="15"/>
      <c r="AV526" s="15"/>
      <c r="AW526" s="15"/>
      <c r="AX526" s="15"/>
      <c r="AY526" s="15"/>
      <c r="AZ526" s="15"/>
      <c r="BA526" s="15"/>
    </row>
    <row r="527" spans="1:53" ht="15.75" customHeight="1">
      <c r="A527" s="571" t="s">
        <v>123</v>
      </c>
      <c r="B527" s="572"/>
      <c r="C527" s="576">
        <f>SUM(C521:C526)</f>
        <v>39629</v>
      </c>
      <c r="D527" s="572"/>
      <c r="E527" s="577">
        <f>SUM(E521:F526)</f>
        <v>1</v>
      </c>
      <c r="F527" s="572"/>
      <c r="G527" s="585"/>
      <c r="H527" s="586"/>
      <c r="I527" s="571" t="s">
        <v>123</v>
      </c>
      <c r="J527" s="565"/>
      <c r="K527" s="564">
        <f>SUM(R172,U342,U513)</f>
        <v>0</v>
      </c>
      <c r="L527" s="565"/>
      <c r="M527" s="577">
        <f>SUM(M521:N526)</f>
        <v>0</v>
      </c>
      <c r="N527" s="578"/>
      <c r="O527" s="539" t="s">
        <v>123</v>
      </c>
      <c r="P527" s="539"/>
      <c r="Q527" s="587">
        <f>SUM(X172,AA342,AA513)</f>
        <v>0</v>
      </c>
      <c r="R527" s="588"/>
      <c r="S527" s="577">
        <f>SUM(S521:T526)</f>
        <v>0</v>
      </c>
      <c r="T527" s="578"/>
      <c r="U527" s="14"/>
      <c r="V527" s="203"/>
      <c r="W527" s="12"/>
      <c r="X527" s="3"/>
      <c r="Y527" s="14"/>
      <c r="Z527" s="15"/>
      <c r="AA527" s="15"/>
      <c r="AB527" s="15"/>
      <c r="AC527" s="15"/>
      <c r="AD527" s="15"/>
      <c r="AE527" s="15"/>
      <c r="AF527" s="15"/>
      <c r="AG527" s="15"/>
      <c r="AH527" s="7"/>
      <c r="AI527" s="7"/>
      <c r="AJ527" s="15"/>
      <c r="AK527" s="15"/>
      <c r="AL527" s="15"/>
      <c r="AM527" s="15"/>
      <c r="AN527" s="15"/>
      <c r="AO527" s="15"/>
      <c r="AP527" s="15"/>
      <c r="AQ527" s="15"/>
      <c r="AR527" s="15"/>
      <c r="AS527" s="15"/>
      <c r="AT527" s="15"/>
      <c r="AU527" s="15"/>
      <c r="AV527" s="15"/>
      <c r="AW527" s="15"/>
      <c r="AX527" s="15"/>
      <c r="AY527" s="15"/>
      <c r="AZ527" s="15"/>
      <c r="BA527" s="15"/>
    </row>
    <row r="528" spans="1:53" ht="15.75" customHeight="1">
      <c r="A528" s="330" t="s">
        <v>511</v>
      </c>
      <c r="B528" s="67"/>
      <c r="C528" s="1"/>
      <c r="D528" s="1"/>
      <c r="E528" s="1"/>
      <c r="F528" s="1"/>
      <c r="G528" s="27"/>
      <c r="H528" s="2"/>
      <c r="I528" s="27"/>
      <c r="J528" s="2"/>
      <c r="K528" s="49"/>
      <c r="L528" s="2"/>
      <c r="M528" s="2"/>
      <c r="N528" s="2"/>
      <c r="O528" s="2"/>
      <c r="P528" s="2"/>
      <c r="Q528" s="2"/>
      <c r="R528" s="2"/>
      <c r="S528" s="2"/>
      <c r="T528" s="2"/>
      <c r="U528" s="24"/>
      <c r="V528" s="212"/>
      <c r="W528" s="24"/>
      <c r="X528" s="5"/>
      <c r="Y528" s="5"/>
      <c r="Z528" s="24"/>
      <c r="AA528" s="3"/>
      <c r="AB528" s="344"/>
      <c r="AC528" s="344"/>
      <c r="AD528" s="344"/>
      <c r="AE528" s="344"/>
      <c r="AF528" s="344"/>
      <c r="AG528" s="344"/>
      <c r="AH528" s="344"/>
      <c r="AI528" s="344"/>
      <c r="AJ528" s="344"/>
      <c r="AK528" s="344"/>
      <c r="AL528" s="344"/>
      <c r="AM528" s="12"/>
      <c r="AN528" s="12"/>
      <c r="AO528" s="12"/>
      <c r="AP528" s="12"/>
      <c r="AQ528" s="12"/>
      <c r="AR528" s="12"/>
      <c r="AS528" s="15"/>
      <c r="AT528" s="15"/>
      <c r="AU528" s="15"/>
      <c r="AV528" s="15"/>
      <c r="AW528" s="15"/>
      <c r="AX528" s="15"/>
      <c r="AY528" s="15"/>
      <c r="AZ528" s="15"/>
      <c r="BA528" s="15"/>
    </row>
    <row r="529" spans="1:53" ht="18.75" customHeight="1">
      <c r="A529" s="579" t="s">
        <v>132</v>
      </c>
      <c r="B529" s="593"/>
      <c r="C529" s="335" t="s">
        <v>133</v>
      </c>
      <c r="D529" s="335" t="s">
        <v>134</v>
      </c>
      <c r="E529" s="335" t="s">
        <v>3</v>
      </c>
      <c r="F529" s="335" t="s">
        <v>4</v>
      </c>
      <c r="G529" s="335" t="s">
        <v>5</v>
      </c>
      <c r="H529" s="87" t="s">
        <v>6</v>
      </c>
      <c r="I529" s="87" t="s">
        <v>7</v>
      </c>
      <c r="J529" s="87" t="s">
        <v>135</v>
      </c>
      <c r="K529" s="338" t="s">
        <v>8</v>
      </c>
      <c r="L529" s="87" t="s">
        <v>9</v>
      </c>
      <c r="M529" s="87" t="s">
        <v>136</v>
      </c>
      <c r="N529" s="87" t="s">
        <v>10</v>
      </c>
      <c r="O529" s="87" t="s">
        <v>137</v>
      </c>
      <c r="P529" s="339" t="s">
        <v>138</v>
      </c>
      <c r="Q529" s="87" t="s">
        <v>139</v>
      </c>
      <c r="R529" s="36" t="s">
        <v>140</v>
      </c>
      <c r="S529" s="335" t="s">
        <v>141</v>
      </c>
      <c r="T529" s="335" t="s">
        <v>142</v>
      </c>
      <c r="U529" s="51"/>
      <c r="V529" s="213"/>
      <c r="X529" s="14"/>
      <c r="Y529" s="14"/>
      <c r="Z529" s="15"/>
      <c r="AA529" s="15"/>
      <c r="AB529" s="15"/>
      <c r="AC529" s="344"/>
      <c r="AD529" s="344"/>
      <c r="AE529" s="344"/>
      <c r="AF529" s="344"/>
      <c r="AG529" s="344"/>
      <c r="AH529" s="344"/>
      <c r="AI529" s="344"/>
      <c r="AJ529" s="344"/>
      <c r="AK529" s="344"/>
      <c r="AL529" s="344"/>
      <c r="AM529" s="344"/>
      <c r="AN529" s="15"/>
      <c r="AO529" s="344"/>
      <c r="AP529" s="15"/>
      <c r="AQ529" s="15"/>
      <c r="AR529" s="15"/>
      <c r="AS529" s="15"/>
      <c r="AT529" s="15"/>
      <c r="AU529" s="15"/>
      <c r="AV529" s="15"/>
      <c r="AW529" s="15"/>
      <c r="AX529" s="15"/>
      <c r="AY529" s="15"/>
      <c r="AZ529" s="15"/>
      <c r="BA529" s="15"/>
    </row>
    <row r="530" spans="1:53" ht="15.75" customHeight="1">
      <c r="A530" s="589" t="s">
        <v>143</v>
      </c>
      <c r="B530" s="590"/>
      <c r="C530" s="93">
        <f>SUM('31:3'!C530)</f>
        <v>156</v>
      </c>
      <c r="D530" s="93">
        <f>SUM('31:3'!D530)</f>
        <v>152</v>
      </c>
      <c r="E530" s="93">
        <f>SUM('31:3'!E530)</f>
        <v>4</v>
      </c>
      <c r="F530" s="93">
        <f>SUM('31:3'!F530)</f>
        <v>0</v>
      </c>
      <c r="G530" s="93">
        <f>SUM('31:3'!G530)</f>
        <v>0</v>
      </c>
      <c r="H530" s="93">
        <f>SUM('31:3'!H530)</f>
        <v>0</v>
      </c>
      <c r="I530" s="93">
        <f>SUM('31:3'!I530)</f>
        <v>0</v>
      </c>
      <c r="J530" s="93">
        <f>+C530-H530-I530</f>
        <v>156</v>
      </c>
      <c r="K530" s="93">
        <f>SUM('31:3'!K530)</f>
        <v>0</v>
      </c>
      <c r="L530" s="93">
        <f>SUM('31:3'!L530)</f>
        <v>0</v>
      </c>
      <c r="M530" s="93">
        <f>SUM('31:3'!M530)</f>
        <v>0</v>
      </c>
      <c r="N530" s="93">
        <f>SUM('31:3'!N530)</f>
        <v>0</v>
      </c>
      <c r="O530" s="93">
        <f>SUM('31:3'!O530)</f>
        <v>0</v>
      </c>
      <c r="P530" s="93">
        <f>SUM('31:3'!P530)</f>
        <v>0</v>
      </c>
      <c r="Q530" s="93">
        <f>J530-K530-L530</f>
        <v>156</v>
      </c>
      <c r="R530" s="93">
        <f>Q530*11-M530-N530</f>
        <v>1716</v>
      </c>
      <c r="S530" s="200">
        <f>IF(ISERROR(Q530/J530),"",Q530/J530)</f>
        <v>1</v>
      </c>
      <c r="T530" s="194">
        <f t="array" ref="T530">IF(ISERROR((O530:P530)/C530),"",SUM(O530:P530)/C530)</f>
        <v>0</v>
      </c>
      <c r="X530" s="14"/>
      <c r="Y530" s="14"/>
      <c r="Z530" s="15"/>
      <c r="AA530" s="15"/>
      <c r="AB530" s="15"/>
      <c r="AC530" s="344"/>
      <c r="AD530" s="344"/>
      <c r="AE530" s="344"/>
      <c r="AF530" s="344"/>
      <c r="AG530" s="344"/>
      <c r="AH530" s="344"/>
      <c r="AI530" s="344"/>
      <c r="AJ530" s="344"/>
      <c r="AK530" s="344"/>
      <c r="AL530" s="344"/>
      <c r="AM530" s="344"/>
      <c r="AN530" s="15"/>
      <c r="AO530" s="344"/>
      <c r="AP530" s="15"/>
      <c r="AQ530" s="15"/>
      <c r="AR530" s="15"/>
      <c r="AS530" s="15"/>
      <c r="AT530" s="15"/>
      <c r="AU530" s="15"/>
      <c r="AV530" s="15"/>
      <c r="AW530" s="15"/>
      <c r="AX530" s="15"/>
      <c r="AY530" s="15"/>
      <c r="AZ530" s="15"/>
      <c r="BA530" s="15"/>
    </row>
    <row r="531" spans="1:53">
      <c r="A531" s="589" t="s">
        <v>144</v>
      </c>
      <c r="B531" s="590"/>
      <c r="C531" s="93">
        <f>SUM('31:3'!C531)</f>
        <v>178</v>
      </c>
      <c r="D531" s="93">
        <f>SUM('31:3'!D531)</f>
        <v>178</v>
      </c>
      <c r="E531" s="93">
        <f>SUM('31:3'!E531)</f>
        <v>1</v>
      </c>
      <c r="F531" s="93">
        <f>SUM('31:3'!F531)</f>
        <v>0</v>
      </c>
      <c r="G531" s="93">
        <f>SUM('31:3'!G531)</f>
        <v>0</v>
      </c>
      <c r="H531" s="93">
        <f>SUM('31:3'!H531)</f>
        <v>0</v>
      </c>
      <c r="I531" s="93">
        <f>SUM('31:3'!I531)</f>
        <v>0</v>
      </c>
      <c r="J531" s="93">
        <f t="shared" ref="J531:J532" si="216">C531-G531-H531-I531</f>
        <v>178</v>
      </c>
      <c r="K531" s="93">
        <f>SUM('31:3'!K531)</f>
        <v>5</v>
      </c>
      <c r="L531" s="93">
        <f>SUM('31:3'!L531)</f>
        <v>0</v>
      </c>
      <c r="M531" s="93">
        <f>SUM('31:3'!M531)</f>
        <v>0</v>
      </c>
      <c r="N531" s="93">
        <f>SUM('31:3'!N531)</f>
        <v>0</v>
      </c>
      <c r="O531" s="93">
        <f>SUM('31:3'!O531)</f>
        <v>0</v>
      </c>
      <c r="P531" s="93">
        <f>SUM('31:3'!P531)</f>
        <v>1</v>
      </c>
      <c r="Q531" s="93">
        <f t="shared" ref="Q531:Q532" si="217">J531-K531-L531</f>
        <v>173</v>
      </c>
      <c r="R531" s="93">
        <f t="shared" ref="R531:R532" si="218">Q531*11-M531-N531</f>
        <v>1903</v>
      </c>
      <c r="S531" s="194">
        <f t="array" ref="S531">IF(ISERROR(Q531/J531),"",Q531/J531)</f>
        <v>0.9719101123595506</v>
      </c>
      <c r="T531" s="194">
        <f t="array" ref="T531">IF(ISERROR((O531:P531)/C531),"",SUM(O531:P531)/C531)</f>
        <v>5.6179775280898875E-3</v>
      </c>
      <c r="X531" s="14"/>
      <c r="Y531" s="14"/>
      <c r="Z531" s="15"/>
      <c r="AA531" s="15"/>
      <c r="AB531" s="15"/>
      <c r="AC531" s="344"/>
      <c r="AD531" s="344"/>
      <c r="AE531" s="344"/>
      <c r="AF531" s="344"/>
      <c r="AG531" s="344"/>
      <c r="AH531" s="344"/>
      <c r="AI531" s="344"/>
      <c r="AJ531" s="344"/>
      <c r="AK531" s="344"/>
      <c r="AL531" s="344"/>
      <c r="AM531" s="344"/>
      <c r="AN531" s="15"/>
      <c r="AO531" s="344"/>
      <c r="AP531" s="15"/>
      <c r="AQ531" s="15"/>
      <c r="AR531" s="15"/>
      <c r="AS531" s="15"/>
      <c r="AT531" s="15"/>
      <c r="AU531" s="15"/>
      <c r="AV531" s="15"/>
      <c r="AW531" s="15"/>
      <c r="AX531" s="15"/>
      <c r="AY531" s="15"/>
      <c r="AZ531" s="15"/>
      <c r="BA531" s="15"/>
    </row>
    <row r="532" spans="1:53">
      <c r="A532" s="589" t="s">
        <v>145</v>
      </c>
      <c r="B532" s="590"/>
      <c r="C532" s="93">
        <f>SUM('31:3'!C532)</f>
        <v>40</v>
      </c>
      <c r="D532" s="93">
        <f>SUM('31:3'!D532)</f>
        <v>40</v>
      </c>
      <c r="E532" s="93">
        <f>SUM('31:3'!E532)</f>
        <v>0</v>
      </c>
      <c r="F532" s="93">
        <f>SUM('31:3'!F532)</f>
        <v>0</v>
      </c>
      <c r="G532" s="93">
        <f>SUM('31:3'!G532)</f>
        <v>0</v>
      </c>
      <c r="H532" s="93">
        <f>SUM('31:3'!H532)</f>
        <v>0</v>
      </c>
      <c r="I532" s="93">
        <f>SUM('31:3'!I532)</f>
        <v>0</v>
      </c>
      <c r="J532" s="93">
        <f t="shared" si="216"/>
        <v>40</v>
      </c>
      <c r="K532" s="93">
        <f>SUM('31:3'!K532)</f>
        <v>1</v>
      </c>
      <c r="L532" s="93">
        <f>SUM('31:3'!L532)</f>
        <v>0</v>
      </c>
      <c r="M532" s="93">
        <f>SUM('31:3'!M532)</f>
        <v>0</v>
      </c>
      <c r="N532" s="93">
        <f>SUM('31:3'!N532)</f>
        <v>0</v>
      </c>
      <c r="O532" s="93">
        <f>SUM('31:3'!O532)</f>
        <v>0</v>
      </c>
      <c r="P532" s="93">
        <f>SUM('31:3'!P532)</f>
        <v>0</v>
      </c>
      <c r="Q532" s="93">
        <f t="shared" si="217"/>
        <v>39</v>
      </c>
      <c r="R532" s="93">
        <f t="shared" si="218"/>
        <v>429</v>
      </c>
      <c r="S532" s="194">
        <f t="array" ref="S532">IF(ISERROR(Q532/J532),"",Q532/J532)</f>
        <v>0.97499999999999998</v>
      </c>
      <c r="T532" s="194">
        <f t="array" ref="T532">IF(ISERROR((O532:P532)/C532),"",SUM(O532:P532)/C532)</f>
        <v>0</v>
      </c>
      <c r="V532" s="213"/>
      <c r="X532" s="14"/>
      <c r="Y532" s="14"/>
      <c r="Z532" s="15"/>
      <c r="AA532" s="15"/>
      <c r="AB532" s="15"/>
      <c r="AC532" s="344"/>
      <c r="AD532" s="344"/>
      <c r="AE532" s="344"/>
      <c r="AF532" s="344"/>
      <c r="AG532" s="344"/>
      <c r="AH532" s="344"/>
      <c r="AI532" s="344"/>
      <c r="AJ532" s="344"/>
      <c r="AK532" s="344"/>
      <c r="AL532" s="344"/>
      <c r="AM532" s="344"/>
      <c r="AN532" s="15"/>
      <c r="AO532" s="344"/>
      <c r="AP532" s="15"/>
      <c r="AQ532" s="15"/>
      <c r="AR532" s="15"/>
      <c r="AS532" s="15"/>
      <c r="AT532" s="15"/>
      <c r="AU532" s="15"/>
      <c r="AV532" s="15"/>
      <c r="AW532" s="15"/>
      <c r="AX532" s="15"/>
      <c r="AY532" s="15"/>
      <c r="AZ532" s="15"/>
      <c r="BA532" s="15"/>
    </row>
    <row r="533" spans="1:53" s="42" customFormat="1">
      <c r="A533" s="591" t="s">
        <v>11</v>
      </c>
      <c r="B533" s="592"/>
      <c r="C533" s="37">
        <f>SUM(C530:C532)</f>
        <v>374</v>
      </c>
      <c r="D533" s="37">
        <f>SUM(D530:D532)</f>
        <v>370</v>
      </c>
      <c r="E533" s="37">
        <f t="shared" ref="E533:N533" si="219">SUM(E530:E532)</f>
        <v>5</v>
      </c>
      <c r="F533" s="37">
        <f t="shared" si="219"/>
        <v>0</v>
      </c>
      <c r="G533" s="37">
        <f t="shared" si="219"/>
        <v>0</v>
      </c>
      <c r="H533" s="37">
        <f t="shared" si="219"/>
        <v>0</v>
      </c>
      <c r="I533" s="37">
        <f t="shared" si="219"/>
        <v>0</v>
      </c>
      <c r="J533" s="45">
        <f t="shared" si="219"/>
        <v>374</v>
      </c>
      <c r="K533" s="88">
        <f t="shared" si="219"/>
        <v>6</v>
      </c>
      <c r="L533" s="37">
        <f t="shared" si="219"/>
        <v>0</v>
      </c>
      <c r="M533" s="37">
        <f t="shared" si="219"/>
        <v>0</v>
      </c>
      <c r="N533" s="37">
        <f t="shared" si="219"/>
        <v>0</v>
      </c>
      <c r="O533" s="37">
        <f>SUM(O530:O532)</f>
        <v>0</v>
      </c>
      <c r="P533" s="37">
        <f>SUM(P530:P532)</f>
        <v>1</v>
      </c>
      <c r="Q533" s="37">
        <f>SUM(Q530:Q532)</f>
        <v>368</v>
      </c>
      <c r="R533" s="37">
        <f>SUM(R530:R532)</f>
        <v>4048</v>
      </c>
      <c r="S533" s="38">
        <f t="array" ref="S533">IF(ISERROR(Q533/J533),"",Q533/J533)</f>
        <v>0.98395721925133695</v>
      </c>
      <c r="T533" s="39">
        <f t="array" ref="T533">IF(ISERROR((O533:P533)/C533),"",SUM(O533:P533)/C533)</f>
        <v>2.6737967914438501E-3</v>
      </c>
      <c r="V533" s="214"/>
      <c r="X533" s="29"/>
      <c r="Y533" s="29"/>
      <c r="Z533" s="40"/>
      <c r="AA533" s="40"/>
      <c r="AB533" s="40"/>
      <c r="AC533" s="41"/>
      <c r="AD533" s="4"/>
      <c r="AE533" s="41"/>
      <c r="AF533" s="41"/>
      <c r="AG533" s="41"/>
      <c r="AH533" s="41"/>
      <c r="AI533" s="4"/>
      <c r="AJ533" s="4"/>
      <c r="AK533" s="4"/>
      <c r="AL533" s="4"/>
      <c r="AM533" s="4"/>
      <c r="AN533" s="15"/>
      <c r="AO533" s="4"/>
      <c r="AP533" s="15"/>
      <c r="AQ533" s="15"/>
      <c r="AR533" s="15"/>
      <c r="AS533" s="15"/>
      <c r="AT533" s="15"/>
      <c r="AU533" s="15"/>
      <c r="AV533" s="15"/>
      <c r="AW533" s="15"/>
      <c r="AX533" s="15"/>
      <c r="AY533" s="15"/>
      <c r="AZ533" s="15"/>
      <c r="BA533" s="15"/>
    </row>
    <row r="534" spans="1:53">
      <c r="A534" s="313"/>
      <c r="B534" s="68"/>
      <c r="C534" s="14"/>
      <c r="D534" s="14"/>
      <c r="E534" s="14"/>
      <c r="F534" s="14"/>
      <c r="G534" s="4"/>
      <c r="H534" s="14"/>
      <c r="I534" s="4"/>
      <c r="J534" s="43"/>
      <c r="K534" s="28"/>
      <c r="L534" s="14"/>
      <c r="M534" s="14"/>
      <c r="N534" s="14"/>
      <c r="O534" s="14"/>
      <c r="P534" s="14"/>
      <c r="Q534" s="14"/>
      <c r="R534" s="14"/>
      <c r="S534" s="14"/>
      <c r="T534" s="14"/>
      <c r="U534" s="14"/>
      <c r="V534" s="203"/>
      <c r="W534" s="14"/>
      <c r="X534" s="14"/>
      <c r="Y534" s="14"/>
      <c r="Z534" s="14"/>
      <c r="AA534" s="14"/>
      <c r="AB534" s="14"/>
      <c r="AC534" s="14"/>
      <c r="AD534" s="14"/>
      <c r="AE534" s="14"/>
      <c r="AF534" s="14"/>
      <c r="AG534" s="14"/>
      <c r="AH534" s="14"/>
      <c r="AI534" s="14"/>
      <c r="AJ534" s="14"/>
      <c r="AK534" s="14"/>
      <c r="AL534" s="14"/>
      <c r="AM534" s="14"/>
      <c r="AN534" s="14"/>
      <c r="AO534" s="14"/>
      <c r="AP534" s="14"/>
      <c r="AQ534" s="14"/>
      <c r="AR534" s="14"/>
      <c r="AS534" s="14"/>
      <c r="AT534" s="14"/>
      <c r="AU534" s="14"/>
      <c r="AV534" s="14"/>
      <c r="AW534" s="14"/>
      <c r="AX534" s="14"/>
      <c r="AY534" s="14"/>
      <c r="AZ534" s="14"/>
      <c r="BA534" s="14"/>
    </row>
    <row r="535" spans="1:53">
      <c r="A535" s="313"/>
      <c r="B535" s="68" t="s">
        <v>146</v>
      </c>
      <c r="C535" s="14"/>
      <c r="D535" s="14"/>
      <c r="E535" s="14"/>
      <c r="F535" s="14"/>
      <c r="G535" s="4"/>
      <c r="H535" s="14"/>
      <c r="I535" s="4" t="s">
        <v>147</v>
      </c>
      <c r="J535" s="43" t="s">
        <v>449</v>
      </c>
      <c r="K535" s="28"/>
      <c r="L535" s="14"/>
      <c r="M535" s="14"/>
      <c r="N535" s="14"/>
      <c r="O535" s="14"/>
      <c r="P535" s="14"/>
      <c r="Q535" s="14"/>
      <c r="R535" s="14"/>
      <c r="S535" s="14"/>
      <c r="T535" s="14"/>
      <c r="V535" s="203"/>
      <c r="W535" s="14"/>
      <c r="X535" s="14"/>
      <c r="Y535" s="14"/>
      <c r="Z535" s="14"/>
      <c r="AA535" s="14"/>
      <c r="AB535" s="14"/>
      <c r="AC535" s="14"/>
      <c r="AD535" s="14"/>
      <c r="AE535" s="14"/>
      <c r="AF535" s="14"/>
      <c r="AG535" s="14"/>
      <c r="AH535" s="14"/>
      <c r="AI535" s="14"/>
      <c r="AJ535" s="14"/>
      <c r="AK535" s="14"/>
      <c r="AL535" s="14"/>
      <c r="AM535" s="14"/>
      <c r="AN535" s="14"/>
      <c r="AO535" s="14"/>
      <c r="AP535" s="14"/>
      <c r="AQ535" s="14"/>
      <c r="AR535" s="14"/>
      <c r="AS535" s="14"/>
      <c r="AT535" s="14"/>
      <c r="AU535" s="14"/>
      <c r="AV535" s="14"/>
      <c r="AW535" s="14"/>
      <c r="AX535" s="14"/>
      <c r="AY535" s="14"/>
      <c r="AZ535" s="14"/>
      <c r="BA535" s="14"/>
    </row>
    <row r="536" spans="1:53">
      <c r="A536" s="179"/>
      <c r="B536" s="257"/>
      <c r="C536" s="257"/>
      <c r="D536" s="51"/>
      <c r="E536" s="257"/>
    </row>
    <row r="537" spans="1:53">
      <c r="A537" s="327"/>
      <c r="B537" s="258"/>
      <c r="C537" s="257"/>
      <c r="D537" s="51"/>
      <c r="E537" s="257"/>
    </row>
    <row r="538" spans="1:53">
      <c r="A538" s="327"/>
      <c r="B538" s="260"/>
      <c r="C538" s="257"/>
      <c r="D538" s="51"/>
      <c r="E538" s="257"/>
    </row>
    <row r="539" spans="1:53">
      <c r="A539" s="331"/>
      <c r="B539" s="257"/>
      <c r="C539" s="257"/>
      <c r="D539" s="51"/>
      <c r="E539" s="257"/>
    </row>
    <row r="540" spans="1:53">
      <c r="A540" s="331"/>
      <c r="B540" s="257"/>
      <c r="C540" s="257"/>
      <c r="D540" s="51"/>
      <c r="E540" s="257"/>
      <c r="J540" s="46" t="s">
        <v>174</v>
      </c>
      <c r="K540" s="50" t="s">
        <v>176</v>
      </c>
      <c r="L540" t="s">
        <v>175</v>
      </c>
    </row>
    <row r="541" spans="1:53">
      <c r="A541" s="331"/>
      <c r="B541" s="257"/>
      <c r="C541" s="257"/>
      <c r="D541" s="259"/>
      <c r="E541" s="257"/>
      <c r="H541" s="100" t="s">
        <v>163</v>
      </c>
      <c r="J541" s="101">
        <f>+G28+G198+G368</f>
        <v>12568</v>
      </c>
      <c r="K541" s="101">
        <f>+H28+H198+H368</f>
        <v>63539.329999999994</v>
      </c>
      <c r="L541" s="101">
        <f>+I28+I198+I368</f>
        <v>791.55</v>
      </c>
      <c r="M541" s="50">
        <f>+J541/L541</f>
        <v>15.877708293853832</v>
      </c>
    </row>
    <row r="542" spans="1:53">
      <c r="A542" s="331"/>
      <c r="B542" s="257"/>
      <c r="C542" s="257"/>
      <c r="D542" s="259"/>
      <c r="E542" s="257"/>
      <c r="H542" s="100" t="s">
        <v>164</v>
      </c>
      <c r="J542" s="101">
        <f>+G426+G256+G86</f>
        <v>15309</v>
      </c>
      <c r="K542" s="101">
        <f>+H426+H256+H86</f>
        <v>74216.47</v>
      </c>
      <c r="L542" s="101">
        <f>+I426+I256+I86</f>
        <v>491.18</v>
      </c>
      <c r="M542" s="50">
        <f>+J542/L542</f>
        <v>31.167799991856345</v>
      </c>
    </row>
    <row r="543" spans="1:53">
      <c r="A543" s="331"/>
      <c r="B543" s="257"/>
      <c r="C543" s="257"/>
      <c r="D543" s="259"/>
      <c r="E543" s="257"/>
      <c r="H543" s="100" t="s">
        <v>165</v>
      </c>
      <c r="J543" s="101">
        <f>+G461+G291+G121</f>
        <v>5632</v>
      </c>
      <c r="K543" s="101">
        <f>+H461+H291+H121</f>
        <v>25304.83</v>
      </c>
      <c r="L543" s="101">
        <f>+I461+I291+I121</f>
        <v>640</v>
      </c>
      <c r="M543" s="50">
        <f>+J543/L543</f>
        <v>8.8000000000000007</v>
      </c>
    </row>
    <row r="544" spans="1:53">
      <c r="A544" s="331"/>
      <c r="B544" s="257"/>
      <c r="C544" s="257"/>
      <c r="D544" s="259"/>
      <c r="E544" s="257"/>
      <c r="H544" s="100" t="s">
        <v>166</v>
      </c>
      <c r="J544" s="101">
        <f>+G477+G307+G137</f>
        <v>4729</v>
      </c>
      <c r="K544" s="101">
        <f>+H477+H307+H137</f>
        <v>23907.479999999996</v>
      </c>
      <c r="L544" s="101">
        <f>+I477+I307+I137</f>
        <v>256.5</v>
      </c>
      <c r="M544" s="50">
        <f t="shared" ref="M544:M545" si="220">+J544/L544</f>
        <v>18.436647173489281</v>
      </c>
    </row>
    <row r="545" spans="1:13">
      <c r="A545" s="331"/>
      <c r="B545" s="257"/>
      <c r="C545" s="257"/>
      <c r="D545" s="259"/>
      <c r="E545" s="257"/>
      <c r="H545" s="100" t="s">
        <v>167</v>
      </c>
      <c r="J545" s="101">
        <f>+G503+G332+G162</f>
        <v>96</v>
      </c>
      <c r="K545" s="101">
        <f>+H503+H332+H162</f>
        <v>748.8</v>
      </c>
      <c r="L545" s="101">
        <f>+I503+I332+I162</f>
        <v>5</v>
      </c>
      <c r="M545" s="50">
        <f t="shared" si="220"/>
        <v>19.2</v>
      </c>
    </row>
    <row r="546" spans="1:13">
      <c r="A546" s="331"/>
      <c r="B546" s="257"/>
      <c r="C546" s="257"/>
      <c r="D546" s="259"/>
      <c r="E546" s="257"/>
      <c r="J546" s="101">
        <f>SUM(J541:J545)</f>
        <v>38334</v>
      </c>
      <c r="K546" s="101"/>
      <c r="L546" s="101"/>
      <c r="M546" s="50"/>
    </row>
    <row r="547" spans="1:13">
      <c r="A547" s="331"/>
      <c r="B547" s="257"/>
      <c r="C547" s="257"/>
      <c r="D547" s="259"/>
      <c r="E547" s="257"/>
    </row>
    <row r="548" spans="1:13">
      <c r="A548" s="331"/>
      <c r="B548" s="257"/>
      <c r="C548" s="257"/>
      <c r="D548" s="259"/>
      <c r="E548" s="257"/>
      <c r="G548" t="s">
        <v>168</v>
      </c>
    </row>
    <row r="549" spans="1:13">
      <c r="A549" s="331"/>
      <c r="B549" s="257"/>
      <c r="C549" s="257"/>
      <c r="D549" s="259"/>
      <c r="E549" s="257"/>
      <c r="H549" s="100" t="s">
        <v>163</v>
      </c>
      <c r="J549" s="46">
        <f>+G28</f>
        <v>4979</v>
      </c>
      <c r="K549" s="101">
        <f>+H28</f>
        <v>25227.809999999998</v>
      </c>
      <c r="L549" s="101">
        <f>+I28</f>
        <v>311.5</v>
      </c>
      <c r="M549" s="102">
        <f>+J549/L549</f>
        <v>15.983948635634029</v>
      </c>
    </row>
    <row r="550" spans="1:13">
      <c r="A550" s="331"/>
      <c r="B550" s="257"/>
      <c r="C550" s="257"/>
      <c r="D550" s="259"/>
      <c r="E550" s="257"/>
      <c r="H550" s="100" t="s">
        <v>164</v>
      </c>
      <c r="J550" s="46">
        <f>G86</f>
        <v>6597</v>
      </c>
      <c r="K550" s="101">
        <f>H86</f>
        <v>30289.84</v>
      </c>
      <c r="L550" s="101">
        <f>I86</f>
        <v>169</v>
      </c>
      <c r="M550" s="102">
        <f>+J550/L550</f>
        <v>39.035502958579883</v>
      </c>
    </row>
    <row r="551" spans="1:13">
      <c r="E551" s="252"/>
      <c r="H551" s="100" t="s">
        <v>165</v>
      </c>
      <c r="J551" s="46">
        <f>+G121</f>
        <v>2462</v>
      </c>
      <c r="K551" s="101">
        <f>+H121</f>
        <v>12328.27</v>
      </c>
      <c r="L551" s="101">
        <f>+I121</f>
        <v>171.5</v>
      </c>
      <c r="M551" s="102">
        <f>+J551/L551</f>
        <v>14.355685131195335</v>
      </c>
    </row>
    <row r="552" spans="1:13">
      <c r="H552" s="100" t="s">
        <v>166</v>
      </c>
      <c r="J552" s="46">
        <f>+G137</f>
        <v>2238</v>
      </c>
      <c r="K552" s="101">
        <f>+H137</f>
        <v>11312.279999999999</v>
      </c>
      <c r="L552" s="101">
        <f>+I137</f>
        <v>110</v>
      </c>
      <c r="M552" s="102">
        <f>+J552/L552</f>
        <v>20.345454545454544</v>
      </c>
    </row>
    <row r="553" spans="1:13">
      <c r="H553" s="100" t="s">
        <v>167</v>
      </c>
      <c r="J553" s="46">
        <f>+G162</f>
        <v>96</v>
      </c>
      <c r="K553" s="101">
        <f>+H162</f>
        <v>748.8</v>
      </c>
      <c r="L553" s="101">
        <f>+I162</f>
        <v>5</v>
      </c>
      <c r="M553" s="102">
        <f>+J553/L553</f>
        <v>19.2</v>
      </c>
    </row>
    <row r="554" spans="1:13">
      <c r="J554" s="46">
        <f>+B170</f>
        <v>17002</v>
      </c>
      <c r="M554" s="102"/>
    </row>
    <row r="555" spans="1:13">
      <c r="G555" t="s">
        <v>169</v>
      </c>
      <c r="M555" s="102"/>
    </row>
    <row r="556" spans="1:13">
      <c r="H556" s="100" t="s">
        <v>163</v>
      </c>
      <c r="J556" s="46">
        <f>+G198</f>
        <v>7589</v>
      </c>
      <c r="K556" s="101">
        <f>+H198</f>
        <v>38311.519999999997</v>
      </c>
      <c r="L556" s="101">
        <f>+I198</f>
        <v>480.05</v>
      </c>
      <c r="M556" s="102">
        <f>+J556/L556</f>
        <v>15.808769919800021</v>
      </c>
    </row>
    <row r="557" spans="1:13">
      <c r="H557" s="100" t="s">
        <v>164</v>
      </c>
      <c r="J557" s="46">
        <f>+G256</f>
        <v>8712</v>
      </c>
      <c r="K557" s="101">
        <f>+H256</f>
        <v>43926.63</v>
      </c>
      <c r="L557" s="101">
        <f>+I256</f>
        <v>322.18</v>
      </c>
      <c r="M557" s="102">
        <f>+J557/L557</f>
        <v>27.040784654540939</v>
      </c>
    </row>
    <row r="558" spans="1:13">
      <c r="H558" s="100" t="s">
        <v>165</v>
      </c>
      <c r="J558" s="46">
        <f>+G291</f>
        <v>1438</v>
      </c>
      <c r="K558" s="101">
        <f>+H291</f>
        <v>4264.6000000000004</v>
      </c>
      <c r="L558" s="101">
        <f>+I291</f>
        <v>295</v>
      </c>
      <c r="M558" s="102">
        <f>+J558/L558</f>
        <v>4.8745762711864407</v>
      </c>
    </row>
    <row r="559" spans="1:13">
      <c r="H559" s="100" t="s">
        <v>166</v>
      </c>
      <c r="J559" s="46">
        <f>+G307</f>
        <v>2491</v>
      </c>
      <c r="K559" s="101">
        <f>+H307</f>
        <v>12595.199999999999</v>
      </c>
      <c r="L559" s="101">
        <f>+I307</f>
        <v>146.5</v>
      </c>
      <c r="M559" s="102">
        <f>+J559/L559</f>
        <v>17.003412969283275</v>
      </c>
    </row>
    <row r="560" spans="1:13">
      <c r="H560" s="100" t="s">
        <v>167</v>
      </c>
      <c r="J560" s="46">
        <f>+G332</f>
        <v>0</v>
      </c>
      <c r="K560" s="101">
        <f>+H332</f>
        <v>0</v>
      </c>
      <c r="L560" s="101">
        <f>+I332</f>
        <v>0</v>
      </c>
      <c r="M560" s="102" t="e">
        <f>+J560/L560</f>
        <v>#DIV/0!</v>
      </c>
    </row>
    <row r="561" spans="7:13">
      <c r="G561" t="s">
        <v>170</v>
      </c>
      <c r="J561" s="46">
        <f>+B340</f>
        <v>20895</v>
      </c>
      <c r="K561" s="101"/>
      <c r="L561" s="101"/>
      <c r="M561" s="102"/>
    </row>
    <row r="562" spans="7:13">
      <c r="H562" s="100" t="s">
        <v>163</v>
      </c>
      <c r="J562" s="46">
        <f>+G368</f>
        <v>0</v>
      </c>
      <c r="K562" s="101">
        <f>+H368</f>
        <v>0</v>
      </c>
      <c r="L562" s="101">
        <f>+I368</f>
        <v>0</v>
      </c>
      <c r="M562" s="102" t="e">
        <f>+J562/L562</f>
        <v>#DIV/0!</v>
      </c>
    </row>
    <row r="563" spans="7:13">
      <c r="H563" s="100" t="s">
        <v>164</v>
      </c>
      <c r="J563" s="46">
        <f>+G426</f>
        <v>0</v>
      </c>
      <c r="K563" s="101">
        <f>+H426</f>
        <v>0</v>
      </c>
      <c r="L563" s="101">
        <f>+I426</f>
        <v>0</v>
      </c>
      <c r="M563" s="102" t="e">
        <f>+J563/L563</f>
        <v>#DIV/0!</v>
      </c>
    </row>
    <row r="564" spans="7:13">
      <c r="H564" s="100" t="s">
        <v>165</v>
      </c>
      <c r="J564" s="46">
        <f>+G461</f>
        <v>1732</v>
      </c>
      <c r="K564" s="101">
        <f>+H461</f>
        <v>8711.9600000000009</v>
      </c>
      <c r="L564" s="101">
        <f>+I461</f>
        <v>173.5</v>
      </c>
      <c r="M564" s="102">
        <f>+J564/L564</f>
        <v>9.9827089337175785</v>
      </c>
    </row>
    <row r="565" spans="7:13">
      <c r="H565" s="100" t="s">
        <v>166</v>
      </c>
      <c r="J565" s="46">
        <f>+G477</f>
        <v>0</v>
      </c>
      <c r="K565" s="101">
        <f>+H477</f>
        <v>0</v>
      </c>
      <c r="L565" s="101">
        <f>+I477</f>
        <v>0</v>
      </c>
      <c r="M565" s="102" t="e">
        <f>+J565/L565</f>
        <v>#DIV/0!</v>
      </c>
    </row>
    <row r="566" spans="7:13">
      <c r="H566" s="100" t="s">
        <v>167</v>
      </c>
      <c r="J566" s="46">
        <f>+G503</f>
        <v>0</v>
      </c>
      <c r="K566" s="101">
        <f>+H503</f>
        <v>0</v>
      </c>
      <c r="L566" s="101">
        <f>+I503</f>
        <v>0</v>
      </c>
      <c r="M566" s="102" t="e">
        <f>+J566/L566</f>
        <v>#DIV/0!</v>
      </c>
    </row>
    <row r="567" spans="7:13">
      <c r="J567" s="46">
        <f>+B511</f>
        <v>1732</v>
      </c>
    </row>
  </sheetData>
  <mergeCells count="558"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G344:H345"/>
    <mergeCell ref="I344:I346"/>
    <mergeCell ref="J344:J346"/>
    <mergeCell ref="K344:K346"/>
    <mergeCell ref="L344:L346"/>
    <mergeCell ref="M344:M346"/>
    <mergeCell ref="V342:W342"/>
    <mergeCell ref="X342:Y342"/>
    <mergeCell ref="Z342:AA342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A368:B368"/>
    <mergeCell ref="A426:B426"/>
    <mergeCell ref="A461:B461"/>
    <mergeCell ref="A477:B477"/>
    <mergeCell ref="AJ344:AJ346"/>
    <mergeCell ref="AK344:AK346"/>
    <mergeCell ref="AL344:BA344"/>
    <mergeCell ref="O345:O346"/>
    <mergeCell ref="P345:P346"/>
    <mergeCell ref="Q345:Q346"/>
    <mergeCell ref="R345:R346"/>
    <mergeCell ref="S345:S346"/>
    <mergeCell ref="T345:T346"/>
    <mergeCell ref="U345:U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A487:B487"/>
    <mergeCell ref="A503:B503"/>
    <mergeCell ref="A504:F504"/>
    <mergeCell ref="AL504:AR504"/>
    <mergeCell ref="AS504:BA504"/>
    <mergeCell ref="A505:A510"/>
    <mergeCell ref="C505:D505"/>
    <mergeCell ref="E505:F505"/>
    <mergeCell ref="G505:H505"/>
    <mergeCell ref="I505:J505"/>
    <mergeCell ref="V505:W505"/>
    <mergeCell ref="X505:Y505"/>
    <mergeCell ref="Z505:AA505"/>
    <mergeCell ref="C506:D506"/>
    <mergeCell ref="E506:F506"/>
    <mergeCell ref="G506:H506"/>
    <mergeCell ref="I506:J506"/>
    <mergeCell ref="K506:L506"/>
    <mergeCell ref="M506:N506"/>
    <mergeCell ref="P506:Q506"/>
    <mergeCell ref="K505:L505"/>
    <mergeCell ref="M505:N505"/>
    <mergeCell ref="O505:O513"/>
    <mergeCell ref="P505:Q505"/>
    <mergeCell ref="R505:S505"/>
    <mergeCell ref="T505:U505"/>
    <mergeCell ref="R506:S506"/>
    <mergeCell ref="T506:U506"/>
    <mergeCell ref="R507:S507"/>
    <mergeCell ref="T507:U507"/>
    <mergeCell ref="V506:W506"/>
    <mergeCell ref="X506:Y506"/>
    <mergeCell ref="Z506:AA506"/>
    <mergeCell ref="Z507:AA507"/>
    <mergeCell ref="C507:D507"/>
    <mergeCell ref="E507:F507"/>
    <mergeCell ref="G507:H507"/>
    <mergeCell ref="I507:J507"/>
    <mergeCell ref="K507:L507"/>
    <mergeCell ref="M507:N507"/>
    <mergeCell ref="P507:Q507"/>
    <mergeCell ref="V507:W507"/>
    <mergeCell ref="X507:Y507"/>
    <mergeCell ref="V508:W508"/>
    <mergeCell ref="X508:Y508"/>
    <mergeCell ref="Z508:AA508"/>
    <mergeCell ref="C509:D509"/>
    <mergeCell ref="E509:F509"/>
    <mergeCell ref="G509:H509"/>
    <mergeCell ref="I509:J509"/>
    <mergeCell ref="K509:L509"/>
    <mergeCell ref="Z509:AA509"/>
    <mergeCell ref="M509:N509"/>
    <mergeCell ref="P509:Q509"/>
    <mergeCell ref="R509:S509"/>
    <mergeCell ref="T509:U509"/>
    <mergeCell ref="V509:W509"/>
    <mergeCell ref="X509:Y509"/>
    <mergeCell ref="C508:D508"/>
    <mergeCell ref="E508:F508"/>
    <mergeCell ref="G508:H508"/>
    <mergeCell ref="I508:J508"/>
    <mergeCell ref="K508:L508"/>
    <mergeCell ref="M508:N508"/>
    <mergeCell ref="P508:Q508"/>
    <mergeCell ref="R508:S508"/>
    <mergeCell ref="T508:U508"/>
    <mergeCell ref="V510:W510"/>
    <mergeCell ref="X510:Y510"/>
    <mergeCell ref="Z510:AA510"/>
    <mergeCell ref="C511:D511"/>
    <mergeCell ref="E511:F511"/>
    <mergeCell ref="G511:H511"/>
    <mergeCell ref="I511:J511"/>
    <mergeCell ref="K511:L511"/>
    <mergeCell ref="M511:N511"/>
    <mergeCell ref="P511:Q511"/>
    <mergeCell ref="R511:S511"/>
    <mergeCell ref="T511:U511"/>
    <mergeCell ref="V511:W511"/>
    <mergeCell ref="X511:Y511"/>
    <mergeCell ref="Z511:AA511"/>
    <mergeCell ref="C510:D510"/>
    <mergeCell ref="E510:F510"/>
    <mergeCell ref="G510:H510"/>
    <mergeCell ref="I510:J510"/>
    <mergeCell ref="K510:L510"/>
    <mergeCell ref="M510:N510"/>
    <mergeCell ref="P510:Q510"/>
    <mergeCell ref="R510:S510"/>
    <mergeCell ref="T510:U510"/>
    <mergeCell ref="C512:D512"/>
    <mergeCell ref="E512:F512"/>
    <mergeCell ref="G512:H512"/>
    <mergeCell ref="I512:J512"/>
    <mergeCell ref="K512:L512"/>
    <mergeCell ref="Z512:AA512"/>
    <mergeCell ref="C513:D513"/>
    <mergeCell ref="E513:F513"/>
    <mergeCell ref="G513:H513"/>
    <mergeCell ref="I513:J513"/>
    <mergeCell ref="K513:L513"/>
    <mergeCell ref="M513:N513"/>
    <mergeCell ref="P513:Q513"/>
    <mergeCell ref="R513:S513"/>
    <mergeCell ref="T513:U513"/>
    <mergeCell ref="M512:N512"/>
    <mergeCell ref="P512:Q512"/>
    <mergeCell ref="R512:S512"/>
    <mergeCell ref="T512:U512"/>
    <mergeCell ref="V512:W512"/>
    <mergeCell ref="X512:Y512"/>
    <mergeCell ref="V513:W513"/>
    <mergeCell ref="X513:Y513"/>
    <mergeCell ref="Z513:AA513"/>
    <mergeCell ref="G514:I514"/>
    <mergeCell ref="N514:R514"/>
    <mergeCell ref="A516:B516"/>
    <mergeCell ref="C516:D516"/>
    <mergeCell ref="E516:F516"/>
    <mergeCell ref="G516:H516"/>
    <mergeCell ref="I516:J516"/>
    <mergeCell ref="K516:L516"/>
    <mergeCell ref="M516:N516"/>
    <mergeCell ref="O516:P516"/>
    <mergeCell ref="A517:B517"/>
    <mergeCell ref="C517:D517"/>
    <mergeCell ref="E517:F517"/>
    <mergeCell ref="G517:H517"/>
    <mergeCell ref="I517:J517"/>
    <mergeCell ref="K517:L517"/>
    <mergeCell ref="M517:N517"/>
    <mergeCell ref="O517:P517"/>
    <mergeCell ref="A518:B518"/>
    <mergeCell ref="C518:D518"/>
    <mergeCell ref="E518:F518"/>
    <mergeCell ref="G518:H518"/>
    <mergeCell ref="I518:J518"/>
    <mergeCell ref="K518:L518"/>
    <mergeCell ref="M518:N518"/>
    <mergeCell ref="O518:P518"/>
    <mergeCell ref="M520:N520"/>
    <mergeCell ref="O520:P520"/>
    <mergeCell ref="Q520:R520"/>
    <mergeCell ref="S520:T520"/>
    <mergeCell ref="A521:B521"/>
    <mergeCell ref="C521:D521"/>
    <mergeCell ref="E521:F521"/>
    <mergeCell ref="I521:J521"/>
    <mergeCell ref="K521:L521"/>
    <mergeCell ref="M521:N521"/>
    <mergeCell ref="A520:B520"/>
    <mergeCell ref="C520:D520"/>
    <mergeCell ref="E520:F520"/>
    <mergeCell ref="G520:H527"/>
    <mergeCell ref="I520:J520"/>
    <mergeCell ref="K520:L520"/>
    <mergeCell ref="A525:B525"/>
    <mergeCell ref="C525:D525"/>
    <mergeCell ref="E525:F525"/>
    <mergeCell ref="I525:J525"/>
    <mergeCell ref="O521:P521"/>
    <mergeCell ref="Q521:R521"/>
    <mergeCell ref="S521:T521"/>
    <mergeCell ref="A522:B522"/>
    <mergeCell ref="C522:D522"/>
    <mergeCell ref="E522:F522"/>
    <mergeCell ref="I522:J522"/>
    <mergeCell ref="K522:L522"/>
    <mergeCell ref="M522:N522"/>
    <mergeCell ref="O522:P522"/>
    <mergeCell ref="Q522:R522"/>
    <mergeCell ref="S522:T522"/>
    <mergeCell ref="A523:B523"/>
    <mergeCell ref="C523:D523"/>
    <mergeCell ref="E523:F523"/>
    <mergeCell ref="I523:J523"/>
    <mergeCell ref="K523:L523"/>
    <mergeCell ref="M523:N523"/>
    <mergeCell ref="O523:P523"/>
    <mergeCell ref="Q523:R523"/>
    <mergeCell ref="S523:T523"/>
    <mergeCell ref="A524:B524"/>
    <mergeCell ref="C524:D524"/>
    <mergeCell ref="E524:F524"/>
    <mergeCell ref="I524:J524"/>
    <mergeCell ref="K524:L524"/>
    <mergeCell ref="M524:N524"/>
    <mergeCell ref="O524:P524"/>
    <mergeCell ref="Q524:R524"/>
    <mergeCell ref="S524:T524"/>
    <mergeCell ref="K525:L525"/>
    <mergeCell ref="M525:N525"/>
    <mergeCell ref="O525:P525"/>
    <mergeCell ref="Q525:R525"/>
    <mergeCell ref="S525:T525"/>
    <mergeCell ref="A526:B526"/>
    <mergeCell ref="C526:D526"/>
    <mergeCell ref="E526:F526"/>
    <mergeCell ref="I526:J526"/>
    <mergeCell ref="K526:L526"/>
    <mergeCell ref="A532:B532"/>
    <mergeCell ref="A533:B533"/>
    <mergeCell ref="O527:P527"/>
    <mergeCell ref="Q527:R527"/>
    <mergeCell ref="S527:T527"/>
    <mergeCell ref="A529:B529"/>
    <mergeCell ref="A530:B530"/>
    <mergeCell ref="A531:B531"/>
    <mergeCell ref="M526:N526"/>
    <mergeCell ref="O526:P526"/>
    <mergeCell ref="Q526:R526"/>
    <mergeCell ref="S526:T526"/>
    <mergeCell ref="A527:B527"/>
    <mergeCell ref="C527:D527"/>
    <mergeCell ref="E527:F527"/>
    <mergeCell ref="I527:J527"/>
    <mergeCell ref="K527:L527"/>
    <mergeCell ref="M527:N527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B529"/>
  <sheetViews>
    <sheetView topLeftCell="A73" zoomScaleNormal="100" workbookViewId="0">
      <selection activeCell="AF88" sqref="AF88"/>
    </sheetView>
  </sheetViews>
  <sheetFormatPr defaultRowHeight="14.25"/>
  <cols>
    <col min="1" max="1" width="12.875" style="274" customWidth="1"/>
    <col min="2" max="2" width="26.75" style="69" customWidth="1"/>
    <col min="3" max="3" width="9.375" customWidth="1"/>
    <col min="5" max="5" width="13.25" hidden="1" customWidth="1"/>
    <col min="6" max="6" width="14" hidden="1" customWidth="1"/>
    <col min="7" max="7" width="14" customWidth="1"/>
    <col min="8" max="8" width="12.125" hidden="1" customWidth="1"/>
    <col min="9" max="9" width="9.75" hidden="1" customWidth="1"/>
    <col min="10" max="10" width="11.125" style="46" hidden="1" customWidth="1"/>
    <col min="11" max="11" width="10.5" style="50" hidden="1" customWidth="1"/>
    <col min="12" max="12" width="9.125" hidden="1" customWidth="1"/>
    <col min="13" max="13" width="9.5" hidden="1" customWidth="1"/>
    <col min="14" max="14" width="11.125" hidden="1" customWidth="1"/>
    <col min="15" max="17" width="9.125" hidden="1" customWidth="1"/>
    <col min="18" max="18" width="13.25" hidden="1" customWidth="1"/>
    <col min="19" max="19" width="10.5" hidden="1" customWidth="1"/>
    <col min="20" max="20" width="11.625" hidden="1" customWidth="1"/>
    <col min="21" max="21" width="9.125" hidden="1" customWidth="1"/>
    <col min="22" max="22" width="9.875" style="214" hidden="1" customWidth="1"/>
    <col min="23" max="27" width="9.125" hidden="1" customWidth="1"/>
    <col min="28" max="28" width="9" style="252"/>
    <col min="29" max="29" width="10.5" style="272" bestFit="1" customWidth="1"/>
    <col min="30" max="30" width="9" style="59"/>
    <col min="35" max="53" width="9" style="59"/>
  </cols>
  <sheetData>
    <row r="1" spans="1:106" ht="17.25">
      <c r="A1" s="23" t="s">
        <v>22</v>
      </c>
      <c r="B1" s="60"/>
      <c r="C1" s="23"/>
      <c r="D1" s="23"/>
      <c r="E1" s="14"/>
      <c r="F1" s="14"/>
      <c r="G1" s="4"/>
      <c r="H1" s="14"/>
      <c r="I1" s="4"/>
      <c r="J1" s="43"/>
      <c r="K1" s="28"/>
      <c r="L1" s="14"/>
      <c r="M1" s="14"/>
      <c r="N1" s="14"/>
      <c r="O1" s="14"/>
      <c r="P1" s="14"/>
      <c r="Q1" s="14"/>
      <c r="R1" s="14"/>
      <c r="S1" s="14"/>
      <c r="T1" s="14"/>
      <c r="U1" s="14"/>
      <c r="V1" s="203"/>
      <c r="W1" s="14"/>
      <c r="X1" s="14"/>
      <c r="Y1" s="14"/>
      <c r="Z1" s="14"/>
      <c r="AA1" s="14"/>
      <c r="AB1" s="14"/>
      <c r="AC1" s="266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</row>
    <row r="2" spans="1:106" ht="19.5">
      <c r="A2" s="518" t="s">
        <v>23</v>
      </c>
      <c r="B2" s="518"/>
      <c r="C2" s="518"/>
      <c r="D2" s="518"/>
      <c r="E2" s="518"/>
      <c r="F2" s="518"/>
      <c r="G2" s="518"/>
      <c r="H2" s="518"/>
      <c r="I2" s="518"/>
      <c r="J2" s="518"/>
      <c r="K2" s="518"/>
      <c r="L2" s="518"/>
      <c r="M2" s="518"/>
      <c r="N2" s="518"/>
      <c r="O2" s="518"/>
      <c r="P2" s="518"/>
      <c r="Q2" s="518"/>
      <c r="R2" s="518"/>
      <c r="S2" s="518"/>
      <c r="T2" s="518"/>
      <c r="U2" s="518"/>
      <c r="V2" s="518"/>
      <c r="W2" s="518"/>
      <c r="X2" s="518"/>
      <c r="Y2" s="518"/>
      <c r="Z2" s="518"/>
      <c r="AA2" s="518"/>
      <c r="AB2" s="357"/>
      <c r="AC2" s="267"/>
      <c r="AD2" s="72"/>
      <c r="AE2" s="72"/>
      <c r="AF2" s="72"/>
      <c r="AG2" s="72"/>
      <c r="AH2" s="72"/>
      <c r="AI2" s="72"/>
      <c r="AJ2" s="72"/>
      <c r="AK2" s="72"/>
      <c r="AL2" s="72"/>
      <c r="AM2" s="72"/>
      <c r="AN2" s="72"/>
      <c r="AO2" s="72"/>
      <c r="AP2" s="72"/>
      <c r="AQ2" s="72"/>
      <c r="AR2" s="72"/>
      <c r="AS2" s="72"/>
      <c r="AT2" s="72"/>
      <c r="AU2" s="72"/>
      <c r="AV2" s="72"/>
      <c r="AW2" s="72"/>
      <c r="AX2" s="72"/>
      <c r="AY2" s="72"/>
      <c r="AZ2" s="72"/>
      <c r="BA2" s="72"/>
    </row>
    <row r="3" spans="1:106" ht="17.25">
      <c r="A3" s="314" t="s">
        <v>24</v>
      </c>
      <c r="B3" s="7"/>
      <c r="C3" s="7"/>
      <c r="D3" s="7"/>
      <c r="E3" s="7"/>
      <c r="F3" s="7"/>
      <c r="G3" s="7"/>
      <c r="H3" s="7"/>
      <c r="I3" s="7"/>
      <c r="J3" s="44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204"/>
      <c r="W3" s="7"/>
      <c r="X3" s="7"/>
      <c r="Y3" s="7"/>
      <c r="Z3" s="7"/>
      <c r="AA3" s="7"/>
      <c r="AB3" s="11"/>
      <c r="AC3" s="268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</row>
    <row r="4" spans="1:106" ht="15.75" customHeight="1">
      <c r="A4" s="597" t="s">
        <v>12</v>
      </c>
      <c r="B4" s="519" t="s">
        <v>25</v>
      </c>
      <c r="C4" s="519" t="s">
        <v>26</v>
      </c>
      <c r="D4" s="519" t="s">
        <v>27</v>
      </c>
      <c r="E4" s="522" t="s">
        <v>28</v>
      </c>
      <c r="F4" s="525" t="s">
        <v>29</v>
      </c>
      <c r="G4" s="528" t="s">
        <v>30</v>
      </c>
      <c r="H4" s="528"/>
      <c r="I4" s="519" t="s">
        <v>31</v>
      </c>
      <c r="J4" s="529" t="s">
        <v>32</v>
      </c>
      <c r="K4" s="540" t="s">
        <v>33</v>
      </c>
      <c r="L4" s="519" t="s">
        <v>34</v>
      </c>
      <c r="M4" s="543" t="s">
        <v>35</v>
      </c>
      <c r="N4" s="537" t="s">
        <v>36</v>
      </c>
      <c r="O4" s="528" t="s">
        <v>37</v>
      </c>
      <c r="P4" s="528"/>
      <c r="Q4" s="528"/>
      <c r="R4" s="528"/>
      <c r="S4" s="528"/>
      <c r="T4" s="528"/>
      <c r="U4" s="528"/>
      <c r="V4" s="545" t="s">
        <v>38</v>
      </c>
      <c r="W4" s="537" t="s">
        <v>39</v>
      </c>
      <c r="X4" s="528" t="s">
        <v>40</v>
      </c>
      <c r="Y4" s="528"/>
      <c r="Z4" s="528"/>
      <c r="AA4" s="528"/>
      <c r="AB4" s="594" t="s">
        <v>434</v>
      </c>
      <c r="AC4" s="596" t="s">
        <v>435</v>
      </c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/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/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1"/>
      <c r="CA4" s="21"/>
      <c r="CB4" s="21"/>
      <c r="CC4" s="21"/>
      <c r="CD4" s="21"/>
      <c r="CE4" s="21"/>
      <c r="CF4" s="21"/>
      <c r="CG4" s="21"/>
      <c r="CH4" s="21"/>
      <c r="CI4" s="21"/>
      <c r="CJ4" s="21"/>
      <c r="CK4" s="21"/>
      <c r="CL4" s="21"/>
      <c r="CM4" s="21"/>
      <c r="CN4" s="21"/>
      <c r="CO4" s="21"/>
      <c r="CP4" s="21"/>
      <c r="CQ4" s="21"/>
      <c r="CR4" s="21"/>
      <c r="CS4" s="21"/>
      <c r="CT4" s="21"/>
      <c r="CU4" s="21"/>
      <c r="CV4" s="21"/>
      <c r="CW4" s="21"/>
      <c r="CX4" s="21"/>
      <c r="CY4" s="21"/>
      <c r="CZ4" s="21"/>
      <c r="DA4" s="21"/>
      <c r="DB4" s="21"/>
    </row>
    <row r="5" spans="1:106" ht="15.75" customHeight="1">
      <c r="A5" s="598"/>
      <c r="B5" s="520"/>
      <c r="C5" s="520"/>
      <c r="D5" s="520"/>
      <c r="E5" s="523"/>
      <c r="F5" s="526"/>
      <c r="G5" s="528"/>
      <c r="H5" s="528"/>
      <c r="I5" s="520"/>
      <c r="J5" s="530"/>
      <c r="K5" s="541"/>
      <c r="L5" s="520"/>
      <c r="M5" s="544"/>
      <c r="N5" s="537"/>
      <c r="O5" s="528" t="s">
        <v>41</v>
      </c>
      <c r="P5" s="528" t="s">
        <v>42</v>
      </c>
      <c r="Q5" s="528" t="s">
        <v>43</v>
      </c>
      <c r="R5" s="538" t="s">
        <v>44</v>
      </c>
      <c r="S5" s="539" t="s">
        <v>45</v>
      </c>
      <c r="T5" s="528" t="s">
        <v>46</v>
      </c>
      <c r="U5" s="528" t="s">
        <v>47</v>
      </c>
      <c r="V5" s="545"/>
      <c r="W5" s="537"/>
      <c r="X5" s="528" t="s">
        <v>13</v>
      </c>
      <c r="Y5" s="528" t="s">
        <v>48</v>
      </c>
      <c r="Z5" s="528" t="s">
        <v>49</v>
      </c>
      <c r="AA5" s="528" t="s">
        <v>47</v>
      </c>
      <c r="AB5" s="595"/>
      <c r="AC5" s="596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  <c r="AU5" s="21"/>
      <c r="AV5" s="21"/>
      <c r="AW5" s="21"/>
      <c r="AX5" s="21"/>
      <c r="AY5" s="21"/>
      <c r="AZ5" s="21"/>
      <c r="BA5" s="21"/>
      <c r="BB5" s="21"/>
      <c r="BC5" s="21"/>
      <c r="BD5" s="21"/>
      <c r="BE5" s="21"/>
      <c r="BF5" s="21"/>
      <c r="BG5" s="21"/>
      <c r="BH5" s="21"/>
      <c r="BI5" s="21"/>
      <c r="BJ5" s="21"/>
      <c r="BK5" s="21"/>
      <c r="BL5" s="21"/>
      <c r="BM5" s="21"/>
      <c r="BN5" s="21"/>
      <c r="BO5" s="21"/>
      <c r="BP5" s="21"/>
      <c r="BQ5" s="21"/>
      <c r="BR5" s="21"/>
      <c r="BS5" s="21"/>
      <c r="BT5" s="21"/>
      <c r="BU5" s="21"/>
      <c r="BV5" s="21"/>
      <c r="BW5" s="21"/>
      <c r="BX5" s="21"/>
      <c r="BY5" s="21"/>
      <c r="BZ5" s="21"/>
      <c r="CA5" s="21"/>
      <c r="CB5" s="21"/>
      <c r="CC5" s="21"/>
      <c r="CD5" s="21"/>
      <c r="CE5" s="21"/>
      <c r="CF5" s="21"/>
      <c r="CG5" s="21"/>
      <c r="CH5" s="21"/>
      <c r="CI5" s="21"/>
      <c r="CJ5" s="21"/>
      <c r="CK5" s="21"/>
      <c r="CL5" s="21"/>
      <c r="CM5" s="21"/>
      <c r="CN5" s="21"/>
      <c r="CO5" s="21"/>
      <c r="CP5" s="21"/>
      <c r="CQ5" s="21"/>
      <c r="CR5" s="21"/>
      <c r="CS5" s="21"/>
      <c r="CT5" s="21"/>
      <c r="CU5" s="21"/>
      <c r="CV5" s="21"/>
      <c r="CW5" s="21"/>
      <c r="CX5" s="21"/>
      <c r="CY5" s="21"/>
      <c r="CZ5" s="21"/>
      <c r="DA5" s="21"/>
      <c r="DB5" s="21"/>
    </row>
    <row r="6" spans="1:106" ht="15.75">
      <c r="A6" s="599"/>
      <c r="B6" s="521"/>
      <c r="C6" s="521"/>
      <c r="D6" s="521"/>
      <c r="E6" s="524"/>
      <c r="F6" s="527"/>
      <c r="G6" s="242" t="s">
        <v>50</v>
      </c>
      <c r="H6" s="242" t="s">
        <v>51</v>
      </c>
      <c r="I6" s="521"/>
      <c r="J6" s="531"/>
      <c r="K6" s="542"/>
      <c r="L6" s="521"/>
      <c r="M6" s="544"/>
      <c r="N6" s="537"/>
      <c r="O6" s="528"/>
      <c r="P6" s="528"/>
      <c r="Q6" s="528"/>
      <c r="R6" s="538"/>
      <c r="S6" s="539"/>
      <c r="T6" s="528"/>
      <c r="U6" s="528"/>
      <c r="V6" s="545"/>
      <c r="W6" s="537"/>
      <c r="X6" s="528"/>
      <c r="Y6" s="528"/>
      <c r="Z6" s="528"/>
      <c r="AA6" s="528"/>
      <c r="AB6" s="595"/>
      <c r="AC6" s="596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21"/>
      <c r="DB6" s="21"/>
    </row>
    <row r="7" spans="1:106" s="86" customFormat="1" ht="15.75">
      <c r="A7" s="315">
        <v>30100030</v>
      </c>
      <c r="B7" s="82" t="s">
        <v>52</v>
      </c>
      <c r="C7" s="81" t="s">
        <v>53</v>
      </c>
      <c r="D7" s="80">
        <v>5.03</v>
      </c>
      <c r="E7" s="80"/>
      <c r="F7" s="83"/>
      <c r="G7" s="93">
        <f>SUM('1:2'!G7)</f>
        <v>0</v>
      </c>
      <c r="H7" s="95">
        <f t="shared" ref="H7:H24" si="0">D7*G7</f>
        <v>0</v>
      </c>
      <c r="I7" s="93">
        <f>SUM('1:2'!I7)</f>
        <v>0</v>
      </c>
      <c r="J7" s="31" t="str">
        <f>IF(ISERROR(G7/I7),"",G7/I7)</f>
        <v/>
      </c>
      <c r="K7" s="96">
        <f t="array" ref="K7">IF(ISERROR(G7/L7),"",G7/L7)</f>
        <v>0</v>
      </c>
      <c r="L7" s="84">
        <v>16</v>
      </c>
      <c r="M7" s="97">
        <f t="shared" ref="M7:M16" si="1">IF(ISERROR(I7-K7),"",I7-K7)</f>
        <v>0</v>
      </c>
      <c r="N7" s="93">
        <f>SUM('1:2'!N7)</f>
        <v>0</v>
      </c>
      <c r="O7" s="93">
        <f>SUM('1:2'!O7)</f>
        <v>0</v>
      </c>
      <c r="P7" s="93">
        <f>SUM('1:2'!P7)</f>
        <v>0</v>
      </c>
      <c r="Q7" s="93">
        <f>SUM('1:2'!Q7)</f>
        <v>0</v>
      </c>
      <c r="R7" s="93">
        <f>SUM('1:2'!R7)</f>
        <v>0</v>
      </c>
      <c r="S7" s="93">
        <f>SUM('1:2'!S7)</f>
        <v>0</v>
      </c>
      <c r="T7" s="93">
        <f>SUM('1:2'!T7)</f>
        <v>0</v>
      </c>
      <c r="U7" s="93">
        <f>SUM('1:2'!U7)</f>
        <v>0</v>
      </c>
      <c r="V7" s="205">
        <f t="shared" ref="V7:V27" si="2">SUM(X7:AA7)</f>
        <v>0</v>
      </c>
      <c r="W7" s="33" t="str">
        <f t="shared" ref="W7:W16" si="3">IF(ISERROR(V7/G7),"",V7/G7)</f>
        <v/>
      </c>
      <c r="X7" s="93">
        <f>SUM('1:2'!X7)</f>
        <v>0</v>
      </c>
      <c r="Y7" s="93">
        <f>SUM('1:2'!Y7)</f>
        <v>0</v>
      </c>
      <c r="Z7" s="93">
        <f>SUM('1:2'!Z7)</f>
        <v>0</v>
      </c>
      <c r="AA7" s="93">
        <f>SUM('1:2'!AA7)</f>
        <v>0</v>
      </c>
      <c r="AB7" s="371">
        <v>0.65</v>
      </c>
      <c r="AC7" s="269">
        <f>AB7*G7</f>
        <v>0</v>
      </c>
      <c r="AD7" s="85"/>
      <c r="AE7" s="85"/>
      <c r="AF7" s="85"/>
      <c r="AG7" s="85"/>
      <c r="AH7" s="85"/>
      <c r="AI7" s="85"/>
      <c r="AJ7" s="85"/>
      <c r="AK7" s="85"/>
      <c r="AL7" s="85"/>
      <c r="AM7" s="85"/>
      <c r="AN7" s="85"/>
      <c r="AO7" s="85"/>
      <c r="AP7" s="85"/>
      <c r="AQ7" s="85"/>
      <c r="AR7" s="85"/>
      <c r="AS7" s="85"/>
      <c r="AT7" s="85"/>
      <c r="AU7" s="85"/>
      <c r="AV7" s="85"/>
      <c r="AW7" s="85"/>
      <c r="AX7" s="85"/>
      <c r="AY7" s="85"/>
      <c r="AZ7" s="85"/>
      <c r="BA7" s="85"/>
      <c r="BB7" s="85"/>
      <c r="BC7" s="85"/>
      <c r="BD7" s="85"/>
      <c r="BE7" s="85"/>
      <c r="BF7" s="85"/>
      <c r="BG7" s="85"/>
      <c r="BH7" s="85"/>
      <c r="BI7" s="85"/>
      <c r="BJ7" s="85"/>
      <c r="BK7" s="85"/>
      <c r="BL7" s="85"/>
      <c r="BM7" s="85"/>
      <c r="BN7" s="85"/>
      <c r="BO7" s="85"/>
      <c r="BP7" s="85"/>
      <c r="BQ7" s="85"/>
      <c r="BR7" s="85"/>
      <c r="BS7" s="85"/>
      <c r="BT7" s="85"/>
      <c r="BU7" s="85"/>
      <c r="BV7" s="85"/>
      <c r="BW7" s="85"/>
      <c r="BX7" s="85"/>
      <c r="BY7" s="85"/>
      <c r="BZ7" s="85"/>
      <c r="CA7" s="85"/>
      <c r="CB7" s="85"/>
      <c r="CC7" s="85"/>
      <c r="CD7" s="85"/>
      <c r="CE7" s="85"/>
      <c r="CF7" s="85"/>
      <c r="CG7" s="85"/>
      <c r="CH7" s="85"/>
      <c r="CI7" s="85"/>
      <c r="CJ7" s="85"/>
      <c r="CK7" s="85"/>
      <c r="CL7" s="85"/>
      <c r="CM7" s="85"/>
      <c r="CN7" s="85"/>
      <c r="CO7" s="85"/>
      <c r="CP7" s="85"/>
      <c r="CQ7" s="85"/>
      <c r="CR7" s="85"/>
      <c r="CS7" s="85"/>
      <c r="CT7" s="85"/>
      <c r="CU7" s="85"/>
      <c r="CV7" s="85"/>
      <c r="CW7" s="85"/>
      <c r="CX7" s="85"/>
      <c r="CY7" s="85"/>
      <c r="CZ7" s="85"/>
      <c r="DA7" s="85"/>
      <c r="DB7" s="85"/>
    </row>
    <row r="8" spans="1:106" ht="17.25">
      <c r="A8" s="316"/>
      <c r="B8" s="62" t="s">
        <v>54</v>
      </c>
      <c r="C8" s="16" t="s">
        <v>53</v>
      </c>
      <c r="D8" s="17">
        <v>5.03</v>
      </c>
      <c r="E8" s="17"/>
      <c r="F8" s="6"/>
      <c r="G8" s="93">
        <f>SUM('1:2'!G8)</f>
        <v>0</v>
      </c>
      <c r="H8" s="95">
        <f t="shared" si="0"/>
        <v>0</v>
      </c>
      <c r="I8" s="93">
        <f>SUM('1:2'!I8)</f>
        <v>0</v>
      </c>
      <c r="J8" s="31" t="str">
        <f t="array" ref="J8">IF(ISERROR(G8/I8),"",G8/I8)</f>
        <v/>
      </c>
      <c r="K8" s="35">
        <f t="array" ref="K8">IF(ISERROR(G8/L8),"",G8/L8)</f>
        <v>0</v>
      </c>
      <c r="L8" s="87">
        <v>19</v>
      </c>
      <c r="M8" s="36">
        <f t="shared" si="1"/>
        <v>0</v>
      </c>
      <c r="N8" s="93">
        <f>SUM('1:2'!N8)</f>
        <v>0</v>
      </c>
      <c r="O8" s="93">
        <f>SUM('1:2'!O8)</f>
        <v>0</v>
      </c>
      <c r="P8" s="93">
        <f>SUM('1:2'!P8)</f>
        <v>0</v>
      </c>
      <c r="Q8" s="93">
        <f>SUM('1:2'!Q8)</f>
        <v>0</v>
      </c>
      <c r="R8" s="93">
        <f>SUM('1:2'!R8)</f>
        <v>0</v>
      </c>
      <c r="S8" s="93">
        <f>SUM('1:2'!S8)</f>
        <v>0</v>
      </c>
      <c r="T8" s="93">
        <f>SUM('1:2'!T8)</f>
        <v>0</v>
      </c>
      <c r="U8" s="93">
        <f>SUM('1:2'!U8)</f>
        <v>0</v>
      </c>
      <c r="V8" s="205">
        <f t="shared" si="2"/>
        <v>0</v>
      </c>
      <c r="W8" s="33" t="str">
        <f t="shared" si="3"/>
        <v/>
      </c>
      <c r="X8" s="93">
        <f>SUM('1:2'!X8)</f>
        <v>0</v>
      </c>
      <c r="Y8" s="93">
        <f>SUM('1:2'!Y8)</f>
        <v>0</v>
      </c>
      <c r="Z8" s="93">
        <f>SUM('1:2'!Z8)</f>
        <v>0</v>
      </c>
      <c r="AA8" s="93">
        <f>SUM('1:2'!AA8)</f>
        <v>0</v>
      </c>
      <c r="AB8" s="358">
        <v>0.48</v>
      </c>
      <c r="AC8" s="269">
        <f t="shared" ref="AC8:AC71" si="4">AB8*G8</f>
        <v>0</v>
      </c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</row>
    <row r="9" spans="1:106" ht="17.25">
      <c r="A9" s="317"/>
      <c r="B9" s="62" t="s">
        <v>54</v>
      </c>
      <c r="C9" s="16" t="s">
        <v>55</v>
      </c>
      <c r="D9" s="17">
        <v>5.03</v>
      </c>
      <c r="E9" s="17"/>
      <c r="F9" s="6"/>
      <c r="G9" s="93">
        <f>SUM('1:2'!G9)</f>
        <v>0</v>
      </c>
      <c r="H9" s="95">
        <f t="shared" si="0"/>
        <v>0</v>
      </c>
      <c r="I9" s="93">
        <f>SUM('1:2'!I9)</f>
        <v>0</v>
      </c>
      <c r="J9" s="31" t="str">
        <f t="array" ref="J9">IF(ISERROR(G9/I9),"",G9/I9)</f>
        <v/>
      </c>
      <c r="K9" s="35">
        <f t="array" ref="K9">IF(ISERROR(G9/L9),"",G9/L9)</f>
        <v>0</v>
      </c>
      <c r="L9" s="87">
        <v>19</v>
      </c>
      <c r="M9" s="36">
        <f t="shared" si="1"/>
        <v>0</v>
      </c>
      <c r="N9" s="93">
        <f>SUM('1:2'!N9)</f>
        <v>0</v>
      </c>
      <c r="O9" s="93">
        <f>SUM('1:2'!O9)</f>
        <v>0</v>
      </c>
      <c r="P9" s="93">
        <f>SUM('1:2'!P9)</f>
        <v>0</v>
      </c>
      <c r="Q9" s="93">
        <f>SUM('1:2'!Q9)</f>
        <v>0</v>
      </c>
      <c r="R9" s="93">
        <f>SUM('1:2'!R9)</f>
        <v>0</v>
      </c>
      <c r="S9" s="93">
        <f>SUM('1:2'!S9)</f>
        <v>0</v>
      </c>
      <c r="T9" s="93">
        <f>SUM('1:2'!T9)</f>
        <v>0</v>
      </c>
      <c r="U9" s="93">
        <f>SUM('1:2'!U9)</f>
        <v>0</v>
      </c>
      <c r="V9" s="205">
        <f t="shared" si="2"/>
        <v>0</v>
      </c>
      <c r="W9" s="33" t="str">
        <f t="shared" si="3"/>
        <v/>
      </c>
      <c r="X9" s="93">
        <f>SUM('1:2'!X9)</f>
        <v>0</v>
      </c>
      <c r="Y9" s="93">
        <f>SUM('1:2'!Y9)</f>
        <v>0</v>
      </c>
      <c r="Z9" s="93">
        <f>SUM('1:2'!Z9)</f>
        <v>0</v>
      </c>
      <c r="AA9" s="93">
        <f>SUM('1:2'!AA9)</f>
        <v>0</v>
      </c>
      <c r="AB9" s="358">
        <v>0.43</v>
      </c>
      <c r="AC9" s="269">
        <f t="shared" si="4"/>
        <v>0</v>
      </c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</row>
    <row r="10" spans="1:106" ht="15.75">
      <c r="A10" s="315">
        <v>30100048</v>
      </c>
      <c r="B10" s="62" t="s">
        <v>56</v>
      </c>
      <c r="C10" s="16" t="s">
        <v>53</v>
      </c>
      <c r="D10" s="17">
        <v>5.03</v>
      </c>
      <c r="E10" s="17"/>
      <c r="F10" s="6"/>
      <c r="G10" s="93">
        <f>SUM('1:2'!G10)</f>
        <v>504</v>
      </c>
      <c r="H10" s="95">
        <f t="shared" si="0"/>
        <v>2535.1200000000003</v>
      </c>
      <c r="I10" s="93">
        <f>SUM('1:2'!I10)</f>
        <v>36</v>
      </c>
      <c r="J10" s="31">
        <f t="array" ref="J10">IF(ISERROR(G10/I10),"",G10/I10)</f>
        <v>14</v>
      </c>
      <c r="K10" s="35">
        <f t="array" ref="K10">IF(ISERROR(G10/L10),"",G10/L10)</f>
        <v>26.526315789473685</v>
      </c>
      <c r="L10" s="87">
        <v>19</v>
      </c>
      <c r="M10" s="36">
        <f t="shared" si="1"/>
        <v>9.473684210526315</v>
      </c>
      <c r="N10" s="93">
        <f>SUM('1:2'!N10)</f>
        <v>0</v>
      </c>
      <c r="O10" s="93">
        <f>SUM('1:2'!O10)</f>
        <v>0</v>
      </c>
      <c r="P10" s="93">
        <f>SUM('1:2'!P10)</f>
        <v>0</v>
      </c>
      <c r="Q10" s="93">
        <f>SUM('1:2'!Q10)</f>
        <v>0</v>
      </c>
      <c r="R10" s="93">
        <f>SUM('1:2'!R10)</f>
        <v>0</v>
      </c>
      <c r="S10" s="93">
        <f>SUM('1:2'!S10)</f>
        <v>0</v>
      </c>
      <c r="T10" s="93">
        <f>SUM('1:2'!T10)</f>
        <v>0</v>
      </c>
      <c r="U10" s="93">
        <f>SUM('1:2'!U10)</f>
        <v>0</v>
      </c>
      <c r="V10" s="205">
        <f t="shared" si="2"/>
        <v>0</v>
      </c>
      <c r="W10" s="33">
        <f t="shared" si="3"/>
        <v>0</v>
      </c>
      <c r="X10" s="93">
        <f>SUM('1:2'!X10)</f>
        <v>0</v>
      </c>
      <c r="Y10" s="93">
        <f>SUM('1:2'!Y10)</f>
        <v>0</v>
      </c>
      <c r="Z10" s="93">
        <f>SUM('1:2'!Z10)</f>
        <v>0</v>
      </c>
      <c r="AA10" s="93">
        <f>SUM('1:2'!AA10)</f>
        <v>0</v>
      </c>
      <c r="AB10" s="358">
        <v>0.55000000000000004</v>
      </c>
      <c r="AC10" s="269">
        <f t="shared" si="4"/>
        <v>277.20000000000005</v>
      </c>
      <c r="AD10" s="21"/>
      <c r="AE10" s="21"/>
      <c r="AF10" s="21"/>
      <c r="AG10" s="21"/>
      <c r="AH10" s="21"/>
      <c r="AI10" s="21"/>
      <c r="AJ10" s="21"/>
      <c r="AK10" s="21"/>
      <c r="AL10" s="21"/>
      <c r="AM10" s="21"/>
      <c r="AN10" s="21"/>
      <c r="AO10" s="21"/>
      <c r="AP10" s="21"/>
      <c r="AQ10" s="21"/>
      <c r="AR10" s="21"/>
      <c r="AS10" s="21"/>
      <c r="AT10" s="21"/>
      <c r="AU10" s="21"/>
      <c r="AV10" s="21"/>
      <c r="AW10" s="21"/>
      <c r="AX10" s="21"/>
      <c r="AY10" s="21"/>
      <c r="AZ10" s="21"/>
      <c r="BA10" s="21"/>
      <c r="BB10" s="21"/>
      <c r="BC10" s="21"/>
      <c r="BD10" s="21"/>
      <c r="BE10" s="21"/>
      <c r="BF10" s="21"/>
      <c r="BG10" s="21"/>
      <c r="BH10" s="21"/>
      <c r="BI10" s="21"/>
      <c r="BJ10" s="21"/>
      <c r="BK10" s="21"/>
      <c r="BL10" s="21"/>
      <c r="BM10" s="21"/>
      <c r="BN10" s="21"/>
      <c r="BO10" s="21"/>
      <c r="BP10" s="21"/>
      <c r="BQ10" s="21"/>
      <c r="BR10" s="21"/>
      <c r="BS10" s="21"/>
      <c r="BT10" s="21"/>
      <c r="BU10" s="21"/>
      <c r="BV10" s="21"/>
      <c r="BW10" s="21"/>
      <c r="BX10" s="21"/>
      <c r="BY10" s="21"/>
      <c r="BZ10" s="21"/>
      <c r="CA10" s="21"/>
      <c r="CB10" s="21"/>
      <c r="CC10" s="21"/>
      <c r="CD10" s="21"/>
      <c r="CE10" s="21"/>
      <c r="CF10" s="21"/>
      <c r="CG10" s="21"/>
      <c r="CH10" s="21"/>
      <c r="CI10" s="21"/>
      <c r="CJ10" s="21"/>
      <c r="CK10" s="21"/>
      <c r="CL10" s="21"/>
      <c r="CM10" s="21"/>
      <c r="CN10" s="21"/>
      <c r="CO10" s="21"/>
      <c r="CP10" s="21"/>
      <c r="CQ10" s="21"/>
      <c r="CR10" s="21"/>
      <c r="CS10" s="21"/>
      <c r="CT10" s="21"/>
      <c r="CU10" s="21"/>
      <c r="CV10" s="21"/>
      <c r="CW10" s="21"/>
      <c r="CX10" s="21"/>
      <c r="CY10" s="21"/>
      <c r="CZ10" s="21"/>
      <c r="DA10" s="21"/>
      <c r="DB10" s="21"/>
    </row>
    <row r="11" spans="1:106" ht="15.75">
      <c r="A11" s="315">
        <v>30100047</v>
      </c>
      <c r="B11" s="62" t="s">
        <v>56</v>
      </c>
      <c r="C11" s="16" t="s">
        <v>57</v>
      </c>
      <c r="D11" s="17">
        <v>5.03</v>
      </c>
      <c r="E11" s="17"/>
      <c r="F11" s="6"/>
      <c r="G11" s="93">
        <f>SUM('1:2'!G11)</f>
        <v>258</v>
      </c>
      <c r="H11" s="95">
        <f t="shared" si="0"/>
        <v>1297.74</v>
      </c>
      <c r="I11" s="93">
        <f>SUM('1:2'!I11)</f>
        <v>24</v>
      </c>
      <c r="J11" s="31">
        <f t="array" ref="J11">IF(ISERROR(G11/I11),"",G11/I11)</f>
        <v>10.75</v>
      </c>
      <c r="K11" s="35">
        <f t="array" ref="K11">IF(ISERROR(G11/L11),"",G11/L11)</f>
        <v>12.9</v>
      </c>
      <c r="L11" s="87">
        <v>20</v>
      </c>
      <c r="M11" s="36">
        <f t="shared" si="1"/>
        <v>11.1</v>
      </c>
      <c r="N11" s="93">
        <f>SUM('1:2'!N11)</f>
        <v>0</v>
      </c>
      <c r="O11" s="93">
        <f>SUM('1:2'!O11)</f>
        <v>0</v>
      </c>
      <c r="P11" s="93">
        <f>SUM('1:2'!P11)</f>
        <v>0</v>
      </c>
      <c r="Q11" s="93">
        <f>SUM('1:2'!Q11)</f>
        <v>0</v>
      </c>
      <c r="R11" s="93">
        <f>SUM('1:2'!R11)</f>
        <v>0</v>
      </c>
      <c r="S11" s="93">
        <f>SUM('1:2'!S11)</f>
        <v>0</v>
      </c>
      <c r="T11" s="93">
        <f>SUM('1:2'!T11)</f>
        <v>0</v>
      </c>
      <c r="U11" s="93">
        <f>SUM('1:2'!U11)</f>
        <v>0</v>
      </c>
      <c r="V11" s="205">
        <f t="shared" si="2"/>
        <v>0</v>
      </c>
      <c r="W11" s="33">
        <f t="shared" si="3"/>
        <v>0</v>
      </c>
      <c r="X11" s="93">
        <f>SUM('1:2'!X11)</f>
        <v>0</v>
      </c>
      <c r="Y11" s="93">
        <f>SUM('1:2'!Y11)</f>
        <v>0</v>
      </c>
      <c r="Z11" s="93">
        <f>SUM('1:2'!Z11)</f>
        <v>0</v>
      </c>
      <c r="AA11" s="93">
        <f>SUM('1:2'!AA11)</f>
        <v>0</v>
      </c>
      <c r="AB11" s="358">
        <v>0.52</v>
      </c>
      <c r="AC11" s="269">
        <f t="shared" si="4"/>
        <v>134.16</v>
      </c>
      <c r="AD11" s="21"/>
      <c r="AE11" s="21"/>
      <c r="AF11" s="21"/>
      <c r="AG11" s="21"/>
      <c r="AH11" s="21"/>
      <c r="AI11" s="21"/>
      <c r="AJ11" s="21"/>
      <c r="AK11" s="21"/>
      <c r="AL11" s="21"/>
      <c r="AM11" s="21"/>
      <c r="AN11" s="21"/>
      <c r="AO11" s="21"/>
      <c r="AP11" s="21"/>
      <c r="AQ11" s="21"/>
      <c r="AR11" s="21"/>
      <c r="AS11" s="21"/>
      <c r="AT11" s="21"/>
      <c r="AU11" s="21"/>
      <c r="AV11" s="21"/>
      <c r="AW11" s="21"/>
      <c r="AX11" s="21"/>
      <c r="AY11" s="21"/>
      <c r="AZ11" s="21"/>
      <c r="BA11" s="21"/>
      <c r="BB11" s="21"/>
      <c r="BC11" s="21"/>
      <c r="BD11" s="21"/>
      <c r="BE11" s="21"/>
      <c r="BF11" s="21"/>
      <c r="BG11" s="21"/>
      <c r="BH11" s="21"/>
      <c r="BI11" s="21"/>
      <c r="BJ11" s="21"/>
      <c r="BK11" s="21"/>
      <c r="BL11" s="21"/>
      <c r="BM11" s="21"/>
      <c r="BN11" s="21"/>
      <c r="BO11" s="21"/>
      <c r="BP11" s="21"/>
      <c r="BQ11" s="21"/>
      <c r="BR11" s="21"/>
      <c r="BS11" s="21"/>
      <c r="BT11" s="21"/>
      <c r="BU11" s="21"/>
      <c r="BV11" s="21"/>
      <c r="BW11" s="21"/>
      <c r="BX11" s="21"/>
      <c r="BY11" s="21"/>
      <c r="BZ11" s="21"/>
      <c r="CA11" s="21"/>
      <c r="CB11" s="21"/>
      <c r="CC11" s="21"/>
      <c r="CD11" s="21"/>
      <c r="CE11" s="21"/>
      <c r="CF11" s="21"/>
      <c r="CG11" s="21"/>
      <c r="CH11" s="21"/>
      <c r="CI11" s="21"/>
      <c r="CJ11" s="21"/>
      <c r="CK11" s="21"/>
      <c r="CL11" s="21"/>
      <c r="CM11" s="21"/>
      <c r="CN11" s="21"/>
      <c r="CO11" s="21"/>
      <c r="CP11" s="21"/>
      <c r="CQ11" s="21"/>
      <c r="CR11" s="21"/>
      <c r="CS11" s="21"/>
      <c r="CT11" s="21"/>
      <c r="CU11" s="21"/>
      <c r="CV11" s="21"/>
      <c r="CW11" s="21"/>
      <c r="CX11" s="21"/>
      <c r="CY11" s="21"/>
      <c r="CZ11" s="21"/>
      <c r="DA11" s="21"/>
      <c r="DB11" s="21"/>
    </row>
    <row r="12" spans="1:106" ht="15.75">
      <c r="A12" s="315">
        <v>30100052</v>
      </c>
      <c r="B12" s="62" t="s">
        <v>58</v>
      </c>
      <c r="C12" s="16" t="s">
        <v>53</v>
      </c>
      <c r="D12" s="17">
        <v>5.04</v>
      </c>
      <c r="E12" s="17"/>
      <c r="F12" s="6"/>
      <c r="G12" s="93">
        <f>SUM('1:2'!G12)</f>
        <v>0</v>
      </c>
      <c r="H12" s="95">
        <f t="shared" si="0"/>
        <v>0</v>
      </c>
      <c r="I12" s="93">
        <f>SUM('1:2'!I12)</f>
        <v>0</v>
      </c>
      <c r="J12" s="31" t="str">
        <f t="array" ref="J12">IF(ISERROR(G12/I12),"",G12/I12)</f>
        <v/>
      </c>
      <c r="K12" s="35">
        <f t="array" ref="K12">IF(ISERROR(G12/L12),"",G12/L12)</f>
        <v>0</v>
      </c>
      <c r="L12" s="87">
        <v>19</v>
      </c>
      <c r="M12" s="36">
        <f t="shared" si="1"/>
        <v>0</v>
      </c>
      <c r="N12" s="93">
        <f>SUM('1:2'!N12)</f>
        <v>0</v>
      </c>
      <c r="O12" s="93">
        <f>SUM('1:2'!O12)</f>
        <v>0</v>
      </c>
      <c r="P12" s="93">
        <f>SUM('1:2'!P12)</f>
        <v>0</v>
      </c>
      <c r="Q12" s="93">
        <f>SUM('1:2'!Q12)</f>
        <v>0</v>
      </c>
      <c r="R12" s="93">
        <f>SUM('1:2'!R12)</f>
        <v>0</v>
      </c>
      <c r="S12" s="93">
        <f>SUM('1:2'!S12)</f>
        <v>0</v>
      </c>
      <c r="T12" s="93">
        <f>SUM('1:2'!T12)</f>
        <v>0</v>
      </c>
      <c r="U12" s="93">
        <f>SUM('1:2'!U12)</f>
        <v>0</v>
      </c>
      <c r="V12" s="205">
        <f t="shared" si="2"/>
        <v>0</v>
      </c>
      <c r="W12" s="33" t="str">
        <f t="shared" si="3"/>
        <v/>
      </c>
      <c r="X12" s="93">
        <f>SUM('1:2'!X12)</f>
        <v>0</v>
      </c>
      <c r="Y12" s="93">
        <f>SUM('1:2'!Y12)</f>
        <v>0</v>
      </c>
      <c r="Z12" s="93">
        <f>SUM('1:2'!Z12)</f>
        <v>0</v>
      </c>
      <c r="AA12" s="93">
        <f>SUM('1:2'!AA12)</f>
        <v>0</v>
      </c>
      <c r="AB12" s="358">
        <v>0.55000000000000004</v>
      </c>
      <c r="AC12" s="269">
        <f t="shared" si="4"/>
        <v>0</v>
      </c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21"/>
      <c r="AS12" s="21"/>
      <c r="AT12" s="21"/>
      <c r="AU12" s="21"/>
      <c r="AV12" s="21"/>
      <c r="AW12" s="21"/>
      <c r="AX12" s="21"/>
      <c r="AY12" s="21"/>
      <c r="AZ12" s="21"/>
      <c r="BA12" s="21"/>
      <c r="BB12" s="21"/>
      <c r="BC12" s="21"/>
      <c r="BD12" s="21"/>
      <c r="BE12" s="21"/>
      <c r="BF12" s="21"/>
      <c r="BG12" s="21"/>
      <c r="BH12" s="21"/>
      <c r="BI12" s="21"/>
      <c r="BJ12" s="21"/>
      <c r="BK12" s="21"/>
      <c r="BL12" s="21"/>
      <c r="BM12" s="21"/>
      <c r="BN12" s="21"/>
      <c r="BO12" s="21"/>
      <c r="BP12" s="21"/>
      <c r="BQ12" s="21"/>
      <c r="BR12" s="21"/>
      <c r="BS12" s="21"/>
      <c r="BT12" s="21"/>
      <c r="BU12" s="21"/>
      <c r="BV12" s="21"/>
      <c r="BW12" s="21"/>
      <c r="BX12" s="21"/>
      <c r="BY12" s="21"/>
      <c r="BZ12" s="21"/>
      <c r="CA12" s="21"/>
      <c r="CB12" s="21"/>
      <c r="CC12" s="21"/>
      <c r="CD12" s="21"/>
      <c r="CE12" s="21"/>
      <c r="CF12" s="21"/>
      <c r="CG12" s="21"/>
      <c r="CH12" s="21"/>
      <c r="CI12" s="21"/>
      <c r="CJ12" s="21"/>
      <c r="CK12" s="21"/>
      <c r="CL12" s="21"/>
      <c r="CM12" s="21"/>
      <c r="CN12" s="21"/>
      <c r="CO12" s="21"/>
      <c r="CP12" s="21"/>
      <c r="CQ12" s="21"/>
      <c r="CR12" s="21"/>
      <c r="CS12" s="21"/>
      <c r="CT12" s="21"/>
      <c r="CU12" s="21"/>
      <c r="CV12" s="21"/>
      <c r="CW12" s="21"/>
      <c r="CX12" s="21"/>
      <c r="CY12" s="21"/>
      <c r="CZ12" s="21"/>
      <c r="DA12" s="21"/>
      <c r="DB12" s="21"/>
    </row>
    <row r="13" spans="1:106" ht="15.75">
      <c r="A13" s="332">
        <v>30100059</v>
      </c>
      <c r="B13" s="62" t="s">
        <v>59</v>
      </c>
      <c r="C13" s="16" t="s">
        <v>60</v>
      </c>
      <c r="D13" s="17">
        <v>5.03</v>
      </c>
      <c r="E13" s="17"/>
      <c r="F13" s="6"/>
      <c r="G13" s="93">
        <f>SUM('1:2'!G13)</f>
        <v>0</v>
      </c>
      <c r="H13" s="95">
        <f t="shared" si="0"/>
        <v>0</v>
      </c>
      <c r="I13" s="93">
        <f>SUM('1:2'!I13)</f>
        <v>0</v>
      </c>
      <c r="J13" s="31" t="str">
        <f t="array" ref="J13">IF(ISERROR(G13/I13),"",G13/I13)</f>
        <v/>
      </c>
      <c r="K13" s="35">
        <f t="array" ref="K13">IF(ISERROR(G13/L13),"",G13/L13)</f>
        <v>0</v>
      </c>
      <c r="L13" s="87">
        <v>3</v>
      </c>
      <c r="M13" s="36">
        <f t="shared" si="1"/>
        <v>0</v>
      </c>
      <c r="N13" s="93">
        <f>SUM('1:2'!N13)</f>
        <v>0</v>
      </c>
      <c r="O13" s="93">
        <f>SUM('1:2'!O13)</f>
        <v>0</v>
      </c>
      <c r="P13" s="93">
        <f>SUM('1:2'!P13)</f>
        <v>0</v>
      </c>
      <c r="Q13" s="93">
        <f>SUM('1:2'!Q13)</f>
        <v>0</v>
      </c>
      <c r="R13" s="93">
        <f>SUM('1:2'!R13)</f>
        <v>0</v>
      </c>
      <c r="S13" s="93">
        <f>SUM('1:2'!S13)</f>
        <v>0</v>
      </c>
      <c r="T13" s="93">
        <f>SUM('1:2'!T13)</f>
        <v>0</v>
      </c>
      <c r="U13" s="93">
        <f>SUM('1:2'!U13)</f>
        <v>0</v>
      </c>
      <c r="V13" s="205">
        <f t="shared" si="2"/>
        <v>0</v>
      </c>
      <c r="W13" s="33" t="str">
        <f t="shared" si="3"/>
        <v/>
      </c>
      <c r="X13" s="93">
        <f>SUM('1:2'!X13)</f>
        <v>0</v>
      </c>
      <c r="Y13" s="93">
        <f>SUM('1:2'!Y13)</f>
        <v>0</v>
      </c>
      <c r="Z13" s="93">
        <f>SUM('1:2'!Z13)</f>
        <v>0</v>
      </c>
      <c r="AA13" s="93">
        <f>SUM('1:2'!AA13)</f>
        <v>0</v>
      </c>
      <c r="AB13" s="358">
        <v>0.45</v>
      </c>
      <c r="AC13" s="269">
        <f t="shared" si="4"/>
        <v>0</v>
      </c>
      <c r="AD13" s="21"/>
      <c r="AE13" s="21"/>
      <c r="AF13" s="21"/>
      <c r="AG13" s="21"/>
      <c r="AH13" s="21"/>
      <c r="AI13" s="21"/>
      <c r="AJ13" s="21"/>
      <c r="AK13" s="21"/>
      <c r="AL13" s="21"/>
      <c r="AM13" s="21"/>
      <c r="AN13" s="21"/>
      <c r="AO13" s="21"/>
      <c r="AP13" s="21"/>
      <c r="AQ13" s="21"/>
      <c r="AR13" s="21"/>
      <c r="AS13" s="21"/>
      <c r="AT13" s="21"/>
      <c r="AU13" s="21"/>
      <c r="AV13" s="21"/>
      <c r="AW13" s="21"/>
      <c r="AX13" s="21"/>
      <c r="AY13" s="21"/>
      <c r="AZ13" s="21"/>
      <c r="BA13" s="21"/>
      <c r="BB13" s="21"/>
      <c r="BC13" s="21"/>
      <c r="BD13" s="21"/>
      <c r="BE13" s="21"/>
      <c r="BF13" s="21"/>
      <c r="BG13" s="21"/>
      <c r="BH13" s="21"/>
      <c r="BI13" s="21"/>
      <c r="BJ13" s="21"/>
      <c r="BK13" s="21"/>
      <c r="BL13" s="21"/>
      <c r="BM13" s="21"/>
      <c r="BN13" s="21"/>
      <c r="BO13" s="21"/>
      <c r="BP13" s="21"/>
      <c r="BQ13" s="21"/>
      <c r="BR13" s="21"/>
      <c r="BS13" s="21"/>
      <c r="BT13" s="21"/>
      <c r="BU13" s="21"/>
      <c r="BV13" s="21"/>
      <c r="BW13" s="21"/>
      <c r="BX13" s="21"/>
      <c r="BY13" s="21"/>
      <c r="BZ13" s="21"/>
      <c r="CA13" s="21"/>
      <c r="CB13" s="21"/>
      <c r="CC13" s="21"/>
      <c r="CD13" s="21"/>
      <c r="CE13" s="21"/>
      <c r="CF13" s="21"/>
      <c r="CG13" s="21"/>
      <c r="CH13" s="21"/>
      <c r="CI13" s="21"/>
      <c r="CJ13" s="21"/>
      <c r="CK13" s="21"/>
      <c r="CL13" s="21"/>
      <c r="CM13" s="21"/>
      <c r="CN13" s="21"/>
      <c r="CO13" s="21"/>
      <c r="CP13" s="21"/>
      <c r="CQ13" s="21"/>
      <c r="CR13" s="21"/>
      <c r="CS13" s="21"/>
      <c r="CT13" s="21"/>
      <c r="CU13" s="21"/>
      <c r="CV13" s="21"/>
      <c r="CW13" s="21"/>
      <c r="CX13" s="21"/>
      <c r="CY13" s="21"/>
      <c r="CZ13" s="21"/>
      <c r="DA13" s="21"/>
      <c r="DB13" s="21"/>
    </row>
    <row r="14" spans="1:106" ht="15.75">
      <c r="A14" s="302">
        <v>30100060</v>
      </c>
      <c r="B14" s="62" t="s">
        <v>59</v>
      </c>
      <c r="C14" s="16" t="s">
        <v>61</v>
      </c>
      <c r="D14" s="17">
        <v>5.03</v>
      </c>
      <c r="E14" s="17"/>
      <c r="F14" s="6"/>
      <c r="G14" s="93">
        <f>SUM('1:2'!G14)</f>
        <v>0</v>
      </c>
      <c r="H14" s="95">
        <f t="shared" si="0"/>
        <v>0</v>
      </c>
      <c r="I14" s="93">
        <f>SUM('1:2'!I14)</f>
        <v>0</v>
      </c>
      <c r="J14" s="31" t="str">
        <f t="array" ref="J14">IF(ISERROR(G14/I14),"",G14/I14)</f>
        <v/>
      </c>
      <c r="K14" s="35">
        <f t="array" ref="K14">IF(ISERROR(G14/L14),"",G14/L14)</f>
        <v>0</v>
      </c>
      <c r="L14" s="87">
        <v>3</v>
      </c>
      <c r="M14" s="36">
        <f t="shared" si="1"/>
        <v>0</v>
      </c>
      <c r="N14" s="93">
        <f>SUM('1:2'!N14)</f>
        <v>0</v>
      </c>
      <c r="O14" s="93">
        <f>SUM('1:2'!O14)</f>
        <v>0</v>
      </c>
      <c r="P14" s="93">
        <f>SUM('1:2'!P14)</f>
        <v>0</v>
      </c>
      <c r="Q14" s="93">
        <f>SUM('1:2'!Q14)</f>
        <v>0</v>
      </c>
      <c r="R14" s="93">
        <f>SUM('1:2'!R14)</f>
        <v>0</v>
      </c>
      <c r="S14" s="93">
        <f>SUM('1:2'!S14)</f>
        <v>0</v>
      </c>
      <c r="T14" s="93">
        <f>SUM('1:2'!T14)</f>
        <v>0</v>
      </c>
      <c r="U14" s="93">
        <f>SUM('1:2'!U14)</f>
        <v>0</v>
      </c>
      <c r="V14" s="205">
        <f t="shared" si="2"/>
        <v>0</v>
      </c>
      <c r="W14" s="33" t="str">
        <f t="shared" si="3"/>
        <v/>
      </c>
      <c r="X14" s="93">
        <f>SUM('1:2'!X14)</f>
        <v>0</v>
      </c>
      <c r="Y14" s="93">
        <f>SUM('1:2'!Y14)</f>
        <v>0</v>
      </c>
      <c r="Z14" s="93">
        <f>SUM('1:2'!Z14)</f>
        <v>0</v>
      </c>
      <c r="AA14" s="93">
        <f>SUM('1:2'!AA14)</f>
        <v>0</v>
      </c>
      <c r="AB14" s="358">
        <v>0.45</v>
      </c>
      <c r="AC14" s="269">
        <f t="shared" si="4"/>
        <v>0</v>
      </c>
      <c r="AD14" s="21"/>
      <c r="AE14" s="21"/>
      <c r="AF14" s="21"/>
      <c r="AG14" s="21"/>
      <c r="AH14" s="21"/>
      <c r="AI14" s="21"/>
      <c r="AJ14" s="21"/>
      <c r="AK14" s="21"/>
      <c r="AL14" s="21"/>
      <c r="AM14" s="21"/>
      <c r="AN14" s="21"/>
      <c r="AO14" s="21"/>
      <c r="AP14" s="21"/>
      <c r="AQ14" s="21"/>
      <c r="AR14" s="21"/>
      <c r="AS14" s="21"/>
      <c r="AT14" s="21"/>
      <c r="AU14" s="21"/>
      <c r="AV14" s="21"/>
      <c r="AW14" s="21"/>
      <c r="AX14" s="21"/>
      <c r="AY14" s="21"/>
      <c r="AZ14" s="21"/>
      <c r="BA14" s="21"/>
      <c r="BB14" s="21"/>
      <c r="BC14" s="21"/>
      <c r="BD14" s="21"/>
      <c r="BE14" s="21"/>
      <c r="BF14" s="21"/>
      <c r="BG14" s="21"/>
      <c r="BH14" s="21"/>
      <c r="BI14" s="21"/>
      <c r="BJ14" s="21"/>
      <c r="BK14" s="21"/>
      <c r="BL14" s="21"/>
      <c r="BM14" s="21"/>
      <c r="BN14" s="21"/>
      <c r="BO14" s="21"/>
      <c r="BP14" s="21"/>
      <c r="BQ14" s="21"/>
      <c r="BR14" s="21"/>
      <c r="BS14" s="21"/>
      <c r="BT14" s="21"/>
      <c r="BU14" s="21"/>
      <c r="BV14" s="21"/>
      <c r="BW14" s="21"/>
      <c r="BX14" s="21"/>
      <c r="BY14" s="21"/>
      <c r="BZ14" s="21"/>
      <c r="CA14" s="21"/>
      <c r="CB14" s="21"/>
      <c r="CC14" s="21"/>
      <c r="CD14" s="21"/>
      <c r="CE14" s="21"/>
      <c r="CF14" s="21"/>
      <c r="CG14" s="21"/>
      <c r="CH14" s="21"/>
      <c r="CI14" s="21"/>
      <c r="CJ14" s="21"/>
      <c r="CK14" s="21"/>
      <c r="CL14" s="21"/>
      <c r="CM14" s="21"/>
      <c r="CN14" s="21"/>
      <c r="CO14" s="21"/>
      <c r="CP14" s="21"/>
      <c r="CQ14" s="21"/>
      <c r="CR14" s="21"/>
      <c r="CS14" s="21"/>
      <c r="CT14" s="21"/>
      <c r="CU14" s="21"/>
      <c r="CV14" s="21"/>
      <c r="CW14" s="21"/>
      <c r="CX14" s="21"/>
      <c r="CY14" s="21"/>
      <c r="CZ14" s="21"/>
      <c r="DA14" s="21"/>
      <c r="DB14" s="21"/>
    </row>
    <row r="15" spans="1:106" ht="17.25">
      <c r="A15" s="316">
        <v>30200006</v>
      </c>
      <c r="B15" s="62" t="s">
        <v>62</v>
      </c>
      <c r="C15" s="16" t="s">
        <v>63</v>
      </c>
      <c r="D15" s="17">
        <v>5.04</v>
      </c>
      <c r="E15" s="17"/>
      <c r="F15" s="79"/>
      <c r="G15" s="93">
        <f>SUM('1:2'!G15)</f>
        <v>0</v>
      </c>
      <c r="H15" s="95">
        <f t="shared" si="0"/>
        <v>0</v>
      </c>
      <c r="I15" s="93">
        <f>SUM('1:2'!I15)</f>
        <v>0</v>
      </c>
      <c r="J15" s="31" t="str">
        <f t="array" ref="J15">IF(ISERROR(G15/I15),"",G15/I15)</f>
        <v/>
      </c>
      <c r="K15" s="35">
        <f t="array" ref="K15">IF(ISERROR(G15/L15),"",G15/L15)</f>
        <v>0</v>
      </c>
      <c r="L15" s="87">
        <v>17</v>
      </c>
      <c r="M15" s="36">
        <f t="shared" si="1"/>
        <v>0</v>
      </c>
      <c r="N15" s="93">
        <f>SUM('1:2'!N15)</f>
        <v>0</v>
      </c>
      <c r="O15" s="93">
        <f>SUM('1:2'!O15)</f>
        <v>0</v>
      </c>
      <c r="P15" s="93">
        <f>SUM('1:2'!P15)</f>
        <v>0</v>
      </c>
      <c r="Q15" s="93">
        <f>SUM('1:2'!Q15)</f>
        <v>0</v>
      </c>
      <c r="R15" s="93">
        <f>SUM('1:2'!R15)</f>
        <v>0</v>
      </c>
      <c r="S15" s="93">
        <f>SUM('1:2'!S15)</f>
        <v>0</v>
      </c>
      <c r="T15" s="93">
        <f>SUM('1:2'!T15)</f>
        <v>0</v>
      </c>
      <c r="U15" s="93">
        <f>SUM('1:2'!U15)</f>
        <v>0</v>
      </c>
      <c r="V15" s="205">
        <f t="shared" si="2"/>
        <v>0</v>
      </c>
      <c r="W15" s="33" t="str">
        <f t="shared" si="3"/>
        <v/>
      </c>
      <c r="X15" s="93">
        <f>SUM('1:2'!X15)</f>
        <v>0</v>
      </c>
      <c r="Y15" s="93">
        <f>SUM('1:2'!Y15)</f>
        <v>0</v>
      </c>
      <c r="Z15" s="93">
        <f>SUM('1:2'!Z15)</f>
        <v>0</v>
      </c>
      <c r="AA15" s="93">
        <f>SUM('1:2'!AA15)</f>
        <v>0</v>
      </c>
      <c r="AB15" s="358">
        <v>0.61</v>
      </c>
      <c r="AC15" s="269">
        <f t="shared" si="4"/>
        <v>0</v>
      </c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21"/>
      <c r="AS15" s="21"/>
      <c r="AT15" s="21"/>
      <c r="AU15" s="21"/>
      <c r="AV15" s="21"/>
      <c r="AW15" s="21"/>
      <c r="AX15" s="21"/>
      <c r="AY15" s="21"/>
      <c r="AZ15" s="21"/>
      <c r="BA15" s="21"/>
      <c r="BB15" s="21"/>
      <c r="BC15" s="21"/>
      <c r="BD15" s="21"/>
      <c r="BE15" s="21"/>
      <c r="BF15" s="21"/>
      <c r="BG15" s="21"/>
      <c r="BH15" s="21"/>
      <c r="BI15" s="21"/>
      <c r="BJ15" s="21"/>
      <c r="BK15" s="21"/>
      <c r="BL15" s="21"/>
      <c r="BM15" s="21"/>
      <c r="BN15" s="21"/>
      <c r="BO15" s="21"/>
      <c r="BP15" s="21"/>
      <c r="BQ15" s="21"/>
      <c r="BR15" s="21"/>
      <c r="BS15" s="21"/>
      <c r="BT15" s="21"/>
      <c r="BU15" s="21"/>
      <c r="BV15" s="21"/>
      <c r="BW15" s="21"/>
      <c r="BX15" s="21"/>
      <c r="BY15" s="21"/>
      <c r="BZ15" s="21"/>
      <c r="CA15" s="21"/>
      <c r="CB15" s="21"/>
      <c r="CC15" s="21"/>
      <c r="CD15" s="21"/>
      <c r="CE15" s="21"/>
      <c r="CF15" s="21"/>
      <c r="CG15" s="21"/>
      <c r="CH15" s="21"/>
      <c r="CI15" s="21"/>
      <c r="CJ15" s="21"/>
      <c r="CK15" s="21"/>
      <c r="CL15" s="21"/>
      <c r="CM15" s="21"/>
      <c r="CN15" s="21"/>
      <c r="CO15" s="21"/>
      <c r="CP15" s="21"/>
      <c r="CQ15" s="21"/>
      <c r="CR15" s="21"/>
      <c r="CS15" s="21"/>
      <c r="CT15" s="21"/>
      <c r="CU15" s="21"/>
      <c r="CV15" s="21"/>
      <c r="CW15" s="21"/>
      <c r="CX15" s="21"/>
      <c r="CY15" s="21"/>
      <c r="CZ15" s="21"/>
      <c r="DA15" s="21"/>
      <c r="DB15" s="21"/>
    </row>
    <row r="16" spans="1:106" ht="17.25">
      <c r="A16" s="316">
        <v>30200005</v>
      </c>
      <c r="B16" s="62" t="s">
        <v>62</v>
      </c>
      <c r="C16" s="16" t="s">
        <v>64</v>
      </c>
      <c r="D16" s="17">
        <v>5.04</v>
      </c>
      <c r="E16" s="17"/>
      <c r="F16" s="79"/>
      <c r="G16" s="93">
        <f>SUM('1:2'!G16)</f>
        <v>140</v>
      </c>
      <c r="H16" s="95">
        <f t="shared" si="0"/>
        <v>705.6</v>
      </c>
      <c r="I16" s="93">
        <f>SUM('1:2'!I16)</f>
        <v>10</v>
      </c>
      <c r="J16" s="31">
        <f t="array" ref="J16">IF(ISERROR(G16/I16),"",G16/I16)</f>
        <v>14</v>
      </c>
      <c r="K16" s="35">
        <f t="array" ref="K16">IF(ISERROR(G16/L16),"",G16/L16)</f>
        <v>8.235294117647058</v>
      </c>
      <c r="L16" s="87">
        <v>17</v>
      </c>
      <c r="M16" s="36">
        <f t="shared" si="1"/>
        <v>1.764705882352942</v>
      </c>
      <c r="N16" s="93">
        <f>SUM('1:2'!N16)</f>
        <v>0</v>
      </c>
      <c r="O16" s="93">
        <f>SUM('1:2'!O16)</f>
        <v>0</v>
      </c>
      <c r="P16" s="93">
        <f>SUM('1:2'!P16)</f>
        <v>0</v>
      </c>
      <c r="Q16" s="93">
        <f>SUM('1:2'!Q16)</f>
        <v>0</v>
      </c>
      <c r="R16" s="93">
        <f>SUM('1:2'!R16)</f>
        <v>0</v>
      </c>
      <c r="S16" s="93">
        <f>SUM('1:2'!S16)</f>
        <v>0</v>
      </c>
      <c r="T16" s="93">
        <f>SUM('1:2'!T16)</f>
        <v>0</v>
      </c>
      <c r="U16" s="93">
        <f>SUM('1:2'!U16)</f>
        <v>0</v>
      </c>
      <c r="V16" s="205">
        <f t="shared" si="2"/>
        <v>0</v>
      </c>
      <c r="W16" s="33">
        <f t="shared" si="3"/>
        <v>0</v>
      </c>
      <c r="X16" s="93">
        <f>SUM('1:2'!X16)</f>
        <v>0</v>
      </c>
      <c r="Y16" s="93">
        <f>SUM('1:2'!Y16)</f>
        <v>0</v>
      </c>
      <c r="Z16" s="93">
        <f>SUM('1:2'!Z16)</f>
        <v>0</v>
      </c>
      <c r="AA16" s="93">
        <f>SUM('1:2'!AA16)</f>
        <v>0</v>
      </c>
      <c r="AB16" s="358">
        <v>0.61</v>
      </c>
      <c r="AC16" s="269">
        <f t="shared" si="4"/>
        <v>85.399999999999991</v>
      </c>
      <c r="AD16" s="21"/>
      <c r="AE16" s="21"/>
      <c r="AF16" s="21"/>
      <c r="AG16" s="21"/>
      <c r="AH16" s="21"/>
      <c r="AI16" s="21"/>
      <c r="AJ16" s="21"/>
      <c r="AK16" s="21"/>
      <c r="AL16" s="21"/>
      <c r="AM16" s="21"/>
      <c r="AN16" s="21"/>
      <c r="AO16" s="21"/>
      <c r="AP16" s="21"/>
      <c r="AQ16" s="21"/>
      <c r="AR16" s="21"/>
      <c r="AS16" s="21"/>
      <c r="AT16" s="21"/>
      <c r="AU16" s="21"/>
      <c r="AV16" s="21"/>
      <c r="AW16" s="21"/>
      <c r="AX16" s="21"/>
      <c r="AY16" s="21"/>
      <c r="AZ16" s="21"/>
      <c r="BA16" s="21"/>
      <c r="BB16" s="21"/>
      <c r="BC16" s="21"/>
      <c r="BD16" s="21"/>
      <c r="BE16" s="21"/>
      <c r="BF16" s="21"/>
      <c r="BG16" s="21"/>
      <c r="BH16" s="21"/>
      <c r="BI16" s="21"/>
      <c r="BJ16" s="21"/>
      <c r="BK16" s="21"/>
      <c r="BL16" s="21"/>
      <c r="BM16" s="21"/>
      <c r="BN16" s="21"/>
      <c r="BO16" s="21"/>
      <c r="BP16" s="21"/>
      <c r="BQ16" s="21"/>
      <c r="BR16" s="21"/>
      <c r="BS16" s="21"/>
      <c r="BT16" s="21"/>
      <c r="BU16" s="21"/>
      <c r="BV16" s="21"/>
      <c r="BW16" s="21"/>
      <c r="BX16" s="21"/>
      <c r="BY16" s="21"/>
      <c r="BZ16" s="21"/>
      <c r="CA16" s="21"/>
      <c r="CB16" s="21"/>
      <c r="CC16" s="21"/>
      <c r="CD16" s="21"/>
      <c r="CE16" s="21"/>
      <c r="CF16" s="21"/>
      <c r="CG16" s="21"/>
      <c r="CH16" s="21"/>
      <c r="CI16" s="21"/>
      <c r="CJ16" s="21"/>
      <c r="CK16" s="21"/>
      <c r="CL16" s="21"/>
      <c r="CM16" s="21"/>
      <c r="CN16" s="21"/>
      <c r="CO16" s="21"/>
      <c r="CP16" s="21"/>
      <c r="CQ16" s="21"/>
      <c r="CR16" s="21"/>
      <c r="CS16" s="21"/>
      <c r="CT16" s="21"/>
      <c r="CU16" s="21"/>
      <c r="CV16" s="21"/>
      <c r="CW16" s="21"/>
      <c r="CX16" s="21"/>
      <c r="CY16" s="21"/>
      <c r="CZ16" s="21"/>
      <c r="DA16" s="21"/>
      <c r="DB16" s="21"/>
    </row>
    <row r="17" spans="1:106" ht="17.25">
      <c r="A17" s="318">
        <v>30100063</v>
      </c>
      <c r="B17" s="192" t="s">
        <v>485</v>
      </c>
      <c r="C17" s="16" t="s">
        <v>172</v>
      </c>
      <c r="D17" s="17"/>
      <c r="E17" s="17"/>
      <c r="F17" s="6"/>
      <c r="G17" s="93">
        <f>SUM('1:2'!G17)</f>
        <v>0</v>
      </c>
      <c r="H17" s="95">
        <f t="shared" si="0"/>
        <v>0</v>
      </c>
      <c r="I17" s="93">
        <f>SUM('1:2'!I17)</f>
        <v>0</v>
      </c>
      <c r="J17" s="31" t="str">
        <f t="array" ref="J17">IF(ISERROR(G17/I17),"",G17/I17)</f>
        <v/>
      </c>
      <c r="K17" s="35">
        <f t="array" ref="K17">IF(ISERROR(G17/L17),"",G17/L17)</f>
        <v>0</v>
      </c>
      <c r="L17" s="87">
        <v>17</v>
      </c>
      <c r="M17" s="36">
        <f>IF(ISERROR(I17-K17),"",I17-K17)</f>
        <v>0</v>
      </c>
      <c r="N17" s="93">
        <f>SUM('1:2'!N17)</f>
        <v>0</v>
      </c>
      <c r="O17" s="93">
        <f>SUM('1:2'!O17)</f>
        <v>0</v>
      </c>
      <c r="P17" s="93">
        <f>SUM('1:2'!P17)</f>
        <v>0</v>
      </c>
      <c r="Q17" s="93">
        <f>SUM('1:2'!Q17)</f>
        <v>0</v>
      </c>
      <c r="R17" s="93">
        <f>SUM('1:2'!R17)</f>
        <v>0</v>
      </c>
      <c r="S17" s="93">
        <f>SUM('1:2'!S17)</f>
        <v>0</v>
      </c>
      <c r="T17" s="93">
        <f>SUM('1:2'!T17)</f>
        <v>0</v>
      </c>
      <c r="U17" s="93">
        <f>SUM('1:2'!U17)</f>
        <v>0</v>
      </c>
      <c r="V17" s="205">
        <f t="shared" si="2"/>
        <v>0</v>
      </c>
      <c r="W17" s="33" t="str">
        <f>IF(ISERROR(V17/G17),"",V17/G17)</f>
        <v/>
      </c>
      <c r="X17" s="93">
        <f>SUM('1:2'!X17)</f>
        <v>0</v>
      </c>
      <c r="Y17" s="93">
        <f>SUM('1:2'!Y17)</f>
        <v>0</v>
      </c>
      <c r="Z17" s="93">
        <f>SUM('1:2'!Z17)</f>
        <v>0</v>
      </c>
      <c r="AA17" s="93">
        <f>SUM('1:2'!AA17)</f>
        <v>0</v>
      </c>
      <c r="AB17" s="358">
        <v>0.43</v>
      </c>
      <c r="AC17" s="269">
        <f t="shared" si="4"/>
        <v>0</v>
      </c>
      <c r="AD17" s="21"/>
      <c r="AE17" s="21"/>
      <c r="AF17" s="21"/>
      <c r="AG17" s="21"/>
      <c r="AH17" s="21"/>
      <c r="AI17" s="21"/>
      <c r="AJ17" s="21"/>
      <c r="AK17" s="21"/>
      <c r="AL17" s="21"/>
      <c r="AM17" s="21"/>
      <c r="AN17" s="21"/>
      <c r="AO17" s="21"/>
      <c r="AP17" s="21"/>
      <c r="AQ17" s="21"/>
      <c r="AR17" s="21"/>
      <c r="AS17" s="21"/>
      <c r="AT17" s="21"/>
      <c r="AU17" s="21"/>
      <c r="AV17" s="21"/>
      <c r="AW17" s="21"/>
      <c r="AX17" s="21"/>
      <c r="AY17" s="21"/>
      <c r="AZ17" s="21"/>
      <c r="BA17" s="21"/>
      <c r="BB17" s="21"/>
      <c r="BC17" s="21"/>
      <c r="BD17" s="21"/>
      <c r="BE17" s="21"/>
      <c r="BF17" s="21"/>
      <c r="BG17" s="21"/>
      <c r="BH17" s="21"/>
      <c r="BI17" s="21"/>
      <c r="BJ17" s="21"/>
      <c r="BK17" s="21"/>
      <c r="BL17" s="21"/>
      <c r="BM17" s="21"/>
      <c r="BN17" s="21"/>
      <c r="BO17" s="21"/>
      <c r="BP17" s="21"/>
      <c r="BQ17" s="21"/>
      <c r="BR17" s="21"/>
      <c r="BS17" s="21"/>
      <c r="BT17" s="21"/>
      <c r="BU17" s="21"/>
      <c r="BV17" s="21"/>
      <c r="BW17" s="21"/>
      <c r="BX17" s="21"/>
      <c r="BY17" s="21"/>
      <c r="BZ17" s="21"/>
      <c r="CA17" s="21"/>
      <c r="CB17" s="21"/>
      <c r="CC17" s="21"/>
      <c r="CD17" s="21"/>
      <c r="CE17" s="21"/>
      <c r="CF17" s="21"/>
      <c r="CG17" s="21"/>
      <c r="CH17" s="21"/>
      <c r="CI17" s="21"/>
      <c r="CJ17" s="21"/>
      <c r="CK17" s="21"/>
      <c r="CL17" s="21"/>
      <c r="CM17" s="21"/>
      <c r="CN17" s="21"/>
      <c r="CO17" s="21"/>
      <c r="CP17" s="21"/>
      <c r="CQ17" s="21"/>
      <c r="CR17" s="21"/>
      <c r="CS17" s="21"/>
      <c r="CT17" s="21"/>
      <c r="CU17" s="21"/>
      <c r="CV17" s="21"/>
      <c r="CW17" s="21"/>
      <c r="CX17" s="21"/>
      <c r="CY17" s="21"/>
      <c r="CZ17" s="21"/>
      <c r="DA17" s="21"/>
      <c r="DB17" s="21"/>
    </row>
    <row r="18" spans="1:106" ht="15.75">
      <c r="A18" s="302">
        <v>30100061</v>
      </c>
      <c r="B18" s="62" t="s">
        <v>171</v>
      </c>
      <c r="C18" s="16" t="s">
        <v>173</v>
      </c>
      <c r="D18" s="17"/>
      <c r="E18" s="17"/>
      <c r="F18" s="6"/>
      <c r="G18" s="93">
        <f>SUM('1:2'!G18)</f>
        <v>0</v>
      </c>
      <c r="H18" s="95">
        <f t="shared" si="0"/>
        <v>0</v>
      </c>
      <c r="I18" s="93">
        <f>SUM('1:2'!I18)</f>
        <v>0</v>
      </c>
      <c r="J18" s="31" t="str">
        <f t="array" ref="J18">IF(ISERROR(G18/I18),"",G18/I18)</f>
        <v/>
      </c>
      <c r="K18" s="35">
        <f t="array" ref="K18">IF(ISERROR(G18/L18),"",G18/L18)</f>
        <v>0</v>
      </c>
      <c r="L18" s="87">
        <v>17</v>
      </c>
      <c r="M18" s="36">
        <f>IF(ISERROR(I18-K18),"",I18-K18)</f>
        <v>0</v>
      </c>
      <c r="N18" s="93">
        <f>SUM('1:2'!N18)</f>
        <v>0</v>
      </c>
      <c r="O18" s="93">
        <f>SUM('1:2'!O18)</f>
        <v>0</v>
      </c>
      <c r="P18" s="93">
        <f>SUM('1:2'!P18)</f>
        <v>0</v>
      </c>
      <c r="Q18" s="93">
        <f>SUM('1:2'!Q18)</f>
        <v>0</v>
      </c>
      <c r="R18" s="93">
        <f>SUM('1:2'!R18)</f>
        <v>0</v>
      </c>
      <c r="S18" s="93">
        <f>SUM('1:2'!S18)</f>
        <v>0</v>
      </c>
      <c r="T18" s="93">
        <f>SUM('1:2'!T18)</f>
        <v>0</v>
      </c>
      <c r="U18" s="93">
        <f>SUM('1:2'!U18)</f>
        <v>0</v>
      </c>
      <c r="V18" s="205">
        <f t="shared" si="2"/>
        <v>0</v>
      </c>
      <c r="W18" s="33" t="str">
        <f>IF(ISERROR(V18/G18),"",V18/G18)</f>
        <v/>
      </c>
      <c r="X18" s="93">
        <f>SUM('1:2'!X18)</f>
        <v>0</v>
      </c>
      <c r="Y18" s="93">
        <f>SUM('1:2'!Y18)</f>
        <v>0</v>
      </c>
      <c r="Z18" s="93">
        <f>SUM('1:2'!Z18)</f>
        <v>0</v>
      </c>
      <c r="AA18" s="93">
        <f>SUM('1:2'!AA18)</f>
        <v>0</v>
      </c>
      <c r="AB18" s="358">
        <v>0.43</v>
      </c>
      <c r="AC18" s="269">
        <f t="shared" si="4"/>
        <v>0</v>
      </c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21"/>
      <c r="AS18" s="21"/>
      <c r="AT18" s="21"/>
      <c r="AU18" s="21"/>
      <c r="AV18" s="21"/>
      <c r="AW18" s="21"/>
      <c r="AX18" s="21"/>
      <c r="AY18" s="21"/>
      <c r="AZ18" s="21"/>
      <c r="BA18" s="21"/>
      <c r="BB18" s="21"/>
      <c r="BC18" s="21"/>
      <c r="BD18" s="21"/>
      <c r="BE18" s="21"/>
      <c r="BF18" s="21"/>
      <c r="BG18" s="21"/>
      <c r="BH18" s="21"/>
      <c r="BI18" s="21"/>
      <c r="BJ18" s="21"/>
      <c r="BK18" s="21"/>
      <c r="BL18" s="21"/>
      <c r="BM18" s="21"/>
      <c r="BN18" s="21"/>
      <c r="BO18" s="21"/>
      <c r="BP18" s="21"/>
      <c r="BQ18" s="21"/>
      <c r="BR18" s="21"/>
      <c r="BS18" s="21"/>
      <c r="BT18" s="21"/>
      <c r="BU18" s="21"/>
      <c r="BV18" s="21"/>
      <c r="BW18" s="21"/>
      <c r="BX18" s="21"/>
      <c r="BY18" s="21"/>
      <c r="BZ18" s="21"/>
      <c r="CA18" s="21"/>
      <c r="CB18" s="21"/>
      <c r="CC18" s="21"/>
      <c r="CD18" s="21"/>
      <c r="CE18" s="21"/>
      <c r="CF18" s="21"/>
      <c r="CG18" s="21"/>
      <c r="CH18" s="21"/>
      <c r="CI18" s="21"/>
      <c r="CJ18" s="21"/>
      <c r="CK18" s="21"/>
      <c r="CL18" s="21"/>
      <c r="CM18" s="21"/>
      <c r="CN18" s="21"/>
      <c r="CO18" s="21"/>
      <c r="CP18" s="21"/>
      <c r="CQ18" s="21"/>
      <c r="CR18" s="21"/>
      <c r="CS18" s="21"/>
      <c r="CT18" s="21"/>
      <c r="CU18" s="21"/>
      <c r="CV18" s="21"/>
      <c r="CW18" s="21"/>
      <c r="CX18" s="21"/>
      <c r="CY18" s="21"/>
      <c r="CZ18" s="21"/>
      <c r="DA18" s="21"/>
      <c r="DB18" s="21"/>
    </row>
    <row r="19" spans="1:106" ht="17.25">
      <c r="A19" s="316">
        <v>30200001</v>
      </c>
      <c r="B19" s="62" t="s">
        <v>67</v>
      </c>
      <c r="C19" s="16" t="s">
        <v>63</v>
      </c>
      <c r="D19" s="17">
        <v>5.0599999999999996</v>
      </c>
      <c r="E19" s="17"/>
      <c r="F19" s="6"/>
      <c r="G19" s="93">
        <f>SUM('1:2'!G19)</f>
        <v>704</v>
      </c>
      <c r="H19" s="95">
        <f t="shared" si="0"/>
        <v>3562.24</v>
      </c>
      <c r="I19" s="93">
        <f>SUM('1:2'!I19)</f>
        <v>42.5</v>
      </c>
      <c r="J19" s="31">
        <f t="array" ref="J19">IF(ISERROR(G19/I19),"",G19/I19)</f>
        <v>16.564705882352943</v>
      </c>
      <c r="K19" s="35">
        <f t="array" ref="K19">IF(ISERROR(G19/L19),"",G19/L19)</f>
        <v>37.05263157894737</v>
      </c>
      <c r="L19" s="87">
        <v>19</v>
      </c>
      <c r="M19" s="36">
        <f t="shared" ref="M19:M21" si="5">IF(ISERROR(I19-K19),"",I19-K19)</f>
        <v>5.4473684210526301</v>
      </c>
      <c r="N19" s="93">
        <f>SUM('1:2'!N19)</f>
        <v>0</v>
      </c>
      <c r="O19" s="93">
        <f>SUM('1:2'!O19)</f>
        <v>0</v>
      </c>
      <c r="P19" s="93">
        <f>SUM('1:2'!P19)</f>
        <v>0</v>
      </c>
      <c r="Q19" s="93">
        <f>SUM('1:2'!Q19)</f>
        <v>0</v>
      </c>
      <c r="R19" s="93">
        <f>SUM('1:2'!R19)</f>
        <v>0</v>
      </c>
      <c r="S19" s="93">
        <f>SUM('1:2'!S19)</f>
        <v>0</v>
      </c>
      <c r="T19" s="93">
        <f>SUM('1:2'!T19)</f>
        <v>0</v>
      </c>
      <c r="U19" s="93">
        <f>SUM('1:2'!U19)</f>
        <v>0</v>
      </c>
      <c r="V19" s="205">
        <f t="shared" si="2"/>
        <v>0</v>
      </c>
      <c r="W19" s="33">
        <f t="shared" ref="W19:W21" si="6">IF(ISERROR(V19/G19),"",V19/G19)</f>
        <v>0</v>
      </c>
      <c r="X19" s="93">
        <f>SUM('1:2'!X19)</f>
        <v>0</v>
      </c>
      <c r="Y19" s="93">
        <f>SUM('1:2'!Y19)</f>
        <v>0</v>
      </c>
      <c r="Z19" s="93">
        <f>SUM('1:2'!Z19)</f>
        <v>0</v>
      </c>
      <c r="AA19" s="93">
        <f>SUM('1:2'!AA19)</f>
        <v>0</v>
      </c>
      <c r="AB19" s="358">
        <v>0.55000000000000004</v>
      </c>
      <c r="AC19" s="269">
        <f t="shared" si="4"/>
        <v>387.20000000000005</v>
      </c>
      <c r="AD19" s="21"/>
      <c r="AE19" s="21"/>
      <c r="AF19" s="21"/>
      <c r="AG19" s="21"/>
      <c r="AH19" s="21"/>
      <c r="AI19" s="21"/>
      <c r="AJ19" s="21"/>
      <c r="AK19" s="21"/>
      <c r="AL19" s="21"/>
      <c r="AM19" s="21"/>
      <c r="AN19" s="21"/>
      <c r="AO19" s="21"/>
      <c r="AP19" s="21"/>
      <c r="AQ19" s="21"/>
      <c r="AR19" s="21"/>
      <c r="AS19" s="21"/>
      <c r="AT19" s="21"/>
      <c r="AU19" s="21"/>
      <c r="AV19" s="21"/>
      <c r="AW19" s="21"/>
      <c r="AX19" s="21"/>
      <c r="AY19" s="21"/>
      <c r="AZ19" s="21"/>
      <c r="BA19" s="21"/>
      <c r="BB19" s="21"/>
      <c r="BC19" s="21"/>
      <c r="BD19" s="21"/>
      <c r="BE19" s="21"/>
      <c r="BF19" s="21"/>
      <c r="BG19" s="21"/>
      <c r="BH19" s="21"/>
      <c r="BI19" s="21"/>
      <c r="BJ19" s="21"/>
      <c r="BK19" s="21"/>
      <c r="BL19" s="21"/>
      <c r="BM19" s="21"/>
      <c r="BN19" s="21"/>
      <c r="BO19" s="21"/>
      <c r="BP19" s="21"/>
      <c r="BQ19" s="21"/>
      <c r="BR19" s="21"/>
      <c r="BS19" s="21"/>
      <c r="BT19" s="21"/>
      <c r="BU19" s="21"/>
      <c r="BV19" s="21"/>
      <c r="BW19" s="21"/>
      <c r="BX19" s="21"/>
      <c r="BY19" s="21"/>
      <c r="BZ19" s="21"/>
      <c r="CA19" s="21"/>
      <c r="CB19" s="21"/>
      <c r="CC19" s="21"/>
      <c r="CD19" s="21"/>
      <c r="CE19" s="21"/>
      <c r="CF19" s="21"/>
      <c r="CG19" s="21"/>
      <c r="CH19" s="21"/>
      <c r="CI19" s="21"/>
      <c r="CJ19" s="21"/>
      <c r="CK19" s="21"/>
      <c r="CL19" s="21"/>
      <c r="CM19" s="21"/>
      <c r="CN19" s="21"/>
      <c r="CO19" s="21"/>
      <c r="CP19" s="21"/>
      <c r="CQ19" s="21"/>
      <c r="CR19" s="21"/>
      <c r="CS19" s="21"/>
      <c r="CT19" s="21"/>
      <c r="CU19" s="21"/>
      <c r="CV19" s="21"/>
      <c r="CW19" s="21"/>
      <c r="CX19" s="21"/>
      <c r="CY19" s="21"/>
      <c r="CZ19" s="21"/>
      <c r="DA19" s="21"/>
      <c r="DB19" s="21"/>
    </row>
    <row r="20" spans="1:106" ht="17.25">
      <c r="A20" s="316">
        <v>30200002</v>
      </c>
      <c r="B20" s="62" t="s">
        <v>68</v>
      </c>
      <c r="C20" s="16" t="s">
        <v>63</v>
      </c>
      <c r="D20" s="17">
        <v>5.09</v>
      </c>
      <c r="E20" s="17"/>
      <c r="F20" s="6"/>
      <c r="G20" s="93">
        <f>SUM('1:2'!G20)</f>
        <v>490</v>
      </c>
      <c r="H20" s="95">
        <f t="shared" si="0"/>
        <v>2494.1</v>
      </c>
      <c r="I20" s="93">
        <f>SUM('1:2'!I20)</f>
        <v>27.5</v>
      </c>
      <c r="J20" s="31">
        <f t="array" ref="J20">IF(ISERROR(G20/I20),"",G20/I20)</f>
        <v>17.818181818181817</v>
      </c>
      <c r="K20" s="35">
        <f t="array" ref="K20">IF(ISERROR(G20/L20),"",G20/L20)</f>
        <v>21.304347826086957</v>
      </c>
      <c r="L20" s="87">
        <v>23</v>
      </c>
      <c r="M20" s="36">
        <f t="shared" si="5"/>
        <v>6.195652173913043</v>
      </c>
      <c r="N20" s="93">
        <f>SUM('1:2'!N20)</f>
        <v>0</v>
      </c>
      <c r="O20" s="93">
        <f>SUM('1:2'!O20)</f>
        <v>0</v>
      </c>
      <c r="P20" s="93">
        <f>SUM('1:2'!P20)</f>
        <v>0</v>
      </c>
      <c r="Q20" s="93">
        <f>SUM('1:2'!Q20)</f>
        <v>0</v>
      </c>
      <c r="R20" s="93">
        <f>SUM('1:2'!R20)</f>
        <v>0</v>
      </c>
      <c r="S20" s="93">
        <f>SUM('1:2'!S20)</f>
        <v>0</v>
      </c>
      <c r="T20" s="93">
        <f>SUM('1:2'!T20)</f>
        <v>0</v>
      </c>
      <c r="U20" s="93">
        <f>SUM('1:2'!U20)</f>
        <v>0</v>
      </c>
      <c r="V20" s="205">
        <f t="shared" si="2"/>
        <v>0</v>
      </c>
      <c r="W20" s="33">
        <f t="shared" si="6"/>
        <v>0</v>
      </c>
      <c r="X20" s="93">
        <f>SUM('1:2'!X20)</f>
        <v>0</v>
      </c>
      <c r="Y20" s="93">
        <f>SUM('1:2'!Y20)</f>
        <v>0</v>
      </c>
      <c r="Z20" s="93">
        <f>SUM('1:2'!Z20)</f>
        <v>0</v>
      </c>
      <c r="AA20" s="93">
        <f>SUM('1:2'!AA20)</f>
        <v>0</v>
      </c>
      <c r="AB20" s="358">
        <v>0.45</v>
      </c>
      <c r="AC20" s="269">
        <f t="shared" si="4"/>
        <v>220.5</v>
      </c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1"/>
      <c r="BL20" s="21"/>
      <c r="BM20" s="21"/>
      <c r="BN20" s="21"/>
      <c r="BO20" s="21"/>
      <c r="BP20" s="21"/>
      <c r="BQ20" s="21"/>
      <c r="BR20" s="21"/>
      <c r="BS20" s="21"/>
      <c r="BT20" s="21"/>
      <c r="BU20" s="21"/>
      <c r="BV20" s="21"/>
      <c r="BW20" s="21"/>
      <c r="BX20" s="21"/>
      <c r="BY20" s="21"/>
      <c r="BZ20" s="21"/>
      <c r="CA20" s="21"/>
      <c r="CB20" s="21"/>
      <c r="CC20" s="21"/>
      <c r="CD20" s="21"/>
      <c r="CE20" s="21"/>
      <c r="CF20" s="21"/>
      <c r="CG20" s="21"/>
      <c r="CH20" s="21"/>
      <c r="CI20" s="21"/>
      <c r="CJ20" s="21"/>
      <c r="CK20" s="21"/>
      <c r="CL20" s="21"/>
      <c r="CM20" s="21"/>
      <c r="CN20" s="21"/>
      <c r="CO20" s="21"/>
      <c r="CP20" s="21"/>
      <c r="CQ20" s="21"/>
      <c r="CR20" s="21"/>
      <c r="CS20" s="21"/>
      <c r="CT20" s="21"/>
      <c r="CU20" s="21"/>
      <c r="CV20" s="21"/>
      <c r="CW20" s="21"/>
      <c r="CX20" s="21"/>
      <c r="CY20" s="21"/>
      <c r="CZ20" s="21"/>
      <c r="DA20" s="21"/>
      <c r="DB20" s="21"/>
    </row>
    <row r="21" spans="1:106" ht="17.25">
      <c r="A21" s="316">
        <v>30200003</v>
      </c>
      <c r="B21" s="62" t="s">
        <v>68</v>
      </c>
      <c r="C21" s="16" t="s">
        <v>64</v>
      </c>
      <c r="D21" s="17">
        <v>5.09</v>
      </c>
      <c r="E21" s="17"/>
      <c r="F21" s="6"/>
      <c r="G21" s="93">
        <f>SUM('1:2'!G21)</f>
        <v>1190</v>
      </c>
      <c r="H21" s="95">
        <f t="shared" si="0"/>
        <v>6057.0999999999995</v>
      </c>
      <c r="I21" s="93">
        <f>SUM('1:2'!I21)</f>
        <v>72.5</v>
      </c>
      <c r="J21" s="31">
        <f t="array" ref="J21">IF(ISERROR(G21/I21),"",G21/I21)</f>
        <v>16.413793103448278</v>
      </c>
      <c r="K21" s="35">
        <f t="array" ref="K21">IF(ISERROR(G21/L21),"",G21/L21)</f>
        <v>51.739130434782609</v>
      </c>
      <c r="L21" s="87">
        <v>23</v>
      </c>
      <c r="M21" s="36">
        <f t="shared" si="5"/>
        <v>20.760869565217391</v>
      </c>
      <c r="N21" s="93">
        <f>SUM('1:2'!N21)</f>
        <v>0</v>
      </c>
      <c r="O21" s="93">
        <f>SUM('1:2'!O21)</f>
        <v>0</v>
      </c>
      <c r="P21" s="93">
        <f>SUM('1:2'!P21)</f>
        <v>0</v>
      </c>
      <c r="Q21" s="93">
        <f>SUM('1:2'!Q21)</f>
        <v>0</v>
      </c>
      <c r="R21" s="93">
        <f>SUM('1:2'!R21)</f>
        <v>0</v>
      </c>
      <c r="S21" s="93">
        <f>SUM('1:2'!S21)</f>
        <v>0</v>
      </c>
      <c r="T21" s="93">
        <f>SUM('1:2'!T21)</f>
        <v>0</v>
      </c>
      <c r="U21" s="93">
        <f>SUM('1:2'!U21)</f>
        <v>0</v>
      </c>
      <c r="V21" s="205">
        <f t="shared" si="2"/>
        <v>0</v>
      </c>
      <c r="W21" s="33">
        <f t="shared" si="6"/>
        <v>0</v>
      </c>
      <c r="X21" s="93">
        <f>SUM('1:2'!X21)</f>
        <v>0</v>
      </c>
      <c r="Y21" s="93">
        <f>SUM('1:2'!Y21)</f>
        <v>0</v>
      </c>
      <c r="Z21" s="93">
        <f>SUM('1:2'!Z21)</f>
        <v>0</v>
      </c>
      <c r="AA21" s="93">
        <f>SUM('1:2'!AA21)</f>
        <v>0</v>
      </c>
      <c r="AB21" s="358">
        <v>0.45</v>
      </c>
      <c r="AC21" s="269">
        <f t="shared" si="4"/>
        <v>535.5</v>
      </c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21"/>
      <c r="AS21" s="21"/>
      <c r="AT21" s="21"/>
      <c r="AU21" s="21"/>
      <c r="AV21" s="21"/>
      <c r="AW21" s="21"/>
      <c r="AX21" s="21"/>
      <c r="AY21" s="21"/>
      <c r="AZ21" s="21"/>
      <c r="BA21" s="21"/>
      <c r="BB21" s="21"/>
      <c r="BC21" s="21"/>
      <c r="BD21" s="21"/>
      <c r="BE21" s="21"/>
      <c r="BF21" s="21"/>
      <c r="BG21" s="21"/>
      <c r="BH21" s="21"/>
      <c r="BI21" s="21"/>
      <c r="BJ21" s="21"/>
      <c r="BK21" s="21"/>
      <c r="BL21" s="21"/>
      <c r="BM21" s="21"/>
      <c r="BN21" s="21"/>
      <c r="BO21" s="21"/>
      <c r="BP21" s="21"/>
      <c r="BQ21" s="21"/>
      <c r="BR21" s="21"/>
      <c r="BS21" s="21"/>
      <c r="BT21" s="21"/>
      <c r="BU21" s="21"/>
      <c r="BV21" s="21"/>
      <c r="BW21" s="21"/>
      <c r="BX21" s="21"/>
      <c r="BY21" s="21"/>
      <c r="BZ21" s="21"/>
      <c r="CA21" s="21"/>
      <c r="CB21" s="21"/>
      <c r="CC21" s="21"/>
      <c r="CD21" s="21"/>
      <c r="CE21" s="21"/>
      <c r="CF21" s="21"/>
      <c r="CG21" s="21"/>
      <c r="CH21" s="21"/>
      <c r="CI21" s="21"/>
      <c r="CJ21" s="21"/>
      <c r="CK21" s="21"/>
      <c r="CL21" s="21"/>
      <c r="CM21" s="21"/>
      <c r="CN21" s="21"/>
      <c r="CO21" s="21"/>
      <c r="CP21" s="21"/>
      <c r="CQ21" s="21"/>
      <c r="CR21" s="21"/>
      <c r="CS21" s="21"/>
      <c r="CT21" s="21"/>
      <c r="CU21" s="21"/>
      <c r="CV21" s="21"/>
      <c r="CW21" s="21"/>
      <c r="CX21" s="21"/>
      <c r="CY21" s="21"/>
      <c r="CZ21" s="21"/>
      <c r="DA21" s="21"/>
      <c r="DB21" s="21"/>
    </row>
    <row r="22" spans="1:106" ht="17.25">
      <c r="A22" s="316">
        <v>30100003</v>
      </c>
      <c r="B22" s="64" t="s">
        <v>161</v>
      </c>
      <c r="C22" s="242" t="s">
        <v>64</v>
      </c>
      <c r="D22" s="17">
        <v>4.8</v>
      </c>
      <c r="E22" s="17"/>
      <c r="F22" s="6"/>
      <c r="G22" s="93">
        <f>SUM('1:2'!G22)</f>
        <v>0</v>
      </c>
      <c r="H22" s="95">
        <f t="shared" si="0"/>
        <v>0</v>
      </c>
      <c r="I22" s="93">
        <f>SUM('1:2'!I22)</f>
        <v>0</v>
      </c>
      <c r="J22" s="31"/>
      <c r="K22" s="35">
        <f t="array" ref="K22">IF(ISERROR(G22/L22),"",G22/L22)</f>
        <v>0</v>
      </c>
      <c r="L22" s="87">
        <v>4</v>
      </c>
      <c r="M22" s="36">
        <f>IF(ISERROR(I22-K22),"",I22-K22)</f>
        <v>0</v>
      </c>
      <c r="N22" s="93">
        <f>SUM('1:2'!N22)</f>
        <v>0</v>
      </c>
      <c r="O22" s="93">
        <f>SUM('1:2'!O22)</f>
        <v>0</v>
      </c>
      <c r="P22" s="93">
        <f>SUM('1:2'!P22)</f>
        <v>0</v>
      </c>
      <c r="Q22" s="93">
        <f>SUM('1:2'!Q22)</f>
        <v>0</v>
      </c>
      <c r="R22" s="93">
        <f>SUM('1:2'!R22)</f>
        <v>0</v>
      </c>
      <c r="S22" s="93">
        <f>SUM('1:2'!S22)</f>
        <v>0</v>
      </c>
      <c r="T22" s="93">
        <f>SUM('1:2'!T22)</f>
        <v>0</v>
      </c>
      <c r="U22" s="93">
        <f>SUM('1:2'!U22)</f>
        <v>0</v>
      </c>
      <c r="V22" s="205">
        <f t="shared" si="2"/>
        <v>0</v>
      </c>
      <c r="W22" s="33"/>
      <c r="X22" s="93">
        <f>SUM('1:2'!X22)</f>
        <v>0</v>
      </c>
      <c r="Y22" s="93">
        <f>SUM('1:2'!Y22)</f>
        <v>0</v>
      </c>
      <c r="Z22" s="93">
        <f>SUM('1:2'!Z22)</f>
        <v>0</v>
      </c>
      <c r="AA22" s="93">
        <f>SUM('1:2'!AA22)</f>
        <v>0</v>
      </c>
      <c r="AB22" s="358">
        <v>0.95</v>
      </c>
      <c r="AC22" s="269">
        <f t="shared" si="4"/>
        <v>0</v>
      </c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21"/>
      <c r="AS22" s="21"/>
      <c r="AT22" s="21"/>
      <c r="AU22" s="21"/>
      <c r="AV22" s="21"/>
      <c r="AW22" s="21"/>
      <c r="AX22" s="21"/>
      <c r="AY22" s="21"/>
      <c r="AZ22" s="21"/>
      <c r="BA22" s="21"/>
      <c r="BB22" s="21"/>
      <c r="BC22" s="21"/>
      <c r="BD22" s="21"/>
      <c r="BE22" s="21"/>
      <c r="BF22" s="21"/>
      <c r="BG22" s="21"/>
      <c r="BH22" s="21"/>
      <c r="BI22" s="21"/>
      <c r="BJ22" s="21"/>
      <c r="BK22" s="21"/>
      <c r="BL22" s="21"/>
      <c r="BM22" s="21"/>
      <c r="BN22" s="21"/>
      <c r="BO22" s="21"/>
      <c r="BP22" s="21"/>
      <c r="BQ22" s="21"/>
      <c r="BR22" s="21"/>
      <c r="BS22" s="21"/>
      <c r="BT22" s="21"/>
      <c r="BU22" s="21"/>
      <c r="BV22" s="21"/>
      <c r="BW22" s="21"/>
      <c r="BX22" s="21"/>
      <c r="BY22" s="21"/>
      <c r="BZ22" s="21"/>
      <c r="CA22" s="21"/>
      <c r="CB22" s="21"/>
      <c r="CC22" s="21"/>
      <c r="CD22" s="21"/>
      <c r="CE22" s="21"/>
      <c r="CF22" s="21"/>
      <c r="CG22" s="21"/>
      <c r="CH22" s="21"/>
      <c r="CI22" s="21"/>
      <c r="CJ22" s="21"/>
      <c r="CK22" s="21"/>
      <c r="CL22" s="21"/>
      <c r="CM22" s="21"/>
      <c r="CN22" s="21"/>
      <c r="CO22" s="21"/>
      <c r="CP22" s="21"/>
      <c r="CQ22" s="21"/>
      <c r="CR22" s="21"/>
      <c r="CS22" s="21"/>
      <c r="CT22" s="21"/>
      <c r="CU22" s="21"/>
      <c r="CV22" s="21"/>
      <c r="CW22" s="21"/>
      <c r="CX22" s="21"/>
      <c r="CY22" s="21"/>
      <c r="CZ22" s="21"/>
      <c r="DA22" s="21"/>
      <c r="DB22" s="21"/>
    </row>
    <row r="23" spans="1:106" ht="17.25">
      <c r="A23" s="316">
        <v>30100004</v>
      </c>
      <c r="B23" s="64" t="s">
        <v>161</v>
      </c>
      <c r="C23" s="242" t="s">
        <v>61</v>
      </c>
      <c r="D23" s="17">
        <v>4.8</v>
      </c>
      <c r="E23" s="17"/>
      <c r="F23" s="6"/>
      <c r="G23" s="93">
        <f>SUM('1:2'!G23)</f>
        <v>0</v>
      </c>
      <c r="H23" s="95">
        <f t="shared" si="0"/>
        <v>0</v>
      </c>
      <c r="I23" s="93">
        <f>SUM('1:2'!I23)</f>
        <v>0</v>
      </c>
      <c r="J23" s="31"/>
      <c r="K23" s="35">
        <f t="array" ref="K23">IF(ISERROR(G23/L23),"",G23/L23)</f>
        <v>0</v>
      </c>
      <c r="L23" s="87">
        <v>4</v>
      </c>
      <c r="M23" s="36">
        <f>IF(ISERROR(I23-K23),"",I23-K23)</f>
        <v>0</v>
      </c>
      <c r="N23" s="93">
        <f>SUM('1:2'!N23)</f>
        <v>0</v>
      </c>
      <c r="O23" s="93">
        <f>SUM('1:2'!O23)</f>
        <v>0</v>
      </c>
      <c r="P23" s="93">
        <f>SUM('1:2'!P23)</f>
        <v>0</v>
      </c>
      <c r="Q23" s="93">
        <f>SUM('1:2'!Q23)</f>
        <v>0</v>
      </c>
      <c r="R23" s="93">
        <f>SUM('1:2'!R23)</f>
        <v>0</v>
      </c>
      <c r="S23" s="93">
        <f>SUM('1:2'!S23)</f>
        <v>0</v>
      </c>
      <c r="T23" s="93">
        <f>SUM('1:2'!T23)</f>
        <v>0</v>
      </c>
      <c r="U23" s="93">
        <f>SUM('1:2'!U23)</f>
        <v>0</v>
      </c>
      <c r="V23" s="205">
        <f t="shared" si="2"/>
        <v>0</v>
      </c>
      <c r="W23" s="33"/>
      <c r="X23" s="93">
        <f>SUM('1:2'!X23)</f>
        <v>0</v>
      </c>
      <c r="Y23" s="93">
        <f>SUM('1:2'!Y23)</f>
        <v>0</v>
      </c>
      <c r="Z23" s="93">
        <f>SUM('1:2'!Z23)</f>
        <v>0</v>
      </c>
      <c r="AA23" s="93">
        <f>SUM('1:2'!AA23)</f>
        <v>0</v>
      </c>
      <c r="AB23" s="358">
        <v>0.95</v>
      </c>
      <c r="AC23" s="269">
        <f t="shared" si="4"/>
        <v>0</v>
      </c>
      <c r="AD23" s="21"/>
      <c r="AE23" s="21"/>
      <c r="AF23" s="21"/>
      <c r="AG23" s="21"/>
      <c r="AH23" s="21"/>
      <c r="AI23" s="21"/>
      <c r="AJ23" s="21"/>
      <c r="AK23" s="21"/>
      <c r="AL23" s="21"/>
      <c r="AM23" s="21"/>
      <c r="AN23" s="21"/>
      <c r="AO23" s="21"/>
      <c r="AP23" s="21"/>
      <c r="AQ23" s="21"/>
      <c r="AR23" s="21"/>
      <c r="AS23" s="21"/>
      <c r="AT23" s="21"/>
      <c r="AU23" s="21"/>
      <c r="AV23" s="21"/>
      <c r="AW23" s="21"/>
      <c r="AX23" s="21"/>
      <c r="AY23" s="21"/>
      <c r="AZ23" s="21"/>
      <c r="BA23" s="21"/>
      <c r="BB23" s="21"/>
      <c r="BC23" s="21"/>
      <c r="BD23" s="21"/>
      <c r="BE23" s="21"/>
      <c r="BF23" s="21"/>
      <c r="BG23" s="21"/>
      <c r="BH23" s="21"/>
      <c r="BI23" s="21"/>
      <c r="BJ23" s="21"/>
      <c r="BK23" s="21"/>
      <c r="BL23" s="21"/>
      <c r="BM23" s="21"/>
      <c r="BN23" s="21"/>
      <c r="BO23" s="21"/>
      <c r="BP23" s="21"/>
      <c r="BQ23" s="21"/>
      <c r="BR23" s="21"/>
      <c r="BS23" s="21"/>
      <c r="BT23" s="21"/>
      <c r="BU23" s="21"/>
      <c r="BV23" s="21"/>
      <c r="BW23" s="21"/>
      <c r="BX23" s="21"/>
      <c r="BY23" s="21"/>
      <c r="BZ23" s="21"/>
      <c r="CA23" s="21"/>
      <c r="CB23" s="21"/>
      <c r="CC23" s="21"/>
      <c r="CD23" s="21"/>
      <c r="CE23" s="21"/>
      <c r="CF23" s="21"/>
      <c r="CG23" s="21"/>
      <c r="CH23" s="21"/>
      <c r="CI23" s="21"/>
      <c r="CJ23" s="21"/>
      <c r="CK23" s="21"/>
      <c r="CL23" s="21"/>
      <c r="CM23" s="21"/>
      <c r="CN23" s="21"/>
      <c r="CO23" s="21"/>
      <c r="CP23" s="21"/>
      <c r="CQ23" s="21"/>
      <c r="CR23" s="21"/>
      <c r="CS23" s="21"/>
      <c r="CT23" s="21"/>
      <c r="CU23" s="21"/>
      <c r="CV23" s="21"/>
      <c r="CW23" s="21"/>
      <c r="CX23" s="21"/>
      <c r="CY23" s="21"/>
      <c r="CZ23" s="21"/>
      <c r="DA23" s="21"/>
      <c r="DB23" s="21"/>
    </row>
    <row r="24" spans="1:106" ht="17.25">
      <c r="A24" s="316">
        <v>30100006</v>
      </c>
      <c r="B24" s="64" t="s">
        <v>161</v>
      </c>
      <c r="C24" s="242" t="s">
        <v>53</v>
      </c>
      <c r="D24" s="17">
        <v>4.8</v>
      </c>
      <c r="E24" s="17"/>
      <c r="F24" s="6"/>
      <c r="G24" s="93">
        <f>SUM('1:2'!G24)</f>
        <v>0</v>
      </c>
      <c r="H24" s="95">
        <f t="shared" si="0"/>
        <v>0</v>
      </c>
      <c r="I24" s="93">
        <f>SUM('1:2'!I24)</f>
        <v>0</v>
      </c>
      <c r="J24" s="31"/>
      <c r="K24" s="35">
        <f t="array" ref="K24">IF(ISERROR(G24/L24),"",G24/L24)</f>
        <v>0</v>
      </c>
      <c r="L24" s="87">
        <v>4</v>
      </c>
      <c r="M24" s="36">
        <f>IF(ISERROR(I24-K24),"",I24-K24)</f>
        <v>0</v>
      </c>
      <c r="N24" s="93">
        <f>SUM('1:2'!N24)</f>
        <v>0</v>
      </c>
      <c r="O24" s="93">
        <f>SUM('1:2'!O24)</f>
        <v>0</v>
      </c>
      <c r="P24" s="93">
        <f>SUM('1:2'!P24)</f>
        <v>0</v>
      </c>
      <c r="Q24" s="93">
        <f>SUM('1:2'!Q24)</f>
        <v>0</v>
      </c>
      <c r="R24" s="93">
        <f>SUM('1:2'!R24)</f>
        <v>0</v>
      </c>
      <c r="S24" s="93">
        <f>SUM('1:2'!S24)</f>
        <v>0</v>
      </c>
      <c r="T24" s="93">
        <f>SUM('1:2'!T24)</f>
        <v>0</v>
      </c>
      <c r="U24" s="93">
        <f>SUM('1:2'!U24)</f>
        <v>0</v>
      </c>
      <c r="V24" s="205">
        <f t="shared" si="2"/>
        <v>0</v>
      </c>
      <c r="W24" s="33"/>
      <c r="X24" s="93">
        <f>SUM('1:2'!X24)</f>
        <v>0</v>
      </c>
      <c r="Y24" s="93">
        <f>SUM('1:2'!Y24)</f>
        <v>0</v>
      </c>
      <c r="Z24" s="93">
        <f>SUM('1:2'!Z24)</f>
        <v>0</v>
      </c>
      <c r="AA24" s="93">
        <f>SUM('1:2'!AA24)</f>
        <v>0</v>
      </c>
      <c r="AB24" s="358">
        <v>0.95</v>
      </c>
      <c r="AC24" s="269">
        <f t="shared" si="4"/>
        <v>0</v>
      </c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21"/>
      <c r="AS24" s="21"/>
      <c r="AT24" s="21"/>
      <c r="AU24" s="21"/>
      <c r="AV24" s="21"/>
      <c r="AW24" s="21"/>
      <c r="AX24" s="21"/>
      <c r="AY24" s="21"/>
      <c r="AZ24" s="21"/>
      <c r="BA24" s="21"/>
      <c r="BB24" s="21"/>
      <c r="BC24" s="21"/>
      <c r="BD24" s="21"/>
      <c r="BE24" s="21"/>
      <c r="BF24" s="21"/>
      <c r="BG24" s="21"/>
      <c r="BH24" s="21"/>
      <c r="BI24" s="21"/>
      <c r="BJ24" s="21"/>
      <c r="BK24" s="21"/>
      <c r="BL24" s="21"/>
      <c r="BM24" s="21"/>
      <c r="BN24" s="21"/>
      <c r="BO24" s="21"/>
      <c r="BP24" s="21"/>
      <c r="BQ24" s="21"/>
      <c r="BR24" s="21"/>
      <c r="BS24" s="21"/>
      <c r="BT24" s="21"/>
      <c r="BU24" s="21"/>
      <c r="BV24" s="21"/>
      <c r="BW24" s="21"/>
      <c r="BX24" s="21"/>
      <c r="BY24" s="21"/>
      <c r="BZ24" s="21"/>
      <c r="CA24" s="21"/>
      <c r="CB24" s="21"/>
      <c r="CC24" s="21"/>
      <c r="CD24" s="21"/>
      <c r="CE24" s="21"/>
      <c r="CF24" s="21"/>
      <c r="CG24" s="21"/>
      <c r="CH24" s="21"/>
      <c r="CI24" s="21"/>
      <c r="CJ24" s="21"/>
      <c r="CK24" s="21"/>
      <c r="CL24" s="21"/>
      <c r="CM24" s="21"/>
      <c r="CN24" s="21"/>
      <c r="CO24" s="21"/>
      <c r="CP24" s="21"/>
      <c r="CQ24" s="21"/>
      <c r="CR24" s="21"/>
      <c r="CS24" s="21"/>
      <c r="CT24" s="21"/>
      <c r="CU24" s="21"/>
      <c r="CV24" s="21"/>
      <c r="CW24" s="21"/>
      <c r="CX24" s="21"/>
      <c r="CY24" s="21"/>
      <c r="CZ24" s="21"/>
      <c r="DA24" s="21"/>
      <c r="DB24" s="21"/>
    </row>
    <row r="25" spans="1:106" ht="17.25">
      <c r="A25" s="316">
        <v>30100005</v>
      </c>
      <c r="B25" s="64" t="s">
        <v>161</v>
      </c>
      <c r="C25" s="242" t="s">
        <v>73</v>
      </c>
      <c r="D25" s="17">
        <v>4.8</v>
      </c>
      <c r="E25" s="17"/>
      <c r="F25" s="6"/>
      <c r="G25" s="93">
        <f>SUM('1:2'!G25)</f>
        <v>0</v>
      </c>
      <c r="H25" s="95">
        <f>D25*G25</f>
        <v>0</v>
      </c>
      <c r="I25" s="93">
        <f>SUM('1:2'!I25)</f>
        <v>0</v>
      </c>
      <c r="J25" s="31"/>
      <c r="K25" s="35">
        <f t="array" ref="K25">IF(ISERROR(G25/L25),"",G25/L25)</f>
        <v>0</v>
      </c>
      <c r="L25" s="87">
        <v>4</v>
      </c>
      <c r="M25" s="36">
        <f>IF(ISERROR(I25-K25),"",I25-K25)</f>
        <v>0</v>
      </c>
      <c r="N25" s="93">
        <f>SUM('1:2'!N25)</f>
        <v>0</v>
      </c>
      <c r="O25" s="93">
        <f>SUM('1:2'!O25)</f>
        <v>0</v>
      </c>
      <c r="P25" s="93">
        <f>SUM('1:2'!P25)</f>
        <v>0</v>
      </c>
      <c r="Q25" s="93">
        <f>SUM('1:2'!Q25)</f>
        <v>0</v>
      </c>
      <c r="R25" s="93">
        <f>SUM('1:2'!R25)</f>
        <v>0</v>
      </c>
      <c r="S25" s="93">
        <f>SUM('1:2'!S25)</f>
        <v>0</v>
      </c>
      <c r="T25" s="93">
        <f>SUM('1:2'!T25)</f>
        <v>0</v>
      </c>
      <c r="U25" s="93">
        <f>SUM('1:2'!U25)</f>
        <v>0</v>
      </c>
      <c r="V25" s="205">
        <f t="shared" si="2"/>
        <v>0</v>
      </c>
      <c r="W25" s="33"/>
      <c r="X25" s="93">
        <f>SUM('1:2'!X25)</f>
        <v>0</v>
      </c>
      <c r="Y25" s="93">
        <f>SUM('1:2'!Y25)</f>
        <v>0</v>
      </c>
      <c r="Z25" s="93">
        <f>SUM('1:2'!Z25)</f>
        <v>0</v>
      </c>
      <c r="AA25" s="93">
        <f>SUM('1:2'!AA25)</f>
        <v>0</v>
      </c>
      <c r="AB25" s="358">
        <v>0.95</v>
      </c>
      <c r="AC25" s="269">
        <f t="shared" si="4"/>
        <v>0</v>
      </c>
      <c r="AD25" s="21"/>
      <c r="AE25" s="21"/>
      <c r="AF25" s="21"/>
      <c r="AG25" s="21"/>
      <c r="AH25" s="21"/>
      <c r="AI25" s="21"/>
      <c r="AJ25" s="21"/>
      <c r="AK25" s="21"/>
      <c r="AL25" s="21"/>
      <c r="AM25" s="21"/>
      <c r="AN25" s="21"/>
      <c r="AO25" s="21"/>
      <c r="AP25" s="21"/>
      <c r="AQ25" s="21"/>
      <c r="AR25" s="21"/>
      <c r="AS25" s="21"/>
      <c r="AT25" s="21"/>
      <c r="AU25" s="21"/>
      <c r="AV25" s="21"/>
      <c r="AW25" s="21"/>
      <c r="AX25" s="21"/>
      <c r="AY25" s="21"/>
      <c r="AZ25" s="21"/>
      <c r="BA25" s="21"/>
      <c r="BB25" s="21"/>
      <c r="BC25" s="21"/>
      <c r="BD25" s="21"/>
      <c r="BE25" s="21"/>
      <c r="BF25" s="21"/>
      <c r="BG25" s="21"/>
      <c r="BH25" s="21"/>
      <c r="BI25" s="21"/>
      <c r="BJ25" s="21"/>
      <c r="BK25" s="21"/>
      <c r="BL25" s="21"/>
      <c r="BM25" s="21"/>
      <c r="BN25" s="21"/>
      <c r="BO25" s="21"/>
      <c r="BP25" s="21"/>
      <c r="BQ25" s="21"/>
      <c r="BR25" s="21"/>
      <c r="BS25" s="21"/>
      <c r="BT25" s="21"/>
      <c r="BU25" s="21"/>
      <c r="BV25" s="21"/>
      <c r="BW25" s="21"/>
      <c r="BX25" s="21"/>
      <c r="BY25" s="21"/>
      <c r="BZ25" s="21"/>
      <c r="CA25" s="21"/>
      <c r="CB25" s="21"/>
      <c r="CC25" s="21"/>
      <c r="CD25" s="21"/>
      <c r="CE25" s="21"/>
      <c r="CF25" s="21"/>
      <c r="CG25" s="21"/>
      <c r="CH25" s="21"/>
      <c r="CI25" s="21"/>
      <c r="CJ25" s="21"/>
      <c r="CK25" s="21"/>
      <c r="CL25" s="21"/>
      <c r="CM25" s="21"/>
      <c r="CN25" s="21"/>
      <c r="CO25" s="21"/>
      <c r="CP25" s="21"/>
      <c r="CQ25" s="21"/>
      <c r="CR25" s="21"/>
      <c r="CS25" s="21"/>
      <c r="CT25" s="21"/>
      <c r="CU25" s="21"/>
      <c r="CV25" s="21"/>
      <c r="CW25" s="21"/>
      <c r="CX25" s="21"/>
      <c r="CY25" s="21"/>
      <c r="CZ25" s="21"/>
      <c r="DA25" s="21"/>
      <c r="DB25" s="21"/>
    </row>
    <row r="26" spans="1:106" ht="17.25">
      <c r="A26" s="316">
        <v>30100009</v>
      </c>
      <c r="B26" s="64" t="s">
        <v>69</v>
      </c>
      <c r="C26" s="16" t="s">
        <v>64</v>
      </c>
      <c r="D26" s="17">
        <v>4.99</v>
      </c>
      <c r="E26" s="17"/>
      <c r="F26" s="6"/>
      <c r="G26" s="93">
        <f>SUM('1:2'!G26)</f>
        <v>0</v>
      </c>
      <c r="H26" s="95">
        <f t="shared" ref="H26:H27" si="7">D26*G26</f>
        <v>0</v>
      </c>
      <c r="I26" s="93">
        <f>SUM('1:2'!I26)</f>
        <v>0</v>
      </c>
      <c r="J26" s="31" t="str">
        <f t="array" ref="J26">IF(ISERROR(G26/I26),"",G26/I26)</f>
        <v/>
      </c>
      <c r="K26" s="35">
        <f t="array" ref="K26">IF(ISERROR(G26/L26),"",G26/L26)</f>
        <v>0</v>
      </c>
      <c r="L26" s="87">
        <v>23.5</v>
      </c>
      <c r="M26" s="36">
        <f t="shared" ref="M26:M27" si="8">IF(ISERROR(I26-K26),"",I26-K26)</f>
        <v>0</v>
      </c>
      <c r="N26" s="93">
        <f>SUM('1:2'!N26)</f>
        <v>0</v>
      </c>
      <c r="O26" s="93">
        <f>SUM('1:2'!O26)</f>
        <v>0</v>
      </c>
      <c r="P26" s="93">
        <f>SUM('1:2'!P26)</f>
        <v>0</v>
      </c>
      <c r="Q26" s="93">
        <f>SUM('1:2'!Q26)</f>
        <v>0</v>
      </c>
      <c r="R26" s="93">
        <f>SUM('1:2'!R26)</f>
        <v>0</v>
      </c>
      <c r="S26" s="93">
        <f>SUM('1:2'!S26)</f>
        <v>0</v>
      </c>
      <c r="T26" s="93">
        <f>SUM('1:2'!T26)</f>
        <v>0</v>
      </c>
      <c r="U26" s="93">
        <f>SUM('1:2'!U26)</f>
        <v>0</v>
      </c>
      <c r="V26" s="205">
        <f t="shared" si="2"/>
        <v>0</v>
      </c>
      <c r="W26" s="33" t="str">
        <f t="shared" ref="W26:W27" si="9">IF(ISERROR(V26/G26),"",V26/G26)</f>
        <v/>
      </c>
      <c r="X26" s="93">
        <f>SUM('1:2'!X26)</f>
        <v>0</v>
      </c>
      <c r="Y26" s="93">
        <f>SUM('1:2'!Y26)</f>
        <v>0</v>
      </c>
      <c r="Z26" s="93">
        <f>SUM('1:2'!Z26)</f>
        <v>0</v>
      </c>
      <c r="AA26" s="93">
        <f>SUM('1:2'!AA26)</f>
        <v>0</v>
      </c>
      <c r="AB26" s="358">
        <v>0.44</v>
      </c>
      <c r="AC26" s="269">
        <f t="shared" si="4"/>
        <v>0</v>
      </c>
      <c r="AD26" s="21"/>
      <c r="AE26" s="21"/>
      <c r="AF26" s="21"/>
      <c r="AG26" s="21"/>
      <c r="AH26" s="21"/>
      <c r="AI26" s="21"/>
      <c r="AJ26" s="21"/>
      <c r="AK26" s="21"/>
      <c r="AL26" s="21"/>
      <c r="AM26" s="21"/>
      <c r="AN26" s="21"/>
      <c r="AO26" s="21"/>
      <c r="AP26" s="21"/>
      <c r="AQ26" s="21"/>
      <c r="AR26" s="21"/>
      <c r="AS26" s="21"/>
      <c r="AT26" s="21"/>
      <c r="AU26" s="21"/>
      <c r="AV26" s="21"/>
      <c r="AW26" s="21"/>
      <c r="AX26" s="21"/>
      <c r="AY26" s="21"/>
      <c r="AZ26" s="21"/>
      <c r="BA26" s="21"/>
      <c r="BB26" s="21"/>
      <c r="BC26" s="21"/>
      <c r="BD26" s="21"/>
      <c r="BE26" s="21"/>
      <c r="BF26" s="21"/>
      <c r="BG26" s="21"/>
      <c r="BH26" s="21"/>
      <c r="BI26" s="21"/>
      <c r="BJ26" s="21"/>
      <c r="BK26" s="21"/>
      <c r="BL26" s="21"/>
      <c r="BM26" s="21"/>
      <c r="BN26" s="21"/>
      <c r="BO26" s="21"/>
      <c r="BP26" s="21"/>
      <c r="BQ26" s="21"/>
      <c r="BR26" s="21"/>
      <c r="BS26" s="21"/>
      <c r="BT26" s="21"/>
      <c r="BU26" s="21"/>
      <c r="BV26" s="21"/>
      <c r="BW26" s="21"/>
      <c r="BX26" s="21"/>
      <c r="BY26" s="21"/>
      <c r="BZ26" s="21"/>
      <c r="CA26" s="21"/>
      <c r="CB26" s="21"/>
      <c r="CC26" s="21"/>
      <c r="CD26" s="21"/>
      <c r="CE26" s="21"/>
      <c r="CF26" s="21"/>
      <c r="CG26" s="21"/>
      <c r="CH26" s="21"/>
      <c r="CI26" s="21"/>
      <c r="CJ26" s="21"/>
      <c r="CK26" s="21"/>
      <c r="CL26" s="21"/>
      <c r="CM26" s="21"/>
      <c r="CN26" s="21"/>
      <c r="CO26" s="21"/>
      <c r="CP26" s="21"/>
      <c r="CQ26" s="21"/>
      <c r="CR26" s="21"/>
      <c r="CS26" s="21"/>
      <c r="CT26" s="21"/>
      <c r="CU26" s="21"/>
      <c r="CV26" s="21"/>
      <c r="CW26" s="21"/>
      <c r="CX26" s="21"/>
      <c r="CY26" s="21"/>
      <c r="CZ26" s="21"/>
      <c r="DA26" s="21"/>
      <c r="DB26" s="21"/>
    </row>
    <row r="27" spans="1:106" ht="15.75">
      <c r="A27" s="299">
        <v>30200004</v>
      </c>
      <c r="B27" s="64" t="s">
        <v>69</v>
      </c>
      <c r="C27" s="16" t="s">
        <v>63</v>
      </c>
      <c r="D27" s="17">
        <v>4.99</v>
      </c>
      <c r="E27" s="17"/>
      <c r="F27" s="13"/>
      <c r="G27" s="93">
        <f>SUM('1:2'!G27)</f>
        <v>0</v>
      </c>
      <c r="H27" s="95">
        <f t="shared" si="7"/>
        <v>0</v>
      </c>
      <c r="I27" s="93">
        <f>SUM('1:2'!I27)</f>
        <v>0</v>
      </c>
      <c r="J27" s="31" t="str">
        <f t="array" ref="J27">IF(ISERROR(G27/I27),"",G27/I27)</f>
        <v/>
      </c>
      <c r="K27" s="35">
        <f t="array" ref="K27">IF(ISERROR(G27/L27),"",G27/L27)</f>
        <v>0</v>
      </c>
      <c r="L27" s="87">
        <v>23.5</v>
      </c>
      <c r="M27" s="36">
        <f t="shared" si="8"/>
        <v>0</v>
      </c>
      <c r="N27" s="93">
        <f>SUM('1:2'!N27)</f>
        <v>0</v>
      </c>
      <c r="O27" s="93">
        <f>SUM('1:2'!O27)</f>
        <v>0</v>
      </c>
      <c r="P27" s="93">
        <f>SUM('1:2'!P27)</f>
        <v>0</v>
      </c>
      <c r="Q27" s="93">
        <f>SUM('1:2'!Q27)</f>
        <v>0</v>
      </c>
      <c r="R27" s="93">
        <f>SUM('1:2'!R27)</f>
        <v>0</v>
      </c>
      <c r="S27" s="93">
        <f>SUM('1:2'!S27)</f>
        <v>0</v>
      </c>
      <c r="T27" s="93">
        <f>SUM('1:2'!T27)</f>
        <v>0</v>
      </c>
      <c r="U27" s="93">
        <f>SUM('1:2'!U27)</f>
        <v>0</v>
      </c>
      <c r="V27" s="205">
        <f t="shared" si="2"/>
        <v>0</v>
      </c>
      <c r="W27" s="33" t="str">
        <f t="shared" si="9"/>
        <v/>
      </c>
      <c r="X27" s="93">
        <f>SUM('1:2'!X27)</f>
        <v>0</v>
      </c>
      <c r="Y27" s="93">
        <f>SUM('1:2'!Y27)</f>
        <v>0</v>
      </c>
      <c r="Z27" s="93">
        <f>SUM('1:2'!Z27)</f>
        <v>0</v>
      </c>
      <c r="AA27" s="93">
        <f>SUM('1:2'!AA27)</f>
        <v>0</v>
      </c>
      <c r="AB27" s="358">
        <v>0.44</v>
      </c>
      <c r="AC27" s="269">
        <f t="shared" si="4"/>
        <v>0</v>
      </c>
      <c r="AD27" s="21"/>
      <c r="AE27" s="21"/>
      <c r="AF27" s="21"/>
      <c r="AG27" s="21"/>
      <c r="AH27" s="21"/>
      <c r="AI27" s="21"/>
      <c r="AJ27" s="21"/>
      <c r="AK27" s="21"/>
      <c r="AL27" s="21"/>
      <c r="AM27" s="21"/>
      <c r="AN27" s="21"/>
      <c r="AO27" s="21"/>
      <c r="AP27" s="21"/>
      <c r="AQ27" s="21"/>
      <c r="AR27" s="21"/>
      <c r="AS27" s="21"/>
      <c r="AT27" s="21"/>
      <c r="AU27" s="21"/>
      <c r="AV27" s="21"/>
      <c r="AW27" s="21"/>
      <c r="AX27" s="21"/>
      <c r="AY27" s="21"/>
      <c r="AZ27" s="21"/>
      <c r="BA27" s="21"/>
      <c r="BB27" s="21"/>
      <c r="BC27" s="21"/>
      <c r="BD27" s="21"/>
      <c r="BE27" s="21"/>
      <c r="BF27" s="21"/>
      <c r="BG27" s="21"/>
      <c r="BH27" s="21"/>
      <c r="BI27" s="21"/>
      <c r="BJ27" s="21"/>
      <c r="BK27" s="21"/>
      <c r="BL27" s="21"/>
      <c r="BM27" s="21"/>
      <c r="BN27" s="21"/>
      <c r="BO27" s="21"/>
      <c r="BP27" s="21"/>
      <c r="BQ27" s="21"/>
      <c r="BR27" s="21"/>
      <c r="BS27" s="21"/>
      <c r="BT27" s="21"/>
      <c r="BU27" s="21"/>
      <c r="BV27" s="21"/>
      <c r="BW27" s="21"/>
      <c r="BX27" s="21"/>
      <c r="BY27" s="21"/>
      <c r="BZ27" s="21"/>
      <c r="CA27" s="21"/>
      <c r="CB27" s="21"/>
      <c r="CC27" s="21"/>
      <c r="CD27" s="21"/>
      <c r="CE27" s="21"/>
      <c r="CF27" s="21"/>
      <c r="CG27" s="21"/>
      <c r="CH27" s="21"/>
      <c r="CI27" s="21"/>
      <c r="CJ27" s="21"/>
      <c r="CK27" s="21"/>
      <c r="CL27" s="21"/>
      <c r="CM27" s="21"/>
      <c r="CN27" s="21"/>
      <c r="CO27" s="21"/>
      <c r="CP27" s="21"/>
      <c r="CQ27" s="21"/>
      <c r="CR27" s="21"/>
      <c r="CS27" s="21"/>
      <c r="CT27" s="21"/>
      <c r="CU27" s="21"/>
      <c r="CV27" s="21"/>
      <c r="CW27" s="21"/>
      <c r="CX27" s="21"/>
      <c r="CY27" s="21"/>
      <c r="CZ27" s="21"/>
      <c r="DA27" s="21"/>
      <c r="DB27" s="21"/>
    </row>
    <row r="28" spans="1:106" s="46" customFormat="1" ht="15.75">
      <c r="A28" s="532" t="s">
        <v>70</v>
      </c>
      <c r="B28" s="533"/>
      <c r="C28" s="31" t="s">
        <v>71</v>
      </c>
      <c r="D28" s="30"/>
      <c r="E28" s="30"/>
      <c r="F28" s="30"/>
      <c r="G28" s="94">
        <f>SUM(G7:G27)</f>
        <v>3286</v>
      </c>
      <c r="H28" s="30">
        <f>SUM(H7:H27)</f>
        <v>16651.900000000001</v>
      </c>
      <c r="I28" s="30">
        <f>SUM(I7:I27)</f>
        <v>212.5</v>
      </c>
      <c r="J28" s="31">
        <f t="array" ref="J28">IF(ISERROR(G28/I28),"",G28/I28)</f>
        <v>15.463529411764705</v>
      </c>
      <c r="K28" s="30">
        <f>SUM(K7:K27)</f>
        <v>157.75771974693768</v>
      </c>
      <c r="L28" s="98"/>
      <c r="M28" s="89">
        <f t="shared" ref="M28:AA28" si="10">SUM(M7:M27)</f>
        <v>54.742280253062319</v>
      </c>
      <c r="N28" s="30">
        <f t="shared" si="10"/>
        <v>0</v>
      </c>
      <c r="O28" s="34">
        <f t="shared" si="10"/>
        <v>0</v>
      </c>
      <c r="P28" s="34">
        <f t="shared" si="10"/>
        <v>0</v>
      </c>
      <c r="Q28" s="34">
        <f t="shared" si="10"/>
        <v>0</v>
      </c>
      <c r="R28" s="34">
        <f t="shared" si="10"/>
        <v>0</v>
      </c>
      <c r="S28" s="34">
        <f t="shared" si="10"/>
        <v>0</v>
      </c>
      <c r="T28" s="34">
        <f t="shared" si="10"/>
        <v>0</v>
      </c>
      <c r="U28" s="34">
        <f t="shared" si="10"/>
        <v>0</v>
      </c>
      <c r="V28" s="206">
        <f t="shared" si="10"/>
        <v>0</v>
      </c>
      <c r="W28" s="33">
        <f t="shared" si="10"/>
        <v>0</v>
      </c>
      <c r="X28" s="92">
        <f t="shared" si="10"/>
        <v>0</v>
      </c>
      <c r="Y28" s="92">
        <f t="shared" si="10"/>
        <v>0</v>
      </c>
      <c r="Z28" s="92">
        <f t="shared" si="10"/>
        <v>0</v>
      </c>
      <c r="AA28" s="92">
        <f t="shared" si="10"/>
        <v>0</v>
      </c>
      <c r="AB28" s="87"/>
      <c r="AC28" s="91">
        <f>SUM(AC7:AC27)</f>
        <v>1639.96</v>
      </c>
      <c r="AD28" s="90"/>
      <c r="AE28" s="90"/>
      <c r="AF28" s="90"/>
      <c r="AG28" s="90"/>
      <c r="AH28" s="90"/>
      <c r="AI28" s="90"/>
      <c r="AJ28" s="90"/>
      <c r="AK28" s="90"/>
      <c r="AL28" s="90"/>
      <c r="AM28" s="90"/>
      <c r="AN28" s="90"/>
      <c r="AO28" s="90"/>
      <c r="AP28" s="90"/>
      <c r="AQ28" s="90"/>
      <c r="AR28" s="90"/>
      <c r="AS28" s="90"/>
      <c r="AT28" s="90"/>
      <c r="AU28" s="90"/>
      <c r="AV28" s="90"/>
      <c r="AW28" s="90"/>
      <c r="AX28" s="90"/>
      <c r="AY28" s="90"/>
      <c r="AZ28" s="90"/>
      <c r="BA28" s="90"/>
      <c r="BB28" s="90"/>
      <c r="BC28" s="90"/>
      <c r="BD28" s="90"/>
      <c r="BE28" s="90"/>
      <c r="BF28" s="90"/>
      <c r="BG28" s="90"/>
      <c r="BH28" s="90"/>
      <c r="BI28" s="90"/>
      <c r="BJ28" s="90"/>
      <c r="BK28" s="90"/>
      <c r="BL28" s="90"/>
      <c r="BM28" s="90"/>
      <c r="BN28" s="90"/>
      <c r="BO28" s="90"/>
      <c r="BP28" s="90"/>
      <c r="BQ28" s="90"/>
      <c r="BR28" s="90"/>
      <c r="BS28" s="90"/>
      <c r="BT28" s="90"/>
      <c r="BU28" s="90"/>
      <c r="BV28" s="90"/>
      <c r="BW28" s="90"/>
      <c r="BX28" s="90"/>
      <c r="BY28" s="90"/>
      <c r="BZ28" s="90"/>
      <c r="CA28" s="90"/>
      <c r="CB28" s="90"/>
      <c r="CC28" s="90"/>
      <c r="CD28" s="90"/>
      <c r="CE28" s="90"/>
      <c r="CF28" s="90"/>
      <c r="CG28" s="90"/>
      <c r="CH28" s="90"/>
      <c r="CI28" s="90"/>
      <c r="CJ28" s="90"/>
      <c r="CK28" s="90"/>
      <c r="CL28" s="90"/>
      <c r="CM28" s="90"/>
      <c r="CN28" s="90"/>
      <c r="CO28" s="90"/>
      <c r="CP28" s="90"/>
      <c r="CQ28" s="90"/>
      <c r="CR28" s="90"/>
      <c r="CS28" s="90"/>
      <c r="CT28" s="90"/>
      <c r="CU28" s="90"/>
      <c r="CV28" s="90"/>
      <c r="CW28" s="90"/>
      <c r="CX28" s="90"/>
      <c r="CY28" s="90"/>
      <c r="CZ28" s="90"/>
      <c r="DA28" s="90"/>
      <c r="DB28" s="90"/>
    </row>
    <row r="29" spans="1:106" ht="17.25" customHeight="1">
      <c r="A29" s="316">
        <v>30100012</v>
      </c>
      <c r="B29" s="61" t="s">
        <v>76</v>
      </c>
      <c r="C29" s="16" t="s">
        <v>73</v>
      </c>
      <c r="D29" s="17">
        <v>5.03</v>
      </c>
      <c r="E29" s="17"/>
      <c r="F29" s="6"/>
      <c r="G29" s="93">
        <f>SUM('1:2'!G29)</f>
        <v>0</v>
      </c>
      <c r="H29" s="246">
        <f t="shared" ref="H29:H85" si="11">D29*G29</f>
        <v>0</v>
      </c>
      <c r="I29" s="93">
        <f>SUM('1:2'!I29)</f>
        <v>0</v>
      </c>
      <c r="J29" s="31" t="str">
        <f t="array" ref="J29">IF(ISERROR(G29/I29),"",G29/I29)</f>
        <v/>
      </c>
      <c r="K29" s="35">
        <f t="array" ref="K29">IF(ISERROR(G29/L29),"",G29/L29)</f>
        <v>0</v>
      </c>
      <c r="L29" s="87">
        <v>52</v>
      </c>
      <c r="M29" s="36">
        <f t="shared" ref="M29" si="12">IF(ISERROR(I29-K29),"",I29-K29)</f>
        <v>0</v>
      </c>
      <c r="N29" s="93">
        <f>SUM('1:2'!N29)</f>
        <v>0</v>
      </c>
      <c r="O29" s="93">
        <f>SUM('1:2'!O29)</f>
        <v>0</v>
      </c>
      <c r="P29" s="93">
        <f>SUM('1:2'!P29)</f>
        <v>0</v>
      </c>
      <c r="Q29" s="93">
        <f>SUM('1:2'!Q29)</f>
        <v>0</v>
      </c>
      <c r="R29" s="93">
        <f>SUM('1:2'!R29)</f>
        <v>0</v>
      </c>
      <c r="S29" s="93">
        <f>SUM('1:2'!S29)</f>
        <v>0</v>
      </c>
      <c r="T29" s="93">
        <f>SUM('1:2'!T29)</f>
        <v>0</v>
      </c>
      <c r="U29" s="93">
        <f>SUM('1:2'!U29)</f>
        <v>0</v>
      </c>
      <c r="V29" s="206">
        <f t="shared" ref="V29" si="13">SUM(X29:AA29)</f>
        <v>0</v>
      </c>
      <c r="W29" s="33" t="str">
        <f t="shared" ref="W29" si="14">IF(ISERROR(V29/G29),"",V29/G29)</f>
        <v/>
      </c>
      <c r="X29" s="93">
        <f>SUM('1:2'!X29)</f>
        <v>0</v>
      </c>
      <c r="Y29" s="93">
        <f>SUM('1:2'!Y29)</f>
        <v>0</v>
      </c>
      <c r="Z29" s="93">
        <f>SUM('1:2'!Z29)</f>
        <v>0</v>
      </c>
      <c r="AA29" s="93">
        <f>SUM('1:2'!AA29)</f>
        <v>0</v>
      </c>
      <c r="AB29" s="358">
        <v>0.19</v>
      </c>
      <c r="AC29" s="269">
        <f t="shared" si="4"/>
        <v>0</v>
      </c>
      <c r="AD29" s="21"/>
      <c r="AE29" s="21"/>
      <c r="AF29" s="21"/>
      <c r="AG29" s="21"/>
      <c r="AH29" s="21"/>
      <c r="AI29" s="21"/>
      <c r="AJ29" s="21"/>
      <c r="AK29" s="21"/>
      <c r="AL29" s="21"/>
      <c r="AM29" s="21"/>
      <c r="AN29" s="21"/>
      <c r="AO29" s="21"/>
      <c r="AP29" s="21"/>
      <c r="AQ29" s="21"/>
      <c r="AR29" s="21"/>
      <c r="AS29" s="21"/>
      <c r="AT29" s="21"/>
      <c r="AU29" s="21"/>
      <c r="AV29" s="21"/>
      <c r="AW29" s="21"/>
      <c r="AX29" s="21"/>
      <c r="AY29" s="21"/>
      <c r="AZ29" s="21"/>
      <c r="BA29" s="21"/>
      <c r="BB29" s="21"/>
      <c r="BC29" s="21"/>
      <c r="BD29" s="21"/>
      <c r="BE29" s="21"/>
      <c r="BF29" s="21"/>
      <c r="BG29" s="21"/>
      <c r="BH29" s="21"/>
      <c r="BI29" s="21"/>
      <c r="BJ29" s="21"/>
      <c r="BK29" s="21"/>
      <c r="BL29" s="21"/>
      <c r="BM29" s="21"/>
      <c r="BN29" s="21"/>
      <c r="BO29" s="21"/>
      <c r="BP29" s="21"/>
      <c r="BQ29" s="21"/>
      <c r="BR29" s="21"/>
      <c r="BS29" s="21"/>
      <c r="BT29" s="21"/>
      <c r="BU29" s="21"/>
      <c r="BV29" s="21"/>
      <c r="BW29" s="21"/>
      <c r="BX29" s="21"/>
      <c r="BY29" s="21"/>
      <c r="BZ29" s="21"/>
      <c r="CA29" s="21"/>
      <c r="CB29" s="21"/>
      <c r="CC29" s="21"/>
      <c r="CD29" s="21"/>
      <c r="CE29" s="21"/>
      <c r="CF29" s="21"/>
      <c r="CG29" s="21"/>
      <c r="CH29" s="21"/>
      <c r="CI29" s="21"/>
      <c r="CJ29" s="21"/>
      <c r="CK29" s="21"/>
      <c r="CL29" s="21"/>
      <c r="CM29" s="21"/>
      <c r="CN29" s="21"/>
      <c r="CO29" s="21"/>
      <c r="CP29" s="21"/>
      <c r="CQ29" s="21"/>
      <c r="CR29" s="21"/>
      <c r="CS29" s="21"/>
      <c r="CT29" s="21"/>
      <c r="CU29" s="21"/>
      <c r="CV29" s="21"/>
      <c r="CW29" s="21"/>
      <c r="CX29" s="21"/>
      <c r="CY29" s="21"/>
      <c r="CZ29" s="21"/>
      <c r="DA29" s="21"/>
      <c r="DB29" s="21"/>
    </row>
    <row r="30" spans="1:106" ht="17.25" customHeight="1">
      <c r="A30" s="316">
        <v>30100011</v>
      </c>
      <c r="B30" s="190" t="s">
        <v>453</v>
      </c>
      <c r="C30" s="187" t="s">
        <v>427</v>
      </c>
      <c r="D30" s="17">
        <v>5.03</v>
      </c>
      <c r="E30" s="17"/>
      <c r="F30" s="6"/>
      <c r="G30" s="93">
        <f>SUM('1:2'!G30)</f>
        <v>0</v>
      </c>
      <c r="H30" s="246">
        <f t="shared" si="11"/>
        <v>0</v>
      </c>
      <c r="I30" s="93"/>
      <c r="J30" s="31"/>
      <c r="K30" s="35">
        <f t="array" ref="K30">IF(ISERROR(G30/L30),"",G30/L30)</f>
        <v>0</v>
      </c>
      <c r="L30" s="87">
        <v>52</v>
      </c>
      <c r="M30" s="36"/>
      <c r="N30" s="93"/>
      <c r="O30" s="93"/>
      <c r="P30" s="93"/>
      <c r="Q30" s="93"/>
      <c r="R30" s="93"/>
      <c r="S30" s="93"/>
      <c r="T30" s="93"/>
      <c r="U30" s="93"/>
      <c r="V30" s="206"/>
      <c r="W30" s="33"/>
      <c r="X30" s="93"/>
      <c r="Y30" s="93"/>
      <c r="Z30" s="93"/>
      <c r="AA30" s="93"/>
      <c r="AB30" s="358">
        <v>0.19</v>
      </c>
      <c r="AC30" s="269">
        <f t="shared" si="4"/>
        <v>0</v>
      </c>
      <c r="AD30" s="21"/>
      <c r="AE30" s="21"/>
      <c r="AF30" s="21"/>
      <c r="AG30" s="21"/>
      <c r="AH30" s="21"/>
      <c r="AI30" s="21"/>
      <c r="AJ30" s="21"/>
      <c r="AK30" s="21"/>
      <c r="AL30" s="21"/>
      <c r="AM30" s="21"/>
      <c r="AN30" s="21"/>
      <c r="AO30" s="21"/>
      <c r="AP30" s="21"/>
      <c r="AQ30" s="21"/>
      <c r="AR30" s="21"/>
      <c r="AS30" s="21"/>
      <c r="AT30" s="21"/>
      <c r="AU30" s="21"/>
      <c r="AV30" s="21"/>
      <c r="AW30" s="21"/>
      <c r="AX30" s="21"/>
      <c r="AY30" s="21"/>
      <c r="AZ30" s="21"/>
      <c r="BA30" s="21"/>
      <c r="BB30" s="21"/>
      <c r="BC30" s="21"/>
      <c r="BD30" s="21"/>
      <c r="BE30" s="21"/>
      <c r="BF30" s="21"/>
      <c r="BG30" s="21"/>
      <c r="BH30" s="21"/>
      <c r="BI30" s="21"/>
      <c r="BJ30" s="21"/>
      <c r="BK30" s="21"/>
      <c r="BL30" s="21"/>
      <c r="BM30" s="21"/>
      <c r="BN30" s="21"/>
      <c r="BO30" s="21"/>
      <c r="BP30" s="21"/>
      <c r="BQ30" s="21"/>
      <c r="BR30" s="21"/>
      <c r="BS30" s="21"/>
      <c r="BT30" s="21"/>
      <c r="BU30" s="21"/>
      <c r="BV30" s="21"/>
      <c r="BW30" s="21"/>
      <c r="BX30" s="21"/>
      <c r="BY30" s="21"/>
      <c r="BZ30" s="21"/>
      <c r="CA30" s="21"/>
      <c r="CB30" s="21"/>
      <c r="CC30" s="21"/>
      <c r="CD30" s="21"/>
      <c r="CE30" s="21"/>
      <c r="CF30" s="21"/>
      <c r="CG30" s="21"/>
      <c r="CH30" s="21"/>
      <c r="CI30" s="21"/>
      <c r="CJ30" s="21"/>
      <c r="CK30" s="21"/>
      <c r="CL30" s="21"/>
      <c r="CM30" s="21"/>
      <c r="CN30" s="21"/>
      <c r="CO30" s="21"/>
      <c r="CP30" s="21"/>
      <c r="CQ30" s="21"/>
      <c r="CR30" s="21"/>
      <c r="CS30" s="21"/>
      <c r="CT30" s="21"/>
      <c r="CU30" s="21"/>
      <c r="CV30" s="21"/>
      <c r="CW30" s="21"/>
      <c r="CX30" s="21"/>
      <c r="CY30" s="21"/>
      <c r="CZ30" s="21"/>
      <c r="DA30" s="21"/>
      <c r="DB30" s="21"/>
    </row>
    <row r="31" spans="1:106" ht="17.25">
      <c r="A31" s="316">
        <v>30100010</v>
      </c>
      <c r="B31" s="61" t="s">
        <v>76</v>
      </c>
      <c r="C31" s="16" t="s">
        <v>60</v>
      </c>
      <c r="D31" s="17">
        <v>5.03</v>
      </c>
      <c r="E31" s="17"/>
      <c r="F31" s="6"/>
      <c r="G31" s="93">
        <f>SUM('1:2'!G31)</f>
        <v>0</v>
      </c>
      <c r="H31" s="246">
        <f t="shared" si="11"/>
        <v>0</v>
      </c>
      <c r="I31" s="93">
        <f>SUM('1:2'!I31)</f>
        <v>0</v>
      </c>
      <c r="J31" s="31" t="str">
        <f t="array" ref="J31">IF(ISERROR(G31/I31),"",G31/I31)</f>
        <v/>
      </c>
      <c r="K31" s="35">
        <f t="array" ref="K31">IF(ISERROR(G31/L31),"",G31/L31)</f>
        <v>0</v>
      </c>
      <c r="L31" s="87">
        <v>52</v>
      </c>
      <c r="M31" s="36">
        <f t="shared" ref="M31:M33" si="15">IF(ISERROR(I31-K31),"",I31-K31)</f>
        <v>0</v>
      </c>
      <c r="N31" s="93">
        <f>SUM('1:2'!N31)</f>
        <v>0</v>
      </c>
      <c r="O31" s="93">
        <f>SUM('1:2'!O31)</f>
        <v>0</v>
      </c>
      <c r="P31" s="93">
        <f>SUM('1:2'!P31)</f>
        <v>0</v>
      </c>
      <c r="Q31" s="93">
        <f>SUM('1:2'!Q31)</f>
        <v>0</v>
      </c>
      <c r="R31" s="93">
        <f>SUM('1:2'!R31)</f>
        <v>0</v>
      </c>
      <c r="S31" s="93">
        <f>SUM('1:2'!S31)</f>
        <v>0</v>
      </c>
      <c r="T31" s="93">
        <f>SUM('1:2'!T31)</f>
        <v>0</v>
      </c>
      <c r="U31" s="93">
        <f>SUM('1:2'!U31)</f>
        <v>0</v>
      </c>
      <c r="V31" s="206">
        <f t="shared" ref="V31:V33" si="16">SUM(X31:AA31)</f>
        <v>0</v>
      </c>
      <c r="W31" s="33" t="str">
        <f t="shared" ref="W31:W33" si="17">IF(ISERROR(V31/G31),"",V31/G31)</f>
        <v/>
      </c>
      <c r="X31" s="93">
        <f>SUM('1:2'!X31)</f>
        <v>0</v>
      </c>
      <c r="Y31" s="93">
        <f>SUM('1:2'!Y31)</f>
        <v>0</v>
      </c>
      <c r="Z31" s="93">
        <f>SUM('1:2'!Z31)</f>
        <v>0</v>
      </c>
      <c r="AA31" s="93">
        <f>SUM('1:2'!AA31)</f>
        <v>0</v>
      </c>
      <c r="AB31" s="358">
        <v>0.19</v>
      </c>
      <c r="AC31" s="269">
        <f t="shared" si="4"/>
        <v>0</v>
      </c>
      <c r="AD31" s="21"/>
      <c r="AE31" s="21"/>
      <c r="AF31" s="21"/>
      <c r="AG31" s="21"/>
      <c r="AH31" s="21"/>
      <c r="AI31" s="21"/>
      <c r="AJ31" s="21"/>
      <c r="AK31" s="21"/>
      <c r="AL31" s="21"/>
      <c r="AM31" s="21"/>
      <c r="AN31" s="21"/>
      <c r="AO31" s="21"/>
      <c r="AP31" s="21"/>
      <c r="AQ31" s="21"/>
      <c r="AR31" s="21"/>
      <c r="AS31" s="21"/>
      <c r="AT31" s="21"/>
      <c r="AU31" s="21"/>
      <c r="AV31" s="21"/>
      <c r="AW31" s="21"/>
      <c r="AX31" s="21"/>
      <c r="AY31" s="21"/>
      <c r="AZ31" s="21"/>
      <c r="BA31" s="21"/>
      <c r="BB31" s="21"/>
      <c r="BC31" s="21"/>
      <c r="BD31" s="21"/>
      <c r="BE31" s="21"/>
      <c r="BF31" s="21"/>
      <c r="BG31" s="21"/>
      <c r="BH31" s="21"/>
      <c r="BI31" s="21"/>
      <c r="BJ31" s="21"/>
      <c r="BK31" s="21"/>
      <c r="BL31" s="21"/>
      <c r="BM31" s="21"/>
      <c r="BN31" s="21"/>
      <c r="BO31" s="21"/>
      <c r="BP31" s="21"/>
      <c r="BQ31" s="21"/>
      <c r="BR31" s="21"/>
      <c r="BS31" s="21"/>
      <c r="BT31" s="21"/>
      <c r="BU31" s="21"/>
      <c r="BV31" s="21"/>
      <c r="BW31" s="21"/>
      <c r="BX31" s="21"/>
      <c r="BY31" s="21"/>
      <c r="BZ31" s="21"/>
      <c r="CA31" s="21"/>
      <c r="CB31" s="21"/>
      <c r="CC31" s="21"/>
      <c r="CD31" s="21"/>
      <c r="CE31" s="21"/>
      <c r="CF31" s="21"/>
      <c r="CG31" s="21"/>
      <c r="CH31" s="21"/>
      <c r="CI31" s="21"/>
      <c r="CJ31" s="21"/>
      <c r="CK31" s="21"/>
      <c r="CL31" s="21"/>
      <c r="CM31" s="21"/>
      <c r="CN31" s="21"/>
      <c r="CO31" s="21"/>
      <c r="CP31" s="21"/>
      <c r="CQ31" s="21"/>
      <c r="CR31" s="21"/>
      <c r="CS31" s="21"/>
      <c r="CT31" s="21"/>
      <c r="CU31" s="21"/>
      <c r="CV31" s="21"/>
      <c r="CW31" s="21"/>
      <c r="CX31" s="21"/>
      <c r="CY31" s="21"/>
      <c r="CZ31" s="21"/>
      <c r="DA31" s="21"/>
      <c r="DB31" s="21"/>
    </row>
    <row r="32" spans="1:106" ht="17.25">
      <c r="A32" s="316">
        <v>30100014</v>
      </c>
      <c r="B32" s="61" t="s">
        <v>76</v>
      </c>
      <c r="C32" s="16" t="s">
        <v>72</v>
      </c>
      <c r="D32" s="17">
        <v>5.03</v>
      </c>
      <c r="E32" s="17"/>
      <c r="F32" s="6"/>
      <c r="G32" s="93">
        <f>SUM('1:2'!G32)</f>
        <v>0</v>
      </c>
      <c r="H32" s="246">
        <f t="shared" si="11"/>
        <v>0</v>
      </c>
      <c r="I32" s="93">
        <f>SUM('1:2'!I32)</f>
        <v>0</v>
      </c>
      <c r="J32" s="31" t="str">
        <f t="array" ref="J32">IF(ISERROR(G32/I32),"",G32/I32)</f>
        <v/>
      </c>
      <c r="K32" s="35">
        <f t="array" ref="K32">IF(ISERROR(G32/L32),"",G32/L32)</f>
        <v>0</v>
      </c>
      <c r="L32" s="87">
        <v>52</v>
      </c>
      <c r="M32" s="36">
        <f t="shared" si="15"/>
        <v>0</v>
      </c>
      <c r="N32" s="93">
        <f>SUM('1:2'!N32)</f>
        <v>0</v>
      </c>
      <c r="O32" s="93">
        <f>SUM('1:2'!O32)</f>
        <v>0</v>
      </c>
      <c r="P32" s="93">
        <f>SUM('1:2'!P32)</f>
        <v>0</v>
      </c>
      <c r="Q32" s="93">
        <f>SUM('1:2'!Q32)</f>
        <v>0</v>
      </c>
      <c r="R32" s="93">
        <f>SUM('1:2'!R32)</f>
        <v>0</v>
      </c>
      <c r="S32" s="93">
        <f>SUM('1:2'!S32)</f>
        <v>0</v>
      </c>
      <c r="T32" s="93">
        <f>SUM('1:2'!T32)</f>
        <v>0</v>
      </c>
      <c r="U32" s="93">
        <f>SUM('1:2'!U32)</f>
        <v>0</v>
      </c>
      <c r="V32" s="206">
        <f t="shared" si="16"/>
        <v>0</v>
      </c>
      <c r="W32" s="33" t="str">
        <f t="shared" si="17"/>
        <v/>
      </c>
      <c r="X32" s="93">
        <f>SUM('1:2'!X32)</f>
        <v>0</v>
      </c>
      <c r="Y32" s="93">
        <f>SUM('1:2'!Y32)</f>
        <v>0</v>
      </c>
      <c r="Z32" s="93">
        <f>SUM('1:2'!Z32)</f>
        <v>0</v>
      </c>
      <c r="AA32" s="93">
        <f>SUM('1:2'!AA32)</f>
        <v>0</v>
      </c>
      <c r="AB32" s="358">
        <v>0.19</v>
      </c>
      <c r="AC32" s="269">
        <f t="shared" si="4"/>
        <v>0</v>
      </c>
      <c r="AD32" s="21"/>
      <c r="AE32" s="21"/>
      <c r="AF32" s="21"/>
      <c r="AG32" s="21"/>
      <c r="AH32" s="21"/>
      <c r="AI32" s="21"/>
      <c r="AJ32" s="21"/>
      <c r="AK32" s="21"/>
      <c r="AL32" s="21"/>
      <c r="AM32" s="21"/>
      <c r="AN32" s="21"/>
      <c r="AO32" s="21"/>
      <c r="AP32" s="21"/>
      <c r="AQ32" s="21"/>
      <c r="AR32" s="21"/>
      <c r="AS32" s="21"/>
      <c r="AT32" s="21"/>
      <c r="AU32" s="21"/>
      <c r="AV32" s="21"/>
      <c r="AW32" s="21"/>
      <c r="AX32" s="21"/>
      <c r="AY32" s="21"/>
      <c r="AZ32" s="21"/>
      <c r="BA32" s="21"/>
      <c r="BB32" s="21"/>
      <c r="BC32" s="21"/>
      <c r="BD32" s="21"/>
      <c r="BE32" s="21"/>
      <c r="BF32" s="21"/>
      <c r="BG32" s="21"/>
      <c r="BH32" s="21"/>
      <c r="BI32" s="21"/>
      <c r="BJ32" s="21"/>
      <c r="BK32" s="21"/>
      <c r="BL32" s="21"/>
      <c r="BM32" s="21"/>
      <c r="BN32" s="21"/>
      <c r="BO32" s="21"/>
      <c r="BP32" s="21"/>
      <c r="BQ32" s="21"/>
      <c r="BR32" s="21"/>
      <c r="BS32" s="21"/>
      <c r="BT32" s="21"/>
      <c r="BU32" s="21"/>
      <c r="BV32" s="21"/>
      <c r="BW32" s="21"/>
      <c r="BX32" s="21"/>
      <c r="BY32" s="21"/>
      <c r="BZ32" s="21"/>
      <c r="CA32" s="21"/>
      <c r="CB32" s="21"/>
      <c r="CC32" s="21"/>
      <c r="CD32" s="21"/>
      <c r="CE32" s="21"/>
      <c r="CF32" s="21"/>
      <c r="CG32" s="21"/>
      <c r="CH32" s="21"/>
      <c r="CI32" s="21"/>
      <c r="CJ32" s="21"/>
      <c r="CK32" s="21"/>
      <c r="CL32" s="21"/>
      <c r="CM32" s="21"/>
      <c r="CN32" s="21"/>
      <c r="CO32" s="21"/>
      <c r="CP32" s="21"/>
      <c r="CQ32" s="21"/>
      <c r="CR32" s="21"/>
      <c r="CS32" s="21"/>
      <c r="CT32" s="21"/>
      <c r="CU32" s="21"/>
      <c r="CV32" s="21"/>
      <c r="CW32" s="21"/>
      <c r="CX32" s="21"/>
      <c r="CY32" s="21"/>
      <c r="CZ32" s="21"/>
      <c r="DA32" s="21"/>
      <c r="DB32" s="21"/>
    </row>
    <row r="33" spans="1:106" ht="17.25">
      <c r="A33" s="316">
        <v>30100013</v>
      </c>
      <c r="B33" s="61" t="s">
        <v>76</v>
      </c>
      <c r="C33" s="16" t="s">
        <v>77</v>
      </c>
      <c r="D33" s="17">
        <v>5.03</v>
      </c>
      <c r="E33" s="17"/>
      <c r="F33" s="6"/>
      <c r="G33" s="93">
        <f>SUM('1:2'!G33)</f>
        <v>0</v>
      </c>
      <c r="H33" s="246">
        <f t="shared" si="11"/>
        <v>0</v>
      </c>
      <c r="I33" s="93">
        <f>SUM('1:2'!I33)</f>
        <v>0</v>
      </c>
      <c r="J33" s="31" t="str">
        <f t="array" ref="J33">IF(ISERROR(G33/I33),"",G33/I33)</f>
        <v/>
      </c>
      <c r="K33" s="35">
        <f t="array" ref="K33">IF(ISERROR(G33/L33),"",G33/L33)</f>
        <v>0</v>
      </c>
      <c r="L33" s="87">
        <v>52</v>
      </c>
      <c r="M33" s="36">
        <f t="shared" si="15"/>
        <v>0</v>
      </c>
      <c r="N33" s="93">
        <f>SUM('1:2'!N33)</f>
        <v>0</v>
      </c>
      <c r="O33" s="93">
        <f>SUM('1:2'!O33)</f>
        <v>0</v>
      </c>
      <c r="P33" s="93">
        <f>SUM('1:2'!P33)</f>
        <v>0</v>
      </c>
      <c r="Q33" s="93">
        <f>SUM('1:2'!Q33)</f>
        <v>0</v>
      </c>
      <c r="R33" s="93">
        <f>SUM('1:2'!R33)</f>
        <v>0</v>
      </c>
      <c r="S33" s="93">
        <f>SUM('1:2'!S33)</f>
        <v>0</v>
      </c>
      <c r="T33" s="93">
        <f>SUM('1:2'!T33)</f>
        <v>0</v>
      </c>
      <c r="U33" s="93">
        <f>SUM('1:2'!U33)</f>
        <v>0</v>
      </c>
      <c r="V33" s="206">
        <f t="shared" si="16"/>
        <v>0</v>
      </c>
      <c r="W33" s="33" t="str">
        <f t="shared" si="17"/>
        <v/>
      </c>
      <c r="X33" s="93">
        <f>SUM('1:2'!X33)</f>
        <v>0</v>
      </c>
      <c r="Y33" s="93">
        <f>SUM('1:2'!Y33)</f>
        <v>0</v>
      </c>
      <c r="Z33" s="93">
        <f>SUM('1:2'!Z33)</f>
        <v>0</v>
      </c>
      <c r="AA33" s="93">
        <f>SUM('1:2'!AA33)</f>
        <v>0</v>
      </c>
      <c r="AB33" s="358">
        <v>0.19</v>
      </c>
      <c r="AC33" s="269">
        <f t="shared" si="4"/>
        <v>0</v>
      </c>
      <c r="AD33" s="21"/>
      <c r="AE33" s="21"/>
      <c r="AF33" s="21"/>
      <c r="AG33" s="21"/>
      <c r="AH33" s="21"/>
      <c r="AI33" s="21"/>
      <c r="AJ33" s="21"/>
      <c r="AK33" s="21"/>
      <c r="AL33" s="21"/>
      <c r="AM33" s="21"/>
      <c r="AN33" s="21"/>
      <c r="AO33" s="21"/>
      <c r="AP33" s="21"/>
      <c r="AQ33" s="21"/>
      <c r="AR33" s="21"/>
      <c r="AS33" s="21"/>
      <c r="AT33" s="21"/>
      <c r="AU33" s="21"/>
      <c r="AV33" s="21"/>
      <c r="AW33" s="21"/>
      <c r="AX33" s="21"/>
      <c r="AY33" s="21"/>
      <c r="AZ33" s="21"/>
      <c r="BA33" s="21"/>
      <c r="BB33" s="21"/>
      <c r="BC33" s="21"/>
      <c r="BD33" s="21"/>
      <c r="BE33" s="21"/>
      <c r="BF33" s="21"/>
      <c r="BG33" s="21"/>
      <c r="BH33" s="21"/>
      <c r="BI33" s="21"/>
      <c r="BJ33" s="21"/>
      <c r="BK33" s="21"/>
      <c r="BL33" s="21"/>
      <c r="BM33" s="21"/>
      <c r="BN33" s="21"/>
      <c r="BO33" s="21"/>
      <c r="BP33" s="21"/>
      <c r="BQ33" s="21"/>
      <c r="BR33" s="21"/>
      <c r="BS33" s="21"/>
      <c r="BT33" s="21"/>
      <c r="BU33" s="21"/>
      <c r="BV33" s="21"/>
      <c r="BW33" s="21"/>
      <c r="BX33" s="21"/>
      <c r="BY33" s="21"/>
      <c r="BZ33" s="21"/>
      <c r="CA33" s="21"/>
      <c r="CB33" s="21"/>
      <c r="CC33" s="21"/>
      <c r="CD33" s="21"/>
      <c r="CE33" s="21"/>
      <c r="CF33" s="21"/>
      <c r="CG33" s="21"/>
      <c r="CH33" s="21"/>
      <c r="CI33" s="21"/>
      <c r="CJ33" s="21"/>
      <c r="CK33" s="21"/>
      <c r="CL33" s="21"/>
      <c r="CM33" s="21"/>
      <c r="CN33" s="21"/>
      <c r="CO33" s="21"/>
      <c r="CP33" s="21"/>
      <c r="CQ33" s="21"/>
      <c r="CR33" s="21"/>
      <c r="CS33" s="21"/>
      <c r="CT33" s="21"/>
      <c r="CU33" s="21"/>
      <c r="CV33" s="21"/>
      <c r="CW33" s="21"/>
      <c r="CX33" s="21"/>
      <c r="CY33" s="21"/>
      <c r="CZ33" s="21"/>
      <c r="DA33" s="21"/>
      <c r="DB33" s="21"/>
    </row>
    <row r="34" spans="1:106" ht="17.25">
      <c r="A34" s="316">
        <v>30100016</v>
      </c>
      <c r="B34" s="291" t="s">
        <v>454</v>
      </c>
      <c r="C34" s="187" t="s">
        <v>415</v>
      </c>
      <c r="D34" s="17"/>
      <c r="E34" s="17"/>
      <c r="F34" s="6"/>
      <c r="G34" s="93">
        <f>SUM('1:2'!G34)</f>
        <v>0</v>
      </c>
      <c r="H34" s="246">
        <f t="shared" si="11"/>
        <v>0</v>
      </c>
      <c r="I34" s="93">
        <f>SUM('1:2'!I34)</f>
        <v>0</v>
      </c>
      <c r="J34" s="31"/>
      <c r="K34" s="35"/>
      <c r="L34" s="87">
        <v>52</v>
      </c>
      <c r="M34" s="36"/>
      <c r="N34" s="93"/>
      <c r="O34" s="93"/>
      <c r="P34" s="93"/>
      <c r="Q34" s="93"/>
      <c r="R34" s="93"/>
      <c r="S34" s="93"/>
      <c r="T34" s="93"/>
      <c r="U34" s="93"/>
      <c r="V34" s="206"/>
      <c r="W34" s="33"/>
      <c r="X34" s="93"/>
      <c r="Y34" s="93"/>
      <c r="Z34" s="93"/>
      <c r="AA34" s="93"/>
      <c r="AB34" s="358">
        <v>0.19</v>
      </c>
      <c r="AC34" s="269">
        <f t="shared" si="4"/>
        <v>0</v>
      </c>
      <c r="AD34" s="21"/>
      <c r="AE34" s="21"/>
      <c r="AF34" s="21"/>
      <c r="AG34" s="21"/>
      <c r="AH34" s="21"/>
      <c r="AI34" s="21"/>
      <c r="AJ34" s="21"/>
      <c r="AK34" s="21"/>
      <c r="AL34" s="21"/>
      <c r="AM34" s="21"/>
      <c r="AN34" s="21"/>
      <c r="AO34" s="21"/>
      <c r="AP34" s="21"/>
      <c r="AQ34" s="21"/>
      <c r="AR34" s="21"/>
      <c r="AS34" s="21"/>
      <c r="AT34" s="21"/>
      <c r="AU34" s="21"/>
      <c r="AV34" s="21"/>
      <c r="AW34" s="21"/>
      <c r="AX34" s="21"/>
      <c r="AY34" s="21"/>
      <c r="AZ34" s="21"/>
      <c r="BA34" s="21"/>
      <c r="BB34" s="21"/>
      <c r="BC34" s="21"/>
      <c r="BD34" s="21"/>
      <c r="BE34" s="21"/>
      <c r="BF34" s="21"/>
      <c r="BG34" s="21"/>
      <c r="BH34" s="21"/>
      <c r="BI34" s="21"/>
      <c r="BJ34" s="21"/>
      <c r="BK34" s="21"/>
      <c r="BL34" s="21"/>
      <c r="BM34" s="21"/>
      <c r="BN34" s="21"/>
      <c r="BO34" s="21"/>
      <c r="BP34" s="21"/>
      <c r="BQ34" s="21"/>
      <c r="BR34" s="21"/>
      <c r="BS34" s="21"/>
      <c r="BT34" s="21"/>
      <c r="BU34" s="21"/>
      <c r="BV34" s="21"/>
      <c r="BW34" s="21"/>
      <c r="BX34" s="21"/>
      <c r="BY34" s="21"/>
      <c r="BZ34" s="21"/>
      <c r="CA34" s="21"/>
      <c r="CB34" s="21"/>
      <c r="CC34" s="21"/>
      <c r="CD34" s="21"/>
      <c r="CE34" s="21"/>
      <c r="CF34" s="21"/>
      <c r="CG34" s="21"/>
      <c r="CH34" s="21"/>
      <c r="CI34" s="21"/>
      <c r="CJ34" s="21"/>
      <c r="CK34" s="21"/>
      <c r="CL34" s="21"/>
      <c r="CM34" s="21"/>
      <c r="CN34" s="21"/>
      <c r="CO34" s="21"/>
      <c r="CP34" s="21"/>
      <c r="CQ34" s="21"/>
      <c r="CR34" s="21"/>
      <c r="CS34" s="21"/>
      <c r="CT34" s="21"/>
      <c r="CU34" s="21"/>
      <c r="CV34" s="21"/>
      <c r="CW34" s="21"/>
      <c r="CX34" s="21"/>
      <c r="CY34" s="21"/>
      <c r="CZ34" s="21"/>
      <c r="DA34" s="21"/>
      <c r="DB34" s="21"/>
    </row>
    <row r="35" spans="1:106" ht="17.25">
      <c r="A35" s="316">
        <v>30100017</v>
      </c>
      <c r="B35" s="291" t="s">
        <v>454</v>
      </c>
      <c r="C35" s="187" t="s">
        <v>416</v>
      </c>
      <c r="D35" s="17"/>
      <c r="E35" s="17"/>
      <c r="F35" s="6"/>
      <c r="G35" s="93">
        <f>SUM('1:2'!G35)</f>
        <v>0</v>
      </c>
      <c r="H35" s="246">
        <f t="shared" si="11"/>
        <v>0</v>
      </c>
      <c r="I35" s="93">
        <f>SUM('1:2'!I35)</f>
        <v>0</v>
      </c>
      <c r="J35" s="31"/>
      <c r="K35" s="35"/>
      <c r="L35" s="87">
        <v>52</v>
      </c>
      <c r="M35" s="36"/>
      <c r="N35" s="93"/>
      <c r="O35" s="93"/>
      <c r="P35" s="93"/>
      <c r="Q35" s="93"/>
      <c r="R35" s="93"/>
      <c r="S35" s="93"/>
      <c r="T35" s="93"/>
      <c r="U35" s="93"/>
      <c r="V35" s="206"/>
      <c r="W35" s="33"/>
      <c r="X35" s="93"/>
      <c r="Y35" s="93"/>
      <c r="Z35" s="93"/>
      <c r="AA35" s="93"/>
      <c r="AB35" s="358">
        <v>0.19</v>
      </c>
      <c r="AC35" s="269">
        <f t="shared" si="4"/>
        <v>0</v>
      </c>
      <c r="AD35" s="21"/>
      <c r="AE35" s="21"/>
      <c r="AF35" s="21"/>
      <c r="AG35" s="21"/>
      <c r="AH35" s="21"/>
      <c r="AI35" s="21"/>
      <c r="AJ35" s="21"/>
      <c r="AK35" s="21"/>
      <c r="AL35" s="21"/>
      <c r="AM35" s="21"/>
      <c r="AN35" s="21"/>
      <c r="AO35" s="21"/>
      <c r="AP35" s="21"/>
      <c r="AQ35" s="21"/>
      <c r="AR35" s="21"/>
      <c r="AS35" s="21"/>
      <c r="AT35" s="21"/>
      <c r="AU35" s="21"/>
      <c r="AV35" s="21"/>
      <c r="AW35" s="21"/>
      <c r="AX35" s="21"/>
      <c r="AY35" s="21"/>
      <c r="AZ35" s="21"/>
      <c r="BA35" s="21"/>
      <c r="BB35" s="21"/>
      <c r="BC35" s="21"/>
      <c r="BD35" s="21"/>
      <c r="BE35" s="21"/>
      <c r="BF35" s="21"/>
      <c r="BG35" s="21"/>
      <c r="BH35" s="21"/>
      <c r="BI35" s="21"/>
      <c r="BJ35" s="21"/>
      <c r="BK35" s="21"/>
      <c r="BL35" s="21"/>
      <c r="BM35" s="21"/>
      <c r="BN35" s="21"/>
      <c r="BO35" s="21"/>
      <c r="BP35" s="21"/>
      <c r="BQ35" s="21"/>
      <c r="BR35" s="21"/>
      <c r="BS35" s="21"/>
      <c r="BT35" s="21"/>
      <c r="BU35" s="21"/>
      <c r="BV35" s="21"/>
      <c r="BW35" s="21"/>
      <c r="BX35" s="21"/>
      <c r="BY35" s="21"/>
      <c r="BZ35" s="21"/>
      <c r="CA35" s="21"/>
      <c r="CB35" s="21"/>
      <c r="CC35" s="21"/>
      <c r="CD35" s="21"/>
      <c r="CE35" s="21"/>
      <c r="CF35" s="21"/>
      <c r="CG35" s="21"/>
      <c r="CH35" s="21"/>
      <c r="CI35" s="21"/>
      <c r="CJ35" s="21"/>
      <c r="CK35" s="21"/>
      <c r="CL35" s="21"/>
      <c r="CM35" s="21"/>
      <c r="CN35" s="21"/>
      <c r="CO35" s="21"/>
      <c r="CP35" s="21"/>
      <c r="CQ35" s="21"/>
      <c r="CR35" s="21"/>
      <c r="CS35" s="21"/>
      <c r="CT35" s="21"/>
      <c r="CU35" s="21"/>
      <c r="CV35" s="21"/>
      <c r="CW35" s="21"/>
      <c r="CX35" s="21"/>
      <c r="CY35" s="21"/>
      <c r="CZ35" s="21"/>
      <c r="DA35" s="21"/>
      <c r="DB35" s="21"/>
    </row>
    <row r="36" spans="1:106" ht="17.25">
      <c r="A36" s="316">
        <v>30100015</v>
      </c>
      <c r="B36" s="291" t="s">
        <v>454</v>
      </c>
      <c r="C36" s="187" t="s">
        <v>61</v>
      </c>
      <c r="D36" s="17"/>
      <c r="E36" s="17"/>
      <c r="F36" s="6"/>
      <c r="G36" s="93">
        <f>SUM('1:2'!G36)</f>
        <v>0</v>
      </c>
      <c r="H36" s="246">
        <f t="shared" si="11"/>
        <v>0</v>
      </c>
      <c r="I36" s="93">
        <f>SUM('1:2'!I36)</f>
        <v>0</v>
      </c>
      <c r="J36" s="31"/>
      <c r="K36" s="35"/>
      <c r="L36" s="87">
        <v>52</v>
      </c>
      <c r="M36" s="36"/>
      <c r="N36" s="93"/>
      <c r="O36" s="93"/>
      <c r="P36" s="93"/>
      <c r="Q36" s="93"/>
      <c r="R36" s="93"/>
      <c r="S36" s="93"/>
      <c r="T36" s="93"/>
      <c r="U36" s="93"/>
      <c r="V36" s="206"/>
      <c r="W36" s="33"/>
      <c r="X36" s="93"/>
      <c r="Y36" s="93"/>
      <c r="Z36" s="93"/>
      <c r="AA36" s="93"/>
      <c r="AB36" s="358">
        <v>0.19</v>
      </c>
      <c r="AC36" s="269">
        <f t="shared" si="4"/>
        <v>0</v>
      </c>
      <c r="AD36" s="21"/>
      <c r="AE36" s="21"/>
      <c r="AF36" s="21"/>
      <c r="AG36" s="21"/>
      <c r="AH36" s="21"/>
      <c r="AI36" s="21"/>
      <c r="AJ36" s="21"/>
      <c r="AK36" s="21"/>
      <c r="AL36" s="21"/>
      <c r="AM36" s="21"/>
      <c r="AN36" s="21"/>
      <c r="AO36" s="21"/>
      <c r="AP36" s="21"/>
      <c r="AQ36" s="21"/>
      <c r="AR36" s="21"/>
      <c r="AS36" s="21"/>
      <c r="AT36" s="21"/>
      <c r="AU36" s="21"/>
      <c r="AV36" s="21"/>
      <c r="AW36" s="21"/>
      <c r="AX36" s="21"/>
      <c r="AY36" s="21"/>
      <c r="AZ36" s="21"/>
      <c r="BA36" s="21"/>
      <c r="BB36" s="21"/>
      <c r="BC36" s="21"/>
      <c r="BD36" s="21"/>
      <c r="BE36" s="21"/>
      <c r="BF36" s="21"/>
      <c r="BG36" s="21"/>
      <c r="BH36" s="21"/>
      <c r="BI36" s="21"/>
      <c r="BJ36" s="21"/>
      <c r="BK36" s="21"/>
      <c r="BL36" s="21"/>
      <c r="BM36" s="21"/>
      <c r="BN36" s="21"/>
      <c r="BO36" s="21"/>
      <c r="BP36" s="21"/>
      <c r="BQ36" s="21"/>
      <c r="BR36" s="21"/>
      <c r="BS36" s="21"/>
      <c r="BT36" s="21"/>
      <c r="BU36" s="21"/>
      <c r="BV36" s="21"/>
      <c r="BW36" s="21"/>
      <c r="BX36" s="21"/>
      <c r="BY36" s="21"/>
      <c r="BZ36" s="21"/>
      <c r="CA36" s="21"/>
      <c r="CB36" s="21"/>
      <c r="CC36" s="21"/>
      <c r="CD36" s="21"/>
      <c r="CE36" s="21"/>
      <c r="CF36" s="21"/>
      <c r="CG36" s="21"/>
      <c r="CH36" s="21"/>
      <c r="CI36" s="21"/>
      <c r="CJ36" s="21"/>
      <c r="CK36" s="21"/>
      <c r="CL36" s="21"/>
      <c r="CM36" s="21"/>
      <c r="CN36" s="21"/>
      <c r="CO36" s="21"/>
      <c r="CP36" s="21"/>
      <c r="CQ36" s="21"/>
      <c r="CR36" s="21"/>
      <c r="CS36" s="21"/>
      <c r="CT36" s="21"/>
      <c r="CU36" s="21"/>
      <c r="CV36" s="21"/>
      <c r="CW36" s="21"/>
      <c r="CX36" s="21"/>
      <c r="CY36" s="21"/>
      <c r="CZ36" s="21"/>
      <c r="DA36" s="21"/>
      <c r="DB36" s="21"/>
    </row>
    <row r="37" spans="1:106" ht="17.25">
      <c r="A37" s="316">
        <v>30100027</v>
      </c>
      <c r="B37" s="61" t="s">
        <v>78</v>
      </c>
      <c r="C37" s="16" t="s">
        <v>53</v>
      </c>
      <c r="D37" s="17">
        <v>5.08</v>
      </c>
      <c r="E37" s="17"/>
      <c r="F37" s="6"/>
      <c r="G37" s="93">
        <f>SUM('1:2'!G37)</f>
        <v>633</v>
      </c>
      <c r="H37" s="246">
        <f t="shared" si="11"/>
        <v>3215.64</v>
      </c>
      <c r="I37" s="93">
        <f>SUM('1:2'!I37)</f>
        <v>33</v>
      </c>
      <c r="J37" s="31">
        <f t="array" ref="J37">IF(ISERROR(G37/I37),"",G37/I37)</f>
        <v>19.181818181818183</v>
      </c>
      <c r="K37" s="35">
        <f t="array" ref="K37">IF(ISERROR(G37/L37),"",G37/L37)</f>
        <v>30.142857142857142</v>
      </c>
      <c r="L37" s="87">
        <v>21</v>
      </c>
      <c r="M37" s="36">
        <f t="shared" ref="M37:M66" si="18">IF(ISERROR(I37-K37),"",I37-K37)</f>
        <v>2.8571428571428577</v>
      </c>
      <c r="N37" s="93">
        <f>SUM('1:2'!N37)</f>
        <v>0</v>
      </c>
      <c r="O37" s="93">
        <f>SUM('1:2'!O37)</f>
        <v>0</v>
      </c>
      <c r="P37" s="93">
        <f>SUM('1:2'!P37)</f>
        <v>0</v>
      </c>
      <c r="Q37" s="93">
        <f>SUM('1:2'!Q37)</f>
        <v>0</v>
      </c>
      <c r="R37" s="93">
        <f>SUM('1:2'!R37)</f>
        <v>0</v>
      </c>
      <c r="S37" s="93">
        <f>SUM('1:2'!S37)</f>
        <v>0</v>
      </c>
      <c r="T37" s="93">
        <f>SUM('1:2'!T37)</f>
        <v>0</v>
      </c>
      <c r="U37" s="93">
        <f>SUM('1:2'!U37)</f>
        <v>0</v>
      </c>
      <c r="V37" s="206">
        <f t="shared" ref="V37:V48" si="19">SUM(X37:AA37)</f>
        <v>0</v>
      </c>
      <c r="W37" s="33">
        <f t="shared" ref="W37:W48" si="20">IF(ISERROR(V37/G37),"",V37/G37)</f>
        <v>0</v>
      </c>
      <c r="X37" s="93">
        <f>SUM('1:2'!X37)</f>
        <v>0</v>
      </c>
      <c r="Y37" s="93">
        <f>SUM('1:2'!Y37)</f>
        <v>0</v>
      </c>
      <c r="Z37" s="93">
        <f>SUM('1:2'!Z37)</f>
        <v>0</v>
      </c>
      <c r="AA37" s="93">
        <f>SUM('1:2'!AA37)</f>
        <v>0</v>
      </c>
      <c r="AB37" s="358">
        <v>0.49</v>
      </c>
      <c r="AC37" s="269">
        <f t="shared" si="4"/>
        <v>310.17</v>
      </c>
      <c r="AD37" s="21"/>
      <c r="AE37" s="21"/>
      <c r="AF37" s="21"/>
      <c r="AG37" s="21"/>
      <c r="AH37" s="21"/>
      <c r="AI37" s="21"/>
      <c r="AJ37" s="21"/>
      <c r="AK37" s="21"/>
      <c r="AL37" s="21"/>
      <c r="AM37" s="21"/>
      <c r="AN37" s="21"/>
      <c r="AO37" s="21"/>
      <c r="AP37" s="21"/>
      <c r="AQ37" s="21"/>
      <c r="AR37" s="21"/>
      <c r="AS37" s="21"/>
      <c r="AT37" s="21"/>
      <c r="AU37" s="21"/>
      <c r="AV37" s="21"/>
      <c r="AW37" s="21"/>
      <c r="AX37" s="21"/>
      <c r="AY37" s="21"/>
      <c r="AZ37" s="21"/>
      <c r="BA37" s="21"/>
      <c r="BB37" s="21"/>
      <c r="BC37" s="21"/>
      <c r="BD37" s="21"/>
      <c r="BE37" s="21"/>
      <c r="BF37" s="21"/>
      <c r="BG37" s="21"/>
      <c r="BH37" s="21"/>
      <c r="BI37" s="21"/>
      <c r="BJ37" s="21"/>
      <c r="BK37" s="21"/>
      <c r="BL37" s="21"/>
      <c r="BM37" s="21"/>
      <c r="BN37" s="21"/>
      <c r="BO37" s="21"/>
      <c r="BP37" s="21"/>
      <c r="BQ37" s="21"/>
      <c r="BR37" s="21"/>
      <c r="BS37" s="21"/>
      <c r="BT37" s="21"/>
      <c r="BU37" s="21"/>
      <c r="BV37" s="21"/>
      <c r="BW37" s="21"/>
      <c r="BX37" s="21"/>
      <c r="BY37" s="21"/>
      <c r="BZ37" s="21"/>
      <c r="CA37" s="21"/>
      <c r="CB37" s="21"/>
      <c r="CC37" s="21"/>
      <c r="CD37" s="21"/>
      <c r="CE37" s="21"/>
      <c r="CF37" s="21"/>
      <c r="CG37" s="21"/>
      <c r="CH37" s="21"/>
      <c r="CI37" s="21"/>
      <c r="CJ37" s="21"/>
      <c r="CK37" s="21"/>
      <c r="CL37" s="21"/>
      <c r="CM37" s="21"/>
      <c r="CN37" s="21"/>
      <c r="CO37" s="21"/>
      <c r="CP37" s="21"/>
      <c r="CQ37" s="21"/>
      <c r="CR37" s="21"/>
      <c r="CS37" s="21"/>
      <c r="CT37" s="21"/>
      <c r="CU37" s="21"/>
      <c r="CV37" s="21"/>
      <c r="CW37" s="21"/>
      <c r="CX37" s="21"/>
      <c r="CY37" s="21"/>
      <c r="CZ37" s="21"/>
      <c r="DA37" s="21"/>
      <c r="DB37" s="21"/>
    </row>
    <row r="38" spans="1:106" ht="17.25">
      <c r="A38" s="316">
        <v>30100023</v>
      </c>
      <c r="B38" s="61" t="s">
        <v>78</v>
      </c>
      <c r="C38" s="16" t="s">
        <v>74</v>
      </c>
      <c r="D38" s="17">
        <v>5.08</v>
      </c>
      <c r="E38" s="17"/>
      <c r="F38" s="6"/>
      <c r="G38" s="93">
        <f>SUM('1:2'!G38)</f>
        <v>648</v>
      </c>
      <c r="H38" s="246">
        <f t="shared" si="11"/>
        <v>3291.84</v>
      </c>
      <c r="I38" s="93">
        <f>SUM('1:2'!I38)</f>
        <v>33</v>
      </c>
      <c r="J38" s="31">
        <f t="array" ref="J38">IF(ISERROR(G38/I38),"",G38/I38)</f>
        <v>19.636363636363637</v>
      </c>
      <c r="K38" s="35">
        <f t="array" ref="K38">IF(ISERROR(G38/L38),"",G38/L38)</f>
        <v>30.857142857142858</v>
      </c>
      <c r="L38" s="87">
        <v>21</v>
      </c>
      <c r="M38" s="36">
        <f t="shared" si="18"/>
        <v>2.1428571428571423</v>
      </c>
      <c r="N38" s="93">
        <f>SUM('1:2'!N38)</f>
        <v>0</v>
      </c>
      <c r="O38" s="93">
        <f>SUM('1:2'!O38)</f>
        <v>0</v>
      </c>
      <c r="P38" s="93">
        <f>SUM('1:2'!P38)</f>
        <v>0</v>
      </c>
      <c r="Q38" s="93">
        <f>SUM('1:2'!Q38)</f>
        <v>0</v>
      </c>
      <c r="R38" s="93">
        <f>SUM('1:2'!R38)</f>
        <v>0</v>
      </c>
      <c r="S38" s="93">
        <f>SUM('1:2'!S38)</f>
        <v>0</v>
      </c>
      <c r="T38" s="93">
        <f>SUM('1:2'!T38)</f>
        <v>0</v>
      </c>
      <c r="U38" s="93">
        <f>SUM('1:2'!U38)</f>
        <v>0</v>
      </c>
      <c r="V38" s="206">
        <f t="shared" si="19"/>
        <v>0</v>
      </c>
      <c r="W38" s="33">
        <f t="shared" si="20"/>
        <v>0</v>
      </c>
      <c r="X38" s="93">
        <f>SUM('1:2'!X38)</f>
        <v>0</v>
      </c>
      <c r="Y38" s="93">
        <f>SUM('1:2'!Y38)</f>
        <v>0</v>
      </c>
      <c r="Z38" s="93">
        <f>SUM('1:2'!Z38)</f>
        <v>0</v>
      </c>
      <c r="AA38" s="93">
        <f>SUM('1:2'!AA38)</f>
        <v>0</v>
      </c>
      <c r="AB38" s="358">
        <v>0.49</v>
      </c>
      <c r="AC38" s="269">
        <f t="shared" si="4"/>
        <v>317.52</v>
      </c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21"/>
      <c r="AS38" s="21"/>
      <c r="AT38" s="21"/>
      <c r="AU38" s="21"/>
      <c r="AV38" s="21"/>
      <c r="AW38" s="21"/>
      <c r="AX38" s="21"/>
      <c r="AY38" s="21"/>
      <c r="AZ38" s="21"/>
      <c r="BA38" s="21"/>
      <c r="BB38" s="21"/>
      <c r="BC38" s="21"/>
      <c r="BD38" s="21"/>
      <c r="BE38" s="21"/>
      <c r="BF38" s="21"/>
      <c r="BG38" s="21"/>
      <c r="BH38" s="21"/>
      <c r="BI38" s="21"/>
      <c r="BJ38" s="21"/>
      <c r="BK38" s="21"/>
      <c r="BL38" s="21"/>
      <c r="BM38" s="21"/>
      <c r="BN38" s="21"/>
      <c r="BO38" s="21"/>
      <c r="BP38" s="21"/>
      <c r="BQ38" s="21"/>
      <c r="BR38" s="21"/>
      <c r="BS38" s="21"/>
      <c r="BT38" s="21"/>
      <c r="BU38" s="21"/>
      <c r="BV38" s="21"/>
      <c r="BW38" s="21"/>
      <c r="BX38" s="21"/>
      <c r="BY38" s="21"/>
      <c r="BZ38" s="21"/>
      <c r="CA38" s="21"/>
      <c r="CB38" s="21"/>
      <c r="CC38" s="21"/>
      <c r="CD38" s="21"/>
      <c r="CE38" s="21"/>
      <c r="CF38" s="21"/>
      <c r="CG38" s="21"/>
      <c r="CH38" s="21"/>
      <c r="CI38" s="21"/>
      <c r="CJ38" s="21"/>
      <c r="CK38" s="21"/>
      <c r="CL38" s="21"/>
      <c r="CM38" s="21"/>
      <c r="CN38" s="21"/>
      <c r="CO38" s="21"/>
      <c r="CP38" s="21"/>
      <c r="CQ38" s="21"/>
      <c r="CR38" s="21"/>
      <c r="CS38" s="21"/>
      <c r="CT38" s="21"/>
      <c r="CU38" s="21"/>
      <c r="CV38" s="21"/>
      <c r="CW38" s="21"/>
      <c r="CX38" s="21"/>
      <c r="CY38" s="21"/>
      <c r="CZ38" s="21"/>
      <c r="DA38" s="21"/>
      <c r="DB38" s="21"/>
    </row>
    <row r="39" spans="1:106" ht="17.25">
      <c r="A39" s="316">
        <v>30100024</v>
      </c>
      <c r="B39" s="61" t="s">
        <v>78</v>
      </c>
      <c r="C39" s="16" t="s">
        <v>75</v>
      </c>
      <c r="D39" s="17">
        <v>5.08</v>
      </c>
      <c r="E39" s="17"/>
      <c r="F39" s="6"/>
      <c r="G39" s="93">
        <f>SUM('1:2'!G39)</f>
        <v>0</v>
      </c>
      <c r="H39" s="246">
        <f t="shared" si="11"/>
        <v>0</v>
      </c>
      <c r="I39" s="93">
        <f>SUM('1:2'!I39)</f>
        <v>0</v>
      </c>
      <c r="J39" s="31" t="str">
        <f t="array" ref="J39">IF(ISERROR(G39/I39),"",G39/I39)</f>
        <v/>
      </c>
      <c r="K39" s="35">
        <f t="array" ref="K39">IF(ISERROR(G39/L39),"",G39/L39)</f>
        <v>0</v>
      </c>
      <c r="L39" s="87">
        <v>21</v>
      </c>
      <c r="M39" s="36">
        <f t="shared" si="18"/>
        <v>0</v>
      </c>
      <c r="N39" s="93">
        <f>SUM('1:2'!N39)</f>
        <v>0</v>
      </c>
      <c r="O39" s="93">
        <f>SUM('1:2'!O39)</f>
        <v>0</v>
      </c>
      <c r="P39" s="93">
        <f>SUM('1:2'!P39)</f>
        <v>0</v>
      </c>
      <c r="Q39" s="93">
        <f>SUM('1:2'!Q39)</f>
        <v>0</v>
      </c>
      <c r="R39" s="93">
        <f>SUM('1:2'!R39)</f>
        <v>0</v>
      </c>
      <c r="S39" s="93">
        <f>SUM('1:2'!S39)</f>
        <v>0</v>
      </c>
      <c r="T39" s="93">
        <f>SUM('1:2'!T39)</f>
        <v>0</v>
      </c>
      <c r="U39" s="93">
        <f>SUM('1:2'!U39)</f>
        <v>0</v>
      </c>
      <c r="V39" s="206">
        <f t="shared" si="19"/>
        <v>0</v>
      </c>
      <c r="W39" s="33" t="str">
        <f t="shared" si="20"/>
        <v/>
      </c>
      <c r="X39" s="93">
        <f>SUM('1:2'!X39)</f>
        <v>0</v>
      </c>
      <c r="Y39" s="93">
        <f>SUM('1:2'!Y39)</f>
        <v>0</v>
      </c>
      <c r="Z39" s="93">
        <f>SUM('1:2'!Z39)</f>
        <v>0</v>
      </c>
      <c r="AA39" s="93">
        <f>SUM('1:2'!AA39)</f>
        <v>0</v>
      </c>
      <c r="AB39" s="358">
        <v>0.49</v>
      </c>
      <c r="AC39" s="269">
        <f t="shared" si="4"/>
        <v>0</v>
      </c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21"/>
      <c r="AS39" s="21"/>
      <c r="AT39" s="21"/>
      <c r="AU39" s="21"/>
      <c r="AV39" s="21"/>
      <c r="AW39" s="21"/>
      <c r="AX39" s="21"/>
      <c r="AY39" s="21"/>
      <c r="AZ39" s="21"/>
      <c r="BA39" s="21"/>
      <c r="BB39" s="21"/>
      <c r="BC39" s="21"/>
      <c r="BD39" s="21"/>
      <c r="BE39" s="21"/>
      <c r="BF39" s="21"/>
      <c r="BG39" s="21"/>
      <c r="BH39" s="21"/>
      <c r="BI39" s="21"/>
      <c r="BJ39" s="21"/>
      <c r="BK39" s="21"/>
      <c r="BL39" s="21"/>
      <c r="BM39" s="21"/>
      <c r="BN39" s="21"/>
      <c r="BO39" s="21"/>
      <c r="BP39" s="21"/>
      <c r="BQ39" s="21"/>
      <c r="BR39" s="21"/>
      <c r="BS39" s="21"/>
      <c r="BT39" s="21"/>
      <c r="BU39" s="21"/>
      <c r="BV39" s="21"/>
      <c r="BW39" s="21"/>
      <c r="BX39" s="21"/>
      <c r="BY39" s="21"/>
      <c r="BZ39" s="21"/>
      <c r="CA39" s="21"/>
      <c r="CB39" s="21"/>
      <c r="CC39" s="21"/>
      <c r="CD39" s="21"/>
      <c r="CE39" s="21"/>
      <c r="CF39" s="21"/>
      <c r="CG39" s="21"/>
      <c r="CH39" s="21"/>
      <c r="CI39" s="21"/>
      <c r="CJ39" s="21"/>
      <c r="CK39" s="21"/>
      <c r="CL39" s="21"/>
      <c r="CM39" s="21"/>
      <c r="CN39" s="21"/>
      <c r="CO39" s="21"/>
      <c r="CP39" s="21"/>
      <c r="CQ39" s="21"/>
      <c r="CR39" s="21"/>
      <c r="CS39" s="21"/>
      <c r="CT39" s="21"/>
      <c r="CU39" s="21"/>
      <c r="CV39" s="21"/>
      <c r="CW39" s="21"/>
      <c r="CX39" s="21"/>
      <c r="CY39" s="21"/>
      <c r="CZ39" s="21"/>
      <c r="DA39" s="21"/>
      <c r="DB39" s="21"/>
    </row>
    <row r="40" spans="1:106" ht="17.25">
      <c r="A40" s="316">
        <v>30100022</v>
      </c>
      <c r="B40" s="61" t="s">
        <v>78</v>
      </c>
      <c r="C40" s="16" t="s">
        <v>60</v>
      </c>
      <c r="D40" s="17">
        <v>5.08</v>
      </c>
      <c r="E40" s="17"/>
      <c r="F40" s="6"/>
      <c r="G40" s="93">
        <f>SUM('1:2'!G40)</f>
        <v>0</v>
      </c>
      <c r="H40" s="246">
        <f t="shared" si="11"/>
        <v>0</v>
      </c>
      <c r="I40" s="93">
        <f>SUM('1:2'!I40)</f>
        <v>0</v>
      </c>
      <c r="J40" s="31" t="str">
        <f t="array" ref="J40">IF(ISERROR(G40/I40),"",G40/I40)</f>
        <v/>
      </c>
      <c r="K40" s="35">
        <f t="array" ref="K40">IF(ISERROR(G40/L40),"",G40/L40)</f>
        <v>0</v>
      </c>
      <c r="L40" s="87">
        <v>21</v>
      </c>
      <c r="M40" s="36">
        <f t="shared" si="18"/>
        <v>0</v>
      </c>
      <c r="N40" s="93">
        <f>SUM('1:2'!N40)</f>
        <v>0</v>
      </c>
      <c r="O40" s="93">
        <f>SUM('1:2'!O40)</f>
        <v>0</v>
      </c>
      <c r="P40" s="93">
        <f>SUM('1:2'!P40)</f>
        <v>0</v>
      </c>
      <c r="Q40" s="93">
        <f>SUM('1:2'!Q40)</f>
        <v>0</v>
      </c>
      <c r="R40" s="93">
        <f>SUM('1:2'!R40)</f>
        <v>0</v>
      </c>
      <c r="S40" s="93">
        <f>SUM('1:2'!S40)</f>
        <v>0</v>
      </c>
      <c r="T40" s="93">
        <f>SUM('1:2'!T40)</f>
        <v>0</v>
      </c>
      <c r="U40" s="93">
        <f>SUM('1:2'!U40)</f>
        <v>0</v>
      </c>
      <c r="V40" s="206">
        <f t="shared" si="19"/>
        <v>0</v>
      </c>
      <c r="W40" s="33" t="str">
        <f t="shared" si="20"/>
        <v/>
      </c>
      <c r="X40" s="93">
        <f>SUM('1:2'!X40)</f>
        <v>0</v>
      </c>
      <c r="Y40" s="93">
        <f>SUM('1:2'!Y40)</f>
        <v>0</v>
      </c>
      <c r="Z40" s="93">
        <f>SUM('1:2'!Z40)</f>
        <v>0</v>
      </c>
      <c r="AA40" s="93">
        <f>SUM('1:2'!AA40)</f>
        <v>0</v>
      </c>
      <c r="AB40" s="358">
        <v>0.49</v>
      </c>
      <c r="AC40" s="269">
        <f t="shared" si="4"/>
        <v>0</v>
      </c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21"/>
      <c r="AS40" s="21"/>
      <c r="AT40" s="21"/>
      <c r="AU40" s="21"/>
      <c r="AV40" s="21"/>
      <c r="AW40" s="21"/>
      <c r="AX40" s="21"/>
      <c r="AY40" s="21"/>
      <c r="AZ40" s="21"/>
      <c r="BA40" s="21"/>
      <c r="BB40" s="21"/>
      <c r="BC40" s="21"/>
      <c r="BD40" s="21"/>
      <c r="BE40" s="21"/>
      <c r="BF40" s="21"/>
      <c r="BG40" s="21"/>
      <c r="BH40" s="21"/>
      <c r="BI40" s="21"/>
      <c r="BJ40" s="21"/>
      <c r="BK40" s="21"/>
      <c r="BL40" s="21"/>
      <c r="BM40" s="21"/>
      <c r="BN40" s="21"/>
      <c r="BO40" s="21"/>
      <c r="BP40" s="21"/>
      <c r="BQ40" s="21"/>
      <c r="BR40" s="21"/>
      <c r="BS40" s="21"/>
      <c r="BT40" s="21"/>
      <c r="BU40" s="21"/>
      <c r="BV40" s="21"/>
      <c r="BW40" s="21"/>
      <c r="BX40" s="21"/>
      <c r="BY40" s="21"/>
      <c r="BZ40" s="21"/>
      <c r="CA40" s="21"/>
      <c r="CB40" s="21"/>
      <c r="CC40" s="21"/>
      <c r="CD40" s="21"/>
      <c r="CE40" s="21"/>
      <c r="CF40" s="21"/>
      <c r="CG40" s="21"/>
      <c r="CH40" s="21"/>
      <c r="CI40" s="21"/>
      <c r="CJ40" s="21"/>
      <c r="CK40" s="21"/>
      <c r="CL40" s="21"/>
      <c r="CM40" s="21"/>
      <c r="CN40" s="21"/>
      <c r="CO40" s="21"/>
      <c r="CP40" s="21"/>
      <c r="CQ40" s="21"/>
      <c r="CR40" s="21"/>
      <c r="CS40" s="21"/>
      <c r="CT40" s="21"/>
      <c r="CU40" s="21"/>
      <c r="CV40" s="21"/>
      <c r="CW40" s="21"/>
      <c r="CX40" s="21"/>
      <c r="CY40" s="21"/>
      <c r="CZ40" s="21"/>
      <c r="DA40" s="21"/>
      <c r="DB40" s="21"/>
    </row>
    <row r="41" spans="1:106" ht="17.25">
      <c r="A41" s="316">
        <v>30100029</v>
      </c>
      <c r="B41" s="61" t="s">
        <v>78</v>
      </c>
      <c r="C41" s="16" t="s">
        <v>72</v>
      </c>
      <c r="D41" s="17">
        <v>5.08</v>
      </c>
      <c r="E41" s="17"/>
      <c r="F41" s="6"/>
      <c r="G41" s="93">
        <f>SUM('1:2'!G41)</f>
        <v>0</v>
      </c>
      <c r="H41" s="246">
        <f t="shared" si="11"/>
        <v>0</v>
      </c>
      <c r="I41" s="93">
        <f>SUM('1:2'!I41)</f>
        <v>0</v>
      </c>
      <c r="J41" s="31" t="str">
        <f t="array" ref="J41">IF(ISERROR(G41/I41),"",G41/I41)</f>
        <v/>
      </c>
      <c r="K41" s="35">
        <f t="array" ref="K41">IF(ISERROR(G41/L41),"",G41/L41)</f>
        <v>0</v>
      </c>
      <c r="L41" s="87">
        <v>21</v>
      </c>
      <c r="M41" s="36">
        <f t="shared" si="18"/>
        <v>0</v>
      </c>
      <c r="N41" s="93">
        <f>SUM('1:2'!N41)</f>
        <v>0</v>
      </c>
      <c r="O41" s="93">
        <f>SUM('1:2'!O41)</f>
        <v>0</v>
      </c>
      <c r="P41" s="93">
        <f>SUM('1:2'!P41)</f>
        <v>0</v>
      </c>
      <c r="Q41" s="93">
        <f>SUM('1:2'!Q41)</f>
        <v>0</v>
      </c>
      <c r="R41" s="93">
        <f>SUM('1:2'!R41)</f>
        <v>0</v>
      </c>
      <c r="S41" s="93">
        <f>SUM('1:2'!S41)</f>
        <v>0</v>
      </c>
      <c r="T41" s="93">
        <f>SUM('1:2'!T41)</f>
        <v>0</v>
      </c>
      <c r="U41" s="93">
        <f>SUM('1:2'!U41)</f>
        <v>0</v>
      </c>
      <c r="V41" s="206">
        <f t="shared" si="19"/>
        <v>0</v>
      </c>
      <c r="W41" s="33" t="str">
        <f t="shared" si="20"/>
        <v/>
      </c>
      <c r="X41" s="93">
        <f>SUM('1:2'!X41)</f>
        <v>0</v>
      </c>
      <c r="Y41" s="93">
        <f>SUM('1:2'!Y41)</f>
        <v>0</v>
      </c>
      <c r="Z41" s="93">
        <f>SUM('1:2'!Z41)</f>
        <v>0</v>
      </c>
      <c r="AA41" s="93">
        <f>SUM('1:2'!AA41)</f>
        <v>0</v>
      </c>
      <c r="AB41" s="358">
        <v>0.49</v>
      </c>
      <c r="AC41" s="269">
        <f t="shared" si="4"/>
        <v>0</v>
      </c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21"/>
      <c r="AS41" s="21"/>
      <c r="AT41" s="21"/>
      <c r="AU41" s="21"/>
      <c r="AV41" s="21"/>
      <c r="AW41" s="21"/>
      <c r="AX41" s="21"/>
      <c r="AY41" s="21"/>
      <c r="AZ41" s="21"/>
      <c r="BA41" s="21"/>
      <c r="BB41" s="21"/>
      <c r="BC41" s="21"/>
      <c r="BD41" s="21"/>
      <c r="BE41" s="21"/>
      <c r="BF41" s="21"/>
      <c r="BG41" s="21"/>
      <c r="BH41" s="21"/>
      <c r="BI41" s="21"/>
      <c r="BJ41" s="21"/>
      <c r="BK41" s="21"/>
      <c r="BL41" s="21"/>
      <c r="BM41" s="21"/>
      <c r="BN41" s="21"/>
      <c r="BO41" s="21"/>
      <c r="BP41" s="21"/>
      <c r="BQ41" s="21"/>
      <c r="BR41" s="21"/>
      <c r="BS41" s="21"/>
      <c r="BT41" s="21"/>
      <c r="BU41" s="21"/>
      <c r="BV41" s="21"/>
      <c r="BW41" s="21"/>
      <c r="BX41" s="21"/>
      <c r="BY41" s="21"/>
      <c r="BZ41" s="21"/>
      <c r="CA41" s="21"/>
      <c r="CB41" s="21"/>
      <c r="CC41" s="21"/>
      <c r="CD41" s="21"/>
      <c r="CE41" s="21"/>
      <c r="CF41" s="21"/>
      <c r="CG41" s="21"/>
      <c r="CH41" s="21"/>
      <c r="CI41" s="21"/>
      <c r="CJ41" s="21"/>
      <c r="CK41" s="21"/>
      <c r="CL41" s="21"/>
      <c r="CM41" s="21"/>
      <c r="CN41" s="21"/>
      <c r="CO41" s="21"/>
      <c r="CP41" s="21"/>
      <c r="CQ41" s="21"/>
      <c r="CR41" s="21"/>
      <c r="CS41" s="21"/>
      <c r="CT41" s="21"/>
      <c r="CU41" s="21"/>
      <c r="CV41" s="21"/>
      <c r="CW41" s="21"/>
      <c r="CX41" s="21"/>
      <c r="CY41" s="21"/>
      <c r="CZ41" s="21"/>
      <c r="DA41" s="21"/>
      <c r="DB41" s="21"/>
    </row>
    <row r="42" spans="1:106" ht="17.25">
      <c r="A42" s="316">
        <v>30100026</v>
      </c>
      <c r="B42" s="61" t="s">
        <v>78</v>
      </c>
      <c r="C42" s="16" t="s">
        <v>73</v>
      </c>
      <c r="D42" s="17">
        <v>5.08</v>
      </c>
      <c r="E42" s="17"/>
      <c r="F42" s="6"/>
      <c r="G42" s="93">
        <f>SUM('1:2'!G42)</f>
        <v>0</v>
      </c>
      <c r="H42" s="246">
        <f t="shared" si="11"/>
        <v>0</v>
      </c>
      <c r="I42" s="93">
        <f>SUM('1:2'!I42)</f>
        <v>0</v>
      </c>
      <c r="J42" s="31" t="str">
        <f t="array" ref="J42">IF(ISERROR(G42/I42),"",G42/I42)</f>
        <v/>
      </c>
      <c r="K42" s="35">
        <f t="array" ref="K42">IF(ISERROR(G42/L42),"",G42/L42)</f>
        <v>0</v>
      </c>
      <c r="L42" s="87">
        <v>21</v>
      </c>
      <c r="M42" s="36">
        <f t="shared" si="18"/>
        <v>0</v>
      </c>
      <c r="N42" s="93">
        <f>SUM('1:2'!N42)</f>
        <v>0</v>
      </c>
      <c r="O42" s="93">
        <f>SUM('1:2'!O42)</f>
        <v>0</v>
      </c>
      <c r="P42" s="93">
        <f>SUM('1:2'!P42)</f>
        <v>0</v>
      </c>
      <c r="Q42" s="93">
        <f>SUM('1:2'!Q42)</f>
        <v>0</v>
      </c>
      <c r="R42" s="93">
        <f>SUM('1:2'!R42)</f>
        <v>0</v>
      </c>
      <c r="S42" s="93">
        <f>SUM('1:2'!S42)</f>
        <v>0</v>
      </c>
      <c r="T42" s="93">
        <f>SUM('1:2'!T42)</f>
        <v>0</v>
      </c>
      <c r="U42" s="93">
        <f>SUM('1:2'!U42)</f>
        <v>0</v>
      </c>
      <c r="V42" s="206">
        <f t="shared" si="19"/>
        <v>0</v>
      </c>
      <c r="W42" s="33" t="str">
        <f t="shared" si="20"/>
        <v/>
      </c>
      <c r="X42" s="93">
        <f>SUM('1:2'!X42)</f>
        <v>0</v>
      </c>
      <c r="Y42" s="93">
        <f>SUM('1:2'!Y42)</f>
        <v>0</v>
      </c>
      <c r="Z42" s="93">
        <f>SUM('1:2'!Z42)</f>
        <v>0</v>
      </c>
      <c r="AA42" s="93">
        <f>SUM('1:2'!AA42)</f>
        <v>0</v>
      </c>
      <c r="AB42" s="358">
        <v>0.49</v>
      </c>
      <c r="AC42" s="269">
        <f t="shared" si="4"/>
        <v>0</v>
      </c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21"/>
      <c r="AS42" s="21"/>
      <c r="AT42" s="21"/>
      <c r="AU42" s="21"/>
      <c r="AV42" s="21"/>
      <c r="AW42" s="21"/>
      <c r="AX42" s="21"/>
      <c r="AY42" s="21"/>
      <c r="AZ42" s="21"/>
      <c r="BA42" s="21"/>
      <c r="BB42" s="21"/>
      <c r="BC42" s="21"/>
      <c r="BD42" s="21"/>
      <c r="BE42" s="21"/>
      <c r="BF42" s="21"/>
      <c r="BG42" s="21"/>
      <c r="BH42" s="21"/>
      <c r="BI42" s="21"/>
      <c r="BJ42" s="21"/>
      <c r="BK42" s="21"/>
      <c r="BL42" s="21"/>
      <c r="BM42" s="21"/>
      <c r="BN42" s="21"/>
      <c r="BO42" s="21"/>
      <c r="BP42" s="21"/>
      <c r="BQ42" s="21"/>
      <c r="BR42" s="21"/>
      <c r="BS42" s="21"/>
      <c r="BT42" s="21"/>
      <c r="BU42" s="21"/>
      <c r="BV42" s="21"/>
      <c r="BW42" s="21"/>
      <c r="BX42" s="21"/>
      <c r="BY42" s="21"/>
      <c r="BZ42" s="21"/>
      <c r="CA42" s="21"/>
      <c r="CB42" s="21"/>
      <c r="CC42" s="21"/>
      <c r="CD42" s="21"/>
      <c r="CE42" s="21"/>
      <c r="CF42" s="21"/>
      <c r="CG42" s="21"/>
      <c r="CH42" s="21"/>
      <c r="CI42" s="21"/>
      <c r="CJ42" s="21"/>
      <c r="CK42" s="21"/>
      <c r="CL42" s="21"/>
      <c r="CM42" s="21"/>
      <c r="CN42" s="21"/>
      <c r="CO42" s="21"/>
      <c r="CP42" s="21"/>
      <c r="CQ42" s="21"/>
      <c r="CR42" s="21"/>
      <c r="CS42" s="21"/>
      <c r="CT42" s="21"/>
      <c r="CU42" s="21"/>
      <c r="CV42" s="21"/>
      <c r="CW42" s="21"/>
      <c r="CX42" s="21"/>
      <c r="CY42" s="21"/>
      <c r="CZ42" s="21"/>
      <c r="DA42" s="21"/>
      <c r="DB42" s="21"/>
    </row>
    <row r="43" spans="1:106" ht="17.25">
      <c r="A43" s="316">
        <v>30100025</v>
      </c>
      <c r="B43" s="61" t="s">
        <v>78</v>
      </c>
      <c r="C43" s="16" t="s">
        <v>61</v>
      </c>
      <c r="D43" s="17">
        <v>5.08</v>
      </c>
      <c r="E43" s="17"/>
      <c r="F43" s="6"/>
      <c r="G43" s="93">
        <f>SUM('1:2'!G43)</f>
        <v>0</v>
      </c>
      <c r="H43" s="246">
        <f t="shared" si="11"/>
        <v>0</v>
      </c>
      <c r="I43" s="93">
        <f>SUM('1:2'!I43)</f>
        <v>0</v>
      </c>
      <c r="J43" s="31" t="str">
        <f t="array" ref="J43">IF(ISERROR(G43/I43),"",G43/I43)</f>
        <v/>
      </c>
      <c r="K43" s="35">
        <f t="array" ref="K43">IF(ISERROR(G43/L43),"",G43/L43)</f>
        <v>0</v>
      </c>
      <c r="L43" s="87">
        <v>21</v>
      </c>
      <c r="M43" s="36">
        <f t="shared" si="18"/>
        <v>0</v>
      </c>
      <c r="N43" s="93">
        <f>SUM('1:2'!N43)</f>
        <v>0</v>
      </c>
      <c r="O43" s="93">
        <f>SUM('1:2'!O43)</f>
        <v>0</v>
      </c>
      <c r="P43" s="93">
        <f>SUM('1:2'!P43)</f>
        <v>0</v>
      </c>
      <c r="Q43" s="93">
        <f>SUM('1:2'!Q43)</f>
        <v>0</v>
      </c>
      <c r="R43" s="93">
        <f>SUM('1:2'!R43)</f>
        <v>0</v>
      </c>
      <c r="S43" s="93">
        <f>SUM('1:2'!S43)</f>
        <v>0</v>
      </c>
      <c r="T43" s="93">
        <f>SUM('1:2'!T43)</f>
        <v>0</v>
      </c>
      <c r="U43" s="93">
        <f>SUM('1:2'!U43)</f>
        <v>0</v>
      </c>
      <c r="V43" s="206">
        <f t="shared" si="19"/>
        <v>0</v>
      </c>
      <c r="W43" s="33" t="str">
        <f t="shared" si="20"/>
        <v/>
      </c>
      <c r="X43" s="93">
        <f>SUM('1:2'!X43)</f>
        <v>0</v>
      </c>
      <c r="Y43" s="93">
        <f>SUM('1:2'!Y43)</f>
        <v>0</v>
      </c>
      <c r="Z43" s="93">
        <f>SUM('1:2'!Z43)</f>
        <v>0</v>
      </c>
      <c r="AA43" s="93">
        <f>SUM('1:2'!AA43)</f>
        <v>0</v>
      </c>
      <c r="AB43" s="358">
        <v>0.49</v>
      </c>
      <c r="AC43" s="269">
        <f t="shared" si="4"/>
        <v>0</v>
      </c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21"/>
      <c r="AS43" s="21"/>
      <c r="AT43" s="21"/>
      <c r="AU43" s="21"/>
      <c r="AV43" s="21"/>
      <c r="AW43" s="21"/>
      <c r="AX43" s="21"/>
      <c r="AY43" s="21"/>
      <c r="AZ43" s="21"/>
      <c r="BA43" s="21"/>
      <c r="BB43" s="21"/>
      <c r="BC43" s="21"/>
      <c r="BD43" s="21"/>
      <c r="BE43" s="21"/>
      <c r="BF43" s="21"/>
      <c r="BG43" s="21"/>
      <c r="BH43" s="21"/>
      <c r="BI43" s="21"/>
      <c r="BJ43" s="21"/>
      <c r="BK43" s="21"/>
      <c r="BL43" s="21"/>
      <c r="BM43" s="21"/>
      <c r="BN43" s="21"/>
      <c r="BO43" s="21"/>
      <c r="BP43" s="21"/>
      <c r="BQ43" s="21"/>
      <c r="BR43" s="21"/>
      <c r="BS43" s="21"/>
      <c r="BT43" s="21"/>
      <c r="BU43" s="21"/>
      <c r="BV43" s="21"/>
      <c r="BW43" s="21"/>
      <c r="BX43" s="21"/>
      <c r="BY43" s="21"/>
      <c r="BZ43" s="21"/>
      <c r="CA43" s="21"/>
      <c r="CB43" s="21"/>
      <c r="CC43" s="21"/>
      <c r="CD43" s="21"/>
      <c r="CE43" s="21"/>
      <c r="CF43" s="21"/>
      <c r="CG43" s="21"/>
      <c r="CH43" s="21"/>
      <c r="CI43" s="21"/>
      <c r="CJ43" s="21"/>
      <c r="CK43" s="21"/>
      <c r="CL43" s="21"/>
      <c r="CM43" s="21"/>
      <c r="CN43" s="21"/>
      <c r="CO43" s="21"/>
      <c r="CP43" s="21"/>
      <c r="CQ43" s="21"/>
      <c r="CR43" s="21"/>
      <c r="CS43" s="21"/>
      <c r="CT43" s="21"/>
      <c r="CU43" s="21"/>
      <c r="CV43" s="21"/>
      <c r="CW43" s="21"/>
      <c r="CX43" s="21"/>
      <c r="CY43" s="21"/>
      <c r="CZ43" s="21"/>
      <c r="DA43" s="21"/>
      <c r="DB43" s="21"/>
    </row>
    <row r="44" spans="1:106" ht="17.25">
      <c r="A44" s="316">
        <v>30100028</v>
      </c>
      <c r="B44" s="61" t="s">
        <v>78</v>
      </c>
      <c r="C44" s="16" t="s">
        <v>77</v>
      </c>
      <c r="D44" s="17">
        <v>5.08</v>
      </c>
      <c r="E44" s="17"/>
      <c r="F44" s="6"/>
      <c r="G44" s="93">
        <f>SUM('1:2'!G44)</f>
        <v>0</v>
      </c>
      <c r="H44" s="246">
        <f t="shared" si="11"/>
        <v>0</v>
      </c>
      <c r="I44" s="93">
        <f>SUM('1:2'!I44)</f>
        <v>0</v>
      </c>
      <c r="J44" s="31" t="str">
        <f t="array" ref="J44">IF(ISERROR(G44/I44),"",G44/I44)</f>
        <v/>
      </c>
      <c r="K44" s="35">
        <f t="array" ref="K44">IF(ISERROR(G44/L44),"",G44/L44)</f>
        <v>0</v>
      </c>
      <c r="L44" s="87">
        <v>21</v>
      </c>
      <c r="M44" s="36">
        <f t="shared" si="18"/>
        <v>0</v>
      </c>
      <c r="N44" s="93">
        <f>SUM('1:2'!N44)</f>
        <v>0</v>
      </c>
      <c r="O44" s="93">
        <f>SUM('1:2'!O44)</f>
        <v>0</v>
      </c>
      <c r="P44" s="93">
        <f>SUM('1:2'!P44)</f>
        <v>0</v>
      </c>
      <c r="Q44" s="93">
        <f>SUM('1:2'!Q44)</f>
        <v>0</v>
      </c>
      <c r="R44" s="93">
        <f>SUM('1:2'!R44)</f>
        <v>0</v>
      </c>
      <c r="S44" s="93">
        <f>SUM('1:2'!S44)</f>
        <v>0</v>
      </c>
      <c r="T44" s="93">
        <f>SUM('1:2'!T44)</f>
        <v>0</v>
      </c>
      <c r="U44" s="93">
        <f>SUM('1:2'!U44)</f>
        <v>0</v>
      </c>
      <c r="V44" s="206">
        <f t="shared" si="19"/>
        <v>0</v>
      </c>
      <c r="W44" s="33" t="str">
        <f t="shared" si="20"/>
        <v/>
      </c>
      <c r="X44" s="93">
        <f>SUM('1:2'!X44)</f>
        <v>0</v>
      </c>
      <c r="Y44" s="93">
        <f>SUM('1:2'!Y44)</f>
        <v>0</v>
      </c>
      <c r="Z44" s="93">
        <f>SUM('1:2'!Z44)</f>
        <v>0</v>
      </c>
      <c r="AA44" s="93">
        <f>SUM('1:2'!AA44)</f>
        <v>0</v>
      </c>
      <c r="AB44" s="358">
        <v>0.49</v>
      </c>
      <c r="AC44" s="269">
        <f t="shared" si="4"/>
        <v>0</v>
      </c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21"/>
      <c r="AS44" s="21"/>
      <c r="AT44" s="21"/>
      <c r="AU44" s="21"/>
      <c r="AV44" s="21"/>
      <c r="AW44" s="21"/>
      <c r="AX44" s="21"/>
      <c r="AY44" s="21"/>
      <c r="AZ44" s="21"/>
      <c r="BA44" s="21"/>
      <c r="BB44" s="21"/>
      <c r="BC44" s="21"/>
      <c r="BD44" s="21"/>
      <c r="BE44" s="21"/>
      <c r="BF44" s="21"/>
      <c r="BG44" s="21"/>
      <c r="BH44" s="21"/>
      <c r="BI44" s="21"/>
      <c r="BJ44" s="21"/>
      <c r="BK44" s="21"/>
      <c r="BL44" s="21"/>
      <c r="BM44" s="21"/>
      <c r="BN44" s="21"/>
      <c r="BO44" s="21"/>
      <c r="BP44" s="21"/>
      <c r="BQ44" s="21"/>
      <c r="BR44" s="21"/>
      <c r="BS44" s="21"/>
      <c r="BT44" s="21"/>
      <c r="BU44" s="21"/>
      <c r="BV44" s="21"/>
      <c r="BW44" s="21"/>
      <c r="BX44" s="21"/>
      <c r="BY44" s="21"/>
      <c r="BZ44" s="21"/>
      <c r="CA44" s="21"/>
      <c r="CB44" s="21"/>
      <c r="CC44" s="21"/>
      <c r="CD44" s="21"/>
      <c r="CE44" s="21"/>
      <c r="CF44" s="21"/>
      <c r="CG44" s="21"/>
      <c r="CH44" s="21"/>
      <c r="CI44" s="21"/>
      <c r="CJ44" s="21"/>
      <c r="CK44" s="21"/>
      <c r="CL44" s="21"/>
      <c r="CM44" s="21"/>
      <c r="CN44" s="21"/>
      <c r="CO44" s="21"/>
      <c r="CP44" s="21"/>
      <c r="CQ44" s="21"/>
      <c r="CR44" s="21"/>
      <c r="CS44" s="21"/>
      <c r="CT44" s="21"/>
      <c r="CU44" s="21"/>
      <c r="CV44" s="21"/>
      <c r="CW44" s="21"/>
      <c r="CX44" s="21"/>
      <c r="CY44" s="21"/>
      <c r="CZ44" s="21"/>
      <c r="DA44" s="21"/>
      <c r="DB44" s="21"/>
    </row>
    <row r="45" spans="1:106" ht="17.25">
      <c r="A45" s="316">
        <v>30100032</v>
      </c>
      <c r="B45" s="61" t="s">
        <v>79</v>
      </c>
      <c r="C45" s="16" t="s">
        <v>65</v>
      </c>
      <c r="D45" s="17">
        <v>5.03</v>
      </c>
      <c r="E45" s="17"/>
      <c r="F45" s="6"/>
      <c r="G45" s="93">
        <f>SUM('1:2'!G45)</f>
        <v>423</v>
      </c>
      <c r="H45" s="246">
        <f t="shared" si="11"/>
        <v>2127.69</v>
      </c>
      <c r="I45" s="93">
        <f>SUM('1:2'!I45)</f>
        <v>6</v>
      </c>
      <c r="J45" s="31">
        <f t="array" ref="J45">IF(ISERROR(G45/I45),"",G45/I45)</f>
        <v>70.5</v>
      </c>
      <c r="K45" s="35">
        <f t="array" ref="K45">IF(ISERROR(G45/L45),"",G45/L45)</f>
        <v>7.5535714285714288</v>
      </c>
      <c r="L45" s="87">
        <v>56</v>
      </c>
      <c r="M45" s="36">
        <f t="shared" si="18"/>
        <v>-1.5535714285714288</v>
      </c>
      <c r="N45" s="93">
        <f>SUM('1:2'!N45)</f>
        <v>0</v>
      </c>
      <c r="O45" s="93">
        <f>SUM('1:2'!O45)</f>
        <v>0</v>
      </c>
      <c r="P45" s="93">
        <f>SUM('1:2'!P45)</f>
        <v>0</v>
      </c>
      <c r="Q45" s="93">
        <f>SUM('1:2'!Q45)</f>
        <v>0</v>
      </c>
      <c r="R45" s="93">
        <f>SUM('1:2'!R45)</f>
        <v>0</v>
      </c>
      <c r="S45" s="93">
        <f>SUM('1:2'!S45)</f>
        <v>0</v>
      </c>
      <c r="T45" s="93">
        <f>SUM('1:2'!T45)</f>
        <v>0</v>
      </c>
      <c r="U45" s="93">
        <f>SUM('1:2'!U45)</f>
        <v>0</v>
      </c>
      <c r="V45" s="206">
        <f t="shared" si="19"/>
        <v>0</v>
      </c>
      <c r="W45" s="33">
        <f t="shared" si="20"/>
        <v>0</v>
      </c>
      <c r="X45" s="93">
        <f>SUM('1:2'!X45)</f>
        <v>0</v>
      </c>
      <c r="Y45" s="93">
        <f>SUM('1:2'!Y45)</f>
        <v>0</v>
      </c>
      <c r="Z45" s="93">
        <f>SUM('1:2'!Z45)</f>
        <v>0</v>
      </c>
      <c r="AA45" s="93">
        <f>SUM('1:2'!AA45)</f>
        <v>0</v>
      </c>
      <c r="AB45" s="358">
        <v>0.18</v>
      </c>
      <c r="AC45" s="269">
        <f t="shared" si="4"/>
        <v>76.14</v>
      </c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21"/>
      <c r="AS45" s="21"/>
      <c r="AT45" s="21"/>
      <c r="AU45" s="21"/>
      <c r="AV45" s="21"/>
      <c r="AW45" s="21"/>
      <c r="AX45" s="21"/>
      <c r="AY45" s="21"/>
      <c r="AZ45" s="21"/>
      <c r="BA45" s="21"/>
      <c r="BB45" s="21"/>
      <c r="BC45" s="21"/>
      <c r="BD45" s="21"/>
      <c r="BE45" s="21"/>
      <c r="BF45" s="21"/>
      <c r="BG45" s="21"/>
      <c r="BH45" s="21"/>
      <c r="BI45" s="21"/>
      <c r="BJ45" s="21"/>
      <c r="BK45" s="21"/>
      <c r="BL45" s="21"/>
      <c r="BM45" s="21"/>
      <c r="BN45" s="21"/>
      <c r="BO45" s="21"/>
      <c r="BP45" s="21"/>
      <c r="BQ45" s="21"/>
      <c r="BR45" s="21"/>
      <c r="BS45" s="21"/>
      <c r="BT45" s="21"/>
      <c r="BU45" s="21"/>
      <c r="BV45" s="21"/>
      <c r="BW45" s="21"/>
      <c r="BX45" s="21"/>
      <c r="BY45" s="21"/>
      <c r="BZ45" s="21"/>
      <c r="CA45" s="21"/>
      <c r="CB45" s="21"/>
      <c r="CC45" s="21"/>
      <c r="CD45" s="21"/>
      <c r="CE45" s="21"/>
      <c r="CF45" s="21"/>
      <c r="CG45" s="21"/>
      <c r="CH45" s="21"/>
      <c r="CI45" s="21"/>
      <c r="CJ45" s="21"/>
      <c r="CK45" s="21"/>
      <c r="CL45" s="21"/>
      <c r="CM45" s="21"/>
      <c r="CN45" s="21"/>
      <c r="CO45" s="21"/>
      <c r="CP45" s="21"/>
      <c r="CQ45" s="21"/>
      <c r="CR45" s="21"/>
      <c r="CS45" s="21"/>
      <c r="CT45" s="21"/>
      <c r="CU45" s="21"/>
      <c r="CV45" s="21"/>
      <c r="CW45" s="21"/>
      <c r="CX45" s="21"/>
      <c r="CY45" s="21"/>
      <c r="CZ45" s="21"/>
      <c r="DA45" s="21"/>
      <c r="DB45" s="21"/>
    </row>
    <row r="46" spans="1:106" ht="17.25">
      <c r="A46" s="316">
        <v>30100033</v>
      </c>
      <c r="B46" s="61" t="s">
        <v>79</v>
      </c>
      <c r="C46" s="16" t="s">
        <v>53</v>
      </c>
      <c r="D46" s="17">
        <v>5.03</v>
      </c>
      <c r="E46" s="17"/>
      <c r="F46" s="6"/>
      <c r="G46" s="93">
        <f>SUM('1:2'!G46)</f>
        <v>1649</v>
      </c>
      <c r="H46" s="246">
        <f t="shared" si="11"/>
        <v>8294.4700000000012</v>
      </c>
      <c r="I46" s="93">
        <f>SUM('1:2'!I46)</f>
        <v>22</v>
      </c>
      <c r="J46" s="31">
        <f t="array" ref="J46">IF(ISERROR(G46/I46),"",G46/I46)</f>
        <v>74.954545454545453</v>
      </c>
      <c r="K46" s="35">
        <f t="array" ref="K46">IF(ISERROR(G46/L46),"",G46/L46)</f>
        <v>29.446428571428573</v>
      </c>
      <c r="L46" s="87">
        <v>56</v>
      </c>
      <c r="M46" s="36">
        <f t="shared" si="18"/>
        <v>-7.446428571428573</v>
      </c>
      <c r="N46" s="93">
        <f>SUM('1:2'!N46)</f>
        <v>0</v>
      </c>
      <c r="O46" s="93">
        <f>SUM('1:2'!O46)</f>
        <v>0</v>
      </c>
      <c r="P46" s="93">
        <f>SUM('1:2'!P46)</f>
        <v>0</v>
      </c>
      <c r="Q46" s="93">
        <f>SUM('1:2'!Q46)</f>
        <v>0</v>
      </c>
      <c r="R46" s="93">
        <f>SUM('1:2'!R46)</f>
        <v>0</v>
      </c>
      <c r="S46" s="93">
        <f>SUM('1:2'!S46)</f>
        <v>0</v>
      </c>
      <c r="T46" s="93">
        <f>SUM('1:2'!T46)</f>
        <v>0</v>
      </c>
      <c r="U46" s="93">
        <f>SUM('1:2'!U46)</f>
        <v>0</v>
      </c>
      <c r="V46" s="206">
        <f t="shared" si="19"/>
        <v>0</v>
      </c>
      <c r="W46" s="33">
        <f t="shared" si="20"/>
        <v>0</v>
      </c>
      <c r="X46" s="93">
        <f>SUM('1:2'!X46)</f>
        <v>0</v>
      </c>
      <c r="Y46" s="93">
        <f>SUM('1:2'!Y46)</f>
        <v>0</v>
      </c>
      <c r="Z46" s="93">
        <f>SUM('1:2'!Z46)</f>
        <v>0</v>
      </c>
      <c r="AA46" s="93">
        <f>SUM('1:2'!AA46)</f>
        <v>0</v>
      </c>
      <c r="AB46" s="358">
        <v>0.18</v>
      </c>
      <c r="AC46" s="269">
        <f t="shared" si="4"/>
        <v>296.82</v>
      </c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21"/>
      <c r="AS46" s="21"/>
      <c r="AT46" s="21"/>
      <c r="AU46" s="21"/>
      <c r="AV46" s="21"/>
      <c r="AW46" s="21"/>
      <c r="AX46" s="21"/>
      <c r="AY46" s="21"/>
      <c r="AZ46" s="21"/>
      <c r="BA46" s="21"/>
      <c r="BB46" s="21"/>
      <c r="BC46" s="21"/>
      <c r="BD46" s="21"/>
      <c r="BE46" s="21"/>
      <c r="BF46" s="21"/>
      <c r="BG46" s="21"/>
      <c r="BH46" s="21"/>
      <c r="BI46" s="21"/>
      <c r="BJ46" s="21"/>
      <c r="BK46" s="21"/>
      <c r="BL46" s="21"/>
      <c r="BM46" s="21"/>
      <c r="BN46" s="21"/>
      <c r="BO46" s="21"/>
      <c r="BP46" s="21"/>
      <c r="BQ46" s="21"/>
      <c r="BR46" s="21"/>
      <c r="BS46" s="21"/>
      <c r="BT46" s="21"/>
      <c r="BU46" s="21"/>
      <c r="BV46" s="21"/>
      <c r="BW46" s="21"/>
      <c r="BX46" s="21"/>
      <c r="BY46" s="21"/>
      <c r="BZ46" s="21"/>
      <c r="CA46" s="21"/>
      <c r="CB46" s="21"/>
      <c r="CC46" s="21"/>
      <c r="CD46" s="21"/>
      <c r="CE46" s="21"/>
      <c r="CF46" s="21"/>
      <c r="CG46" s="21"/>
      <c r="CH46" s="21"/>
      <c r="CI46" s="21"/>
      <c r="CJ46" s="21"/>
      <c r="CK46" s="21"/>
      <c r="CL46" s="21"/>
      <c r="CM46" s="21"/>
      <c r="CN46" s="21"/>
      <c r="CO46" s="21"/>
      <c r="CP46" s="21"/>
      <c r="CQ46" s="21"/>
      <c r="CR46" s="21"/>
      <c r="CS46" s="21"/>
      <c r="CT46" s="21"/>
      <c r="CU46" s="21"/>
      <c r="CV46" s="21"/>
      <c r="CW46" s="21"/>
      <c r="CX46" s="21"/>
      <c r="CY46" s="21"/>
      <c r="CZ46" s="21"/>
      <c r="DA46" s="21"/>
      <c r="DB46" s="21"/>
    </row>
    <row r="47" spans="1:106" ht="17.25">
      <c r="A47" s="316">
        <v>30100062</v>
      </c>
      <c r="B47" s="61" t="s">
        <v>79</v>
      </c>
      <c r="C47" s="16" t="s">
        <v>66</v>
      </c>
      <c r="D47" s="17">
        <v>5.03</v>
      </c>
      <c r="E47" s="17"/>
      <c r="F47" s="6"/>
      <c r="G47" s="93">
        <f>SUM('1:2'!G47)</f>
        <v>0</v>
      </c>
      <c r="H47" s="246">
        <f t="shared" si="11"/>
        <v>0</v>
      </c>
      <c r="I47" s="93">
        <f>SUM('1:2'!I47)</f>
        <v>0</v>
      </c>
      <c r="J47" s="31" t="str">
        <f t="array" ref="J47">IF(ISERROR(G47/I47),"",G47/I47)</f>
        <v/>
      </c>
      <c r="K47" s="35">
        <f t="array" ref="K47">IF(ISERROR(G47/L47),"",G47/L47)</f>
        <v>0</v>
      </c>
      <c r="L47" s="87">
        <v>56</v>
      </c>
      <c r="M47" s="36">
        <f t="shared" si="18"/>
        <v>0</v>
      </c>
      <c r="N47" s="93">
        <f>SUM('1:2'!N47)</f>
        <v>0</v>
      </c>
      <c r="O47" s="93">
        <f>SUM('1:2'!O47)</f>
        <v>0</v>
      </c>
      <c r="P47" s="93">
        <f>SUM('1:2'!P47)</f>
        <v>0</v>
      </c>
      <c r="Q47" s="93">
        <f>SUM('1:2'!Q47)</f>
        <v>0</v>
      </c>
      <c r="R47" s="93">
        <f>SUM('1:2'!R47)</f>
        <v>0</v>
      </c>
      <c r="S47" s="93">
        <f>SUM('1:2'!S47)</f>
        <v>0</v>
      </c>
      <c r="T47" s="93">
        <f>SUM('1:2'!T47)</f>
        <v>0</v>
      </c>
      <c r="U47" s="93">
        <f>SUM('1:2'!U47)</f>
        <v>0</v>
      </c>
      <c r="V47" s="206">
        <f t="shared" si="19"/>
        <v>0</v>
      </c>
      <c r="W47" s="33" t="str">
        <f t="shared" si="20"/>
        <v/>
      </c>
      <c r="X47" s="93">
        <f>SUM('1:2'!X47)</f>
        <v>0</v>
      </c>
      <c r="Y47" s="93">
        <f>SUM('1:2'!Y47)</f>
        <v>0</v>
      </c>
      <c r="Z47" s="93">
        <f>SUM('1:2'!Z47)</f>
        <v>0</v>
      </c>
      <c r="AA47" s="93">
        <f>SUM('1:2'!AA47)</f>
        <v>0</v>
      </c>
      <c r="AB47" s="358">
        <v>0.18</v>
      </c>
      <c r="AC47" s="269">
        <f t="shared" si="4"/>
        <v>0</v>
      </c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21"/>
      <c r="AS47" s="21"/>
      <c r="AT47" s="21"/>
      <c r="AU47" s="21"/>
      <c r="AV47" s="21"/>
      <c r="AW47" s="21"/>
      <c r="AX47" s="21"/>
      <c r="AY47" s="21"/>
      <c r="AZ47" s="21"/>
      <c r="BA47" s="21"/>
      <c r="BB47" s="21"/>
      <c r="BC47" s="21"/>
      <c r="BD47" s="21"/>
      <c r="BE47" s="21"/>
      <c r="BF47" s="21"/>
      <c r="BG47" s="21"/>
      <c r="BH47" s="21"/>
      <c r="BI47" s="21"/>
      <c r="BJ47" s="21"/>
      <c r="BK47" s="21"/>
      <c r="BL47" s="21"/>
      <c r="BM47" s="21"/>
      <c r="BN47" s="21"/>
      <c r="BO47" s="21"/>
      <c r="BP47" s="21"/>
      <c r="BQ47" s="21"/>
      <c r="BR47" s="21"/>
      <c r="BS47" s="21"/>
      <c r="BT47" s="21"/>
      <c r="BU47" s="21"/>
      <c r="BV47" s="21"/>
      <c r="BW47" s="21"/>
      <c r="BX47" s="21"/>
      <c r="BY47" s="21"/>
      <c r="BZ47" s="21"/>
      <c r="CA47" s="21"/>
      <c r="CB47" s="21"/>
      <c r="CC47" s="21"/>
      <c r="CD47" s="21"/>
      <c r="CE47" s="21"/>
      <c r="CF47" s="21"/>
      <c r="CG47" s="21"/>
      <c r="CH47" s="21"/>
      <c r="CI47" s="21"/>
      <c r="CJ47" s="21"/>
      <c r="CK47" s="21"/>
      <c r="CL47" s="21"/>
      <c r="CM47" s="21"/>
      <c r="CN47" s="21"/>
      <c r="CO47" s="21"/>
      <c r="CP47" s="21"/>
      <c r="CQ47" s="21"/>
      <c r="CR47" s="21"/>
      <c r="CS47" s="21"/>
      <c r="CT47" s="21"/>
      <c r="CU47" s="21"/>
      <c r="CV47" s="21"/>
      <c r="CW47" s="21"/>
      <c r="CX47" s="21"/>
      <c r="CY47" s="21"/>
      <c r="CZ47" s="21"/>
      <c r="DA47" s="21"/>
      <c r="DB47" s="21"/>
    </row>
    <row r="48" spans="1:106" ht="17.25">
      <c r="A48" s="316">
        <v>30100031</v>
      </c>
      <c r="B48" s="61" t="s">
        <v>79</v>
      </c>
      <c r="C48" s="16" t="s">
        <v>74</v>
      </c>
      <c r="D48" s="17">
        <v>5.03</v>
      </c>
      <c r="E48" s="17"/>
      <c r="F48" s="6"/>
      <c r="G48" s="93">
        <f>SUM('1:2'!G48)</f>
        <v>897</v>
      </c>
      <c r="H48" s="246">
        <f t="shared" si="11"/>
        <v>4511.91</v>
      </c>
      <c r="I48" s="93">
        <f>SUM('1:2'!I48)</f>
        <v>11</v>
      </c>
      <c r="J48" s="31">
        <f t="array" ref="J48">IF(ISERROR(G48/I48),"",G48/I48)</f>
        <v>81.545454545454547</v>
      </c>
      <c r="K48" s="35">
        <f t="array" ref="K48">IF(ISERROR(G48/L48),"",G48/L48)</f>
        <v>16.017857142857142</v>
      </c>
      <c r="L48" s="87">
        <v>56</v>
      </c>
      <c r="M48" s="36">
        <f t="shared" si="18"/>
        <v>-5.0178571428571423</v>
      </c>
      <c r="N48" s="93">
        <f>SUM('1:2'!N48)</f>
        <v>0</v>
      </c>
      <c r="O48" s="93">
        <f>SUM('1:2'!O48)</f>
        <v>0</v>
      </c>
      <c r="P48" s="93">
        <f>SUM('1:2'!P48)</f>
        <v>0</v>
      </c>
      <c r="Q48" s="93">
        <f>SUM('1:2'!Q48)</f>
        <v>0</v>
      </c>
      <c r="R48" s="93">
        <f>SUM('1:2'!R48)</f>
        <v>0</v>
      </c>
      <c r="S48" s="93">
        <f>SUM('1:2'!S48)</f>
        <v>0</v>
      </c>
      <c r="T48" s="93">
        <f>SUM('1:2'!T48)</f>
        <v>0</v>
      </c>
      <c r="U48" s="93">
        <f>SUM('1:2'!U48)</f>
        <v>0</v>
      </c>
      <c r="V48" s="206">
        <f t="shared" si="19"/>
        <v>0</v>
      </c>
      <c r="W48" s="33">
        <f t="shared" si="20"/>
        <v>0</v>
      </c>
      <c r="X48" s="93">
        <f>SUM('1:2'!X48)</f>
        <v>0</v>
      </c>
      <c r="Y48" s="93">
        <f>SUM('1:2'!Y48)</f>
        <v>0</v>
      </c>
      <c r="Z48" s="93">
        <f>SUM('1:2'!Z48)</f>
        <v>0</v>
      </c>
      <c r="AA48" s="93">
        <f>SUM('1:2'!AA48)</f>
        <v>0</v>
      </c>
      <c r="AB48" s="358">
        <v>0.18</v>
      </c>
      <c r="AC48" s="269">
        <f t="shared" si="4"/>
        <v>161.46</v>
      </c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21"/>
      <c r="AS48" s="21"/>
      <c r="AT48" s="21"/>
      <c r="AU48" s="21"/>
      <c r="AV48" s="21"/>
      <c r="AW48" s="21"/>
      <c r="AX48" s="21"/>
      <c r="AY48" s="21"/>
      <c r="AZ48" s="21"/>
      <c r="BA48" s="21"/>
      <c r="BB48" s="21"/>
      <c r="BC48" s="21"/>
      <c r="BD48" s="21"/>
      <c r="BE48" s="21"/>
      <c r="BF48" s="21"/>
      <c r="BG48" s="21"/>
      <c r="BH48" s="21"/>
      <c r="BI48" s="21"/>
      <c r="BJ48" s="21"/>
      <c r="BK48" s="21"/>
      <c r="BL48" s="21"/>
      <c r="BM48" s="21"/>
      <c r="BN48" s="21"/>
      <c r="BO48" s="21"/>
      <c r="BP48" s="21"/>
      <c r="BQ48" s="21"/>
      <c r="BR48" s="21"/>
      <c r="BS48" s="21"/>
      <c r="BT48" s="21"/>
      <c r="BU48" s="21"/>
      <c r="BV48" s="21"/>
      <c r="BW48" s="21"/>
      <c r="BX48" s="21"/>
      <c r="BY48" s="21"/>
      <c r="BZ48" s="21"/>
      <c r="CA48" s="21"/>
      <c r="CB48" s="21"/>
      <c r="CC48" s="21"/>
      <c r="CD48" s="21"/>
      <c r="CE48" s="21"/>
      <c r="CF48" s="21"/>
      <c r="CG48" s="21"/>
      <c r="CH48" s="21"/>
      <c r="CI48" s="21"/>
      <c r="CJ48" s="21"/>
      <c r="CK48" s="21"/>
      <c r="CL48" s="21"/>
      <c r="CM48" s="21"/>
      <c r="CN48" s="21"/>
      <c r="CO48" s="21"/>
      <c r="CP48" s="21"/>
      <c r="CQ48" s="21"/>
      <c r="CR48" s="21"/>
      <c r="CS48" s="21"/>
      <c r="CT48" s="21"/>
      <c r="CU48" s="21"/>
      <c r="CV48" s="21"/>
      <c r="CW48" s="21"/>
      <c r="CX48" s="21"/>
      <c r="CY48" s="21"/>
      <c r="CZ48" s="21"/>
      <c r="DA48" s="21"/>
      <c r="DB48" s="21"/>
    </row>
    <row r="49" spans="1:106" ht="17.25">
      <c r="A49" s="316">
        <v>30100019</v>
      </c>
      <c r="B49" s="61" t="s">
        <v>385</v>
      </c>
      <c r="C49" s="16" t="s">
        <v>386</v>
      </c>
      <c r="D49" s="17">
        <v>5.03</v>
      </c>
      <c r="E49" s="17"/>
      <c r="F49" s="6"/>
      <c r="G49" s="93">
        <f>SUM('1:2'!G49)</f>
        <v>0</v>
      </c>
      <c r="H49" s="246">
        <f t="shared" si="11"/>
        <v>0</v>
      </c>
      <c r="I49" s="93">
        <f>SUM('1:2'!I49)</f>
        <v>0</v>
      </c>
      <c r="J49" s="31"/>
      <c r="K49" s="35">
        <f t="array" ref="K49">IF(ISERROR(G49/L49),"",G49/L49)</f>
        <v>0</v>
      </c>
      <c r="L49" s="87">
        <v>54</v>
      </c>
      <c r="M49" s="36">
        <f t="shared" si="18"/>
        <v>0</v>
      </c>
      <c r="N49" s="93">
        <f>SUM('1:2'!N49)</f>
        <v>0</v>
      </c>
      <c r="O49" s="93">
        <f>SUM('1:2'!O49)</f>
        <v>0</v>
      </c>
      <c r="P49" s="93">
        <f>SUM('1:2'!P49)</f>
        <v>0</v>
      </c>
      <c r="Q49" s="93">
        <f>SUM('1:2'!Q49)</f>
        <v>0</v>
      </c>
      <c r="R49" s="93">
        <f>SUM('1:2'!R49)</f>
        <v>0</v>
      </c>
      <c r="S49" s="93">
        <f>SUM('1:2'!S49)</f>
        <v>0</v>
      </c>
      <c r="T49" s="93">
        <f>SUM('1:2'!T49)</f>
        <v>0</v>
      </c>
      <c r="U49" s="93">
        <f>SUM('1:2'!U49)</f>
        <v>0</v>
      </c>
      <c r="V49" s="206"/>
      <c r="W49" s="33"/>
      <c r="X49" s="93">
        <f>SUM('1:2'!X49)</f>
        <v>0</v>
      </c>
      <c r="Y49" s="93">
        <f>SUM('1:2'!Y49)</f>
        <v>0</v>
      </c>
      <c r="Z49" s="93">
        <f>SUM('1:2'!Z49)</f>
        <v>0</v>
      </c>
      <c r="AA49" s="93">
        <f>SUM('1:2'!AA49)</f>
        <v>0</v>
      </c>
      <c r="AB49" s="358">
        <v>0.19</v>
      </c>
      <c r="AC49" s="269">
        <f t="shared" si="4"/>
        <v>0</v>
      </c>
      <c r="AD49" s="21"/>
      <c r="AE49" s="21"/>
      <c r="AF49" s="21"/>
      <c r="AG49" s="21"/>
      <c r="AH49" s="21"/>
      <c r="AI49" s="21"/>
      <c r="AJ49" s="21"/>
      <c r="AK49" s="21"/>
      <c r="AL49" s="21"/>
      <c r="AM49" s="21"/>
      <c r="AN49" s="21"/>
      <c r="AO49" s="21"/>
      <c r="AP49" s="21"/>
      <c r="AQ49" s="21"/>
      <c r="AR49" s="21"/>
      <c r="AS49" s="21"/>
      <c r="AT49" s="21"/>
      <c r="AU49" s="21"/>
      <c r="AV49" s="21"/>
      <c r="AW49" s="21"/>
      <c r="AX49" s="21"/>
      <c r="AY49" s="21"/>
      <c r="AZ49" s="21"/>
      <c r="BA49" s="21"/>
      <c r="BB49" s="21"/>
      <c r="BC49" s="21"/>
      <c r="BD49" s="21"/>
      <c r="BE49" s="21"/>
      <c r="BF49" s="21"/>
      <c r="BG49" s="21"/>
      <c r="BH49" s="21"/>
      <c r="BI49" s="21"/>
      <c r="BJ49" s="21"/>
      <c r="BK49" s="21"/>
      <c r="BL49" s="21"/>
      <c r="BM49" s="21"/>
      <c r="BN49" s="21"/>
      <c r="BO49" s="21"/>
      <c r="BP49" s="21"/>
      <c r="BQ49" s="21"/>
      <c r="BR49" s="21"/>
      <c r="BS49" s="21"/>
      <c r="BT49" s="21"/>
      <c r="BU49" s="21"/>
      <c r="BV49" s="21"/>
      <c r="BW49" s="21"/>
      <c r="BX49" s="21"/>
      <c r="BY49" s="21"/>
      <c r="BZ49" s="21"/>
      <c r="CA49" s="21"/>
      <c r="CB49" s="21"/>
      <c r="CC49" s="21"/>
      <c r="CD49" s="21"/>
      <c r="CE49" s="21"/>
      <c r="CF49" s="21"/>
      <c r="CG49" s="21"/>
      <c r="CH49" s="21"/>
      <c r="CI49" s="21"/>
      <c r="CJ49" s="21"/>
      <c r="CK49" s="21"/>
      <c r="CL49" s="21"/>
      <c r="CM49" s="21"/>
      <c r="CN49" s="21"/>
      <c r="CO49" s="21"/>
      <c r="CP49" s="21"/>
      <c r="CQ49" s="21"/>
      <c r="CR49" s="21"/>
      <c r="CS49" s="21"/>
      <c r="CT49" s="21"/>
      <c r="CU49" s="21"/>
      <c r="CV49" s="21"/>
      <c r="CW49" s="21"/>
      <c r="CX49" s="21"/>
      <c r="CY49" s="21"/>
      <c r="CZ49" s="21"/>
      <c r="DA49" s="21"/>
      <c r="DB49" s="21"/>
    </row>
    <row r="50" spans="1:106" ht="17.25">
      <c r="A50" s="316">
        <v>30100020</v>
      </c>
      <c r="B50" s="61" t="s">
        <v>385</v>
      </c>
      <c r="C50" s="16" t="s">
        <v>387</v>
      </c>
      <c r="D50" s="17">
        <v>5.03</v>
      </c>
      <c r="E50" s="17"/>
      <c r="F50" s="6"/>
      <c r="G50" s="93">
        <f>SUM('1:2'!G50)</f>
        <v>0</v>
      </c>
      <c r="H50" s="246">
        <f t="shared" si="11"/>
        <v>0</v>
      </c>
      <c r="I50" s="93">
        <f>SUM('1:2'!I50)</f>
        <v>0</v>
      </c>
      <c r="J50" s="31"/>
      <c r="K50" s="35">
        <f t="array" ref="K50">IF(ISERROR(G50/L50),"",G50/L50)</f>
        <v>0</v>
      </c>
      <c r="L50" s="87">
        <v>54</v>
      </c>
      <c r="M50" s="36">
        <f t="shared" si="18"/>
        <v>0</v>
      </c>
      <c r="N50" s="93">
        <f>SUM('1:2'!N50)</f>
        <v>0</v>
      </c>
      <c r="O50" s="93">
        <f>SUM('1:2'!O50)</f>
        <v>0</v>
      </c>
      <c r="P50" s="93">
        <f>SUM('1:2'!P50)</f>
        <v>0</v>
      </c>
      <c r="Q50" s="93">
        <f>SUM('1:2'!Q50)</f>
        <v>0</v>
      </c>
      <c r="R50" s="93">
        <f>SUM('1:2'!R50)</f>
        <v>0</v>
      </c>
      <c r="S50" s="93">
        <f>SUM('1:2'!S50)</f>
        <v>0</v>
      </c>
      <c r="T50" s="93">
        <f>SUM('1:2'!T50)</f>
        <v>0</v>
      </c>
      <c r="U50" s="93">
        <f>SUM('1:2'!U50)</f>
        <v>0</v>
      </c>
      <c r="V50" s="206"/>
      <c r="W50" s="33"/>
      <c r="X50" s="93">
        <f>SUM('1:2'!X50)</f>
        <v>0</v>
      </c>
      <c r="Y50" s="93">
        <f>SUM('1:2'!Y50)</f>
        <v>0</v>
      </c>
      <c r="Z50" s="93">
        <f>SUM('1:2'!Z50)</f>
        <v>0</v>
      </c>
      <c r="AA50" s="93">
        <f>SUM('1:2'!AA50)</f>
        <v>0</v>
      </c>
      <c r="AB50" s="358">
        <v>0.19</v>
      </c>
      <c r="AC50" s="269">
        <f t="shared" si="4"/>
        <v>0</v>
      </c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21"/>
      <c r="AS50" s="21"/>
      <c r="AT50" s="21"/>
      <c r="AU50" s="21"/>
      <c r="AV50" s="21"/>
      <c r="AW50" s="21"/>
      <c r="AX50" s="21"/>
      <c r="AY50" s="21"/>
      <c r="AZ50" s="21"/>
      <c r="BA50" s="21"/>
      <c r="BB50" s="21"/>
      <c r="BC50" s="21"/>
      <c r="BD50" s="21"/>
      <c r="BE50" s="21"/>
      <c r="BF50" s="21"/>
      <c r="BG50" s="21"/>
      <c r="BH50" s="21"/>
      <c r="BI50" s="21"/>
      <c r="BJ50" s="21"/>
      <c r="BK50" s="21"/>
      <c r="BL50" s="21"/>
      <c r="BM50" s="21"/>
      <c r="BN50" s="21"/>
      <c r="BO50" s="21"/>
      <c r="BP50" s="21"/>
      <c r="BQ50" s="21"/>
      <c r="BR50" s="21"/>
      <c r="BS50" s="21"/>
      <c r="BT50" s="21"/>
      <c r="BU50" s="21"/>
      <c r="BV50" s="21"/>
      <c r="BW50" s="21"/>
      <c r="BX50" s="21"/>
      <c r="BY50" s="21"/>
      <c r="BZ50" s="21"/>
      <c r="CA50" s="21"/>
      <c r="CB50" s="21"/>
      <c r="CC50" s="21"/>
      <c r="CD50" s="21"/>
      <c r="CE50" s="21"/>
      <c r="CF50" s="21"/>
      <c r="CG50" s="21"/>
      <c r="CH50" s="21"/>
      <c r="CI50" s="21"/>
      <c r="CJ50" s="21"/>
      <c r="CK50" s="21"/>
      <c r="CL50" s="21"/>
      <c r="CM50" s="21"/>
      <c r="CN50" s="21"/>
      <c r="CO50" s="21"/>
      <c r="CP50" s="21"/>
      <c r="CQ50" s="21"/>
      <c r="CR50" s="21"/>
      <c r="CS50" s="21"/>
      <c r="CT50" s="21"/>
      <c r="CU50" s="21"/>
      <c r="CV50" s="21"/>
      <c r="CW50" s="21"/>
      <c r="CX50" s="21"/>
      <c r="CY50" s="21"/>
      <c r="CZ50" s="21"/>
      <c r="DA50" s="21"/>
      <c r="DB50" s="21"/>
    </row>
    <row r="51" spans="1:106" ht="17.25">
      <c r="A51" s="316">
        <v>30100021</v>
      </c>
      <c r="B51" s="190" t="s">
        <v>455</v>
      </c>
      <c r="C51" s="16" t="s">
        <v>389</v>
      </c>
      <c r="D51" s="17">
        <v>5.03</v>
      </c>
      <c r="E51" s="17"/>
      <c r="F51" s="6"/>
      <c r="G51" s="93">
        <f>SUM('1:2'!G51)</f>
        <v>0</v>
      </c>
      <c r="H51" s="246">
        <f t="shared" si="11"/>
        <v>0</v>
      </c>
      <c r="I51" s="93">
        <f>SUM('1:2'!I51)</f>
        <v>0</v>
      </c>
      <c r="J51" s="31"/>
      <c r="K51" s="35">
        <f t="array" ref="K51">IF(ISERROR(G51/L51),"",G51/L51)</f>
        <v>0</v>
      </c>
      <c r="L51" s="87">
        <v>54</v>
      </c>
      <c r="M51" s="36">
        <f t="shared" si="18"/>
        <v>0</v>
      </c>
      <c r="N51" s="93">
        <f>SUM('1:2'!N51)</f>
        <v>0</v>
      </c>
      <c r="O51" s="93">
        <f>SUM('1:2'!O51)</f>
        <v>0</v>
      </c>
      <c r="P51" s="93">
        <f>SUM('1:2'!P51)</f>
        <v>0</v>
      </c>
      <c r="Q51" s="93">
        <f>SUM('1:2'!Q51)</f>
        <v>0</v>
      </c>
      <c r="R51" s="93">
        <f>SUM('1:2'!R51)</f>
        <v>0</v>
      </c>
      <c r="S51" s="93">
        <f>SUM('1:2'!S51)</f>
        <v>0</v>
      </c>
      <c r="T51" s="93">
        <f>SUM('1:2'!T51)</f>
        <v>0</v>
      </c>
      <c r="U51" s="93">
        <f>SUM('1:2'!U51)</f>
        <v>0</v>
      </c>
      <c r="V51" s="206"/>
      <c r="W51" s="33"/>
      <c r="X51" s="93">
        <f>SUM('1:2'!X51)</f>
        <v>0</v>
      </c>
      <c r="Y51" s="93">
        <f>SUM('1:2'!Y51)</f>
        <v>0</v>
      </c>
      <c r="Z51" s="93">
        <f>SUM('1:2'!Z51)</f>
        <v>0</v>
      </c>
      <c r="AA51" s="93">
        <f>SUM('1:2'!AA51)</f>
        <v>0</v>
      </c>
      <c r="AB51" s="358">
        <v>0.19</v>
      </c>
      <c r="AC51" s="269">
        <f t="shared" si="4"/>
        <v>0</v>
      </c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  <c r="BM51" s="21"/>
      <c r="BN51" s="21"/>
      <c r="BO51" s="21"/>
      <c r="BP51" s="21"/>
      <c r="BQ51" s="21"/>
      <c r="BR51" s="21"/>
      <c r="BS51" s="21"/>
      <c r="BT51" s="21"/>
      <c r="BU51" s="21"/>
      <c r="BV51" s="21"/>
      <c r="BW51" s="21"/>
      <c r="BX51" s="21"/>
      <c r="BY51" s="21"/>
      <c r="BZ51" s="21"/>
      <c r="CA51" s="21"/>
      <c r="CB51" s="21"/>
      <c r="CC51" s="21"/>
      <c r="CD51" s="21"/>
      <c r="CE51" s="21"/>
      <c r="CF51" s="21"/>
      <c r="CG51" s="21"/>
      <c r="CH51" s="21"/>
      <c r="CI51" s="21"/>
      <c r="CJ51" s="21"/>
      <c r="CK51" s="21"/>
      <c r="CL51" s="21"/>
      <c r="CM51" s="21"/>
      <c r="CN51" s="21"/>
      <c r="CO51" s="21"/>
      <c r="CP51" s="21"/>
      <c r="CQ51" s="21"/>
      <c r="CR51" s="21"/>
      <c r="CS51" s="21"/>
      <c r="CT51" s="21"/>
      <c r="CU51" s="21"/>
      <c r="CV51" s="21"/>
      <c r="CW51" s="21"/>
      <c r="CX51" s="21"/>
      <c r="CY51" s="21"/>
      <c r="CZ51" s="21"/>
      <c r="DA51" s="21"/>
      <c r="DB51" s="21"/>
    </row>
    <row r="52" spans="1:106" ht="17.25">
      <c r="A52" s="316">
        <v>30100018</v>
      </c>
      <c r="B52" s="190" t="s">
        <v>455</v>
      </c>
      <c r="C52" s="16" t="s">
        <v>391</v>
      </c>
      <c r="D52" s="17">
        <v>5.03</v>
      </c>
      <c r="E52" s="17"/>
      <c r="F52" s="6"/>
      <c r="G52" s="93">
        <f>SUM('1:2'!G52)</f>
        <v>0</v>
      </c>
      <c r="H52" s="246">
        <f t="shared" si="11"/>
        <v>0</v>
      </c>
      <c r="I52" s="93">
        <f>SUM('1:2'!I52)</f>
        <v>0</v>
      </c>
      <c r="J52" s="31"/>
      <c r="K52" s="35">
        <f t="array" ref="K52">IF(ISERROR(G52/L52),"",G52/L52)</f>
        <v>0</v>
      </c>
      <c r="L52" s="87">
        <v>54</v>
      </c>
      <c r="M52" s="36">
        <f t="shared" si="18"/>
        <v>0</v>
      </c>
      <c r="N52" s="93">
        <f>SUM('1:2'!N52)</f>
        <v>0</v>
      </c>
      <c r="O52" s="93">
        <f>SUM('1:2'!O52)</f>
        <v>0</v>
      </c>
      <c r="P52" s="93">
        <f>SUM('1:2'!P52)</f>
        <v>0</v>
      </c>
      <c r="Q52" s="93">
        <f>SUM('1:2'!Q52)</f>
        <v>0</v>
      </c>
      <c r="R52" s="93">
        <f>SUM('1:2'!R52)</f>
        <v>0</v>
      </c>
      <c r="S52" s="93">
        <f>SUM('1:2'!S52)</f>
        <v>0</v>
      </c>
      <c r="T52" s="93">
        <f>SUM('1:2'!T52)</f>
        <v>0</v>
      </c>
      <c r="U52" s="93">
        <f>SUM('1:2'!U52)</f>
        <v>0</v>
      </c>
      <c r="V52" s="206"/>
      <c r="W52" s="33"/>
      <c r="X52" s="93">
        <f>SUM('1:2'!X52)</f>
        <v>0</v>
      </c>
      <c r="Y52" s="93">
        <f>SUM('1:2'!Y52)</f>
        <v>0</v>
      </c>
      <c r="Z52" s="93">
        <f>SUM('1:2'!Z52)</f>
        <v>0</v>
      </c>
      <c r="AA52" s="93">
        <f>SUM('1:2'!AA52)</f>
        <v>0</v>
      </c>
      <c r="AB52" s="358">
        <v>0.19</v>
      </c>
      <c r="AC52" s="269">
        <f t="shared" si="4"/>
        <v>0</v>
      </c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21"/>
      <c r="AS52" s="21"/>
      <c r="AT52" s="21"/>
      <c r="AU52" s="21"/>
      <c r="AV52" s="21"/>
      <c r="AW52" s="21"/>
      <c r="AX52" s="21"/>
      <c r="AY52" s="21"/>
      <c r="AZ52" s="21"/>
      <c r="BA52" s="21"/>
      <c r="BB52" s="21"/>
      <c r="BC52" s="21"/>
      <c r="BD52" s="21"/>
      <c r="BE52" s="21"/>
      <c r="BF52" s="21"/>
      <c r="BG52" s="21"/>
      <c r="BH52" s="21"/>
      <c r="BI52" s="21"/>
      <c r="BJ52" s="21"/>
      <c r="BK52" s="21"/>
      <c r="BL52" s="21"/>
      <c r="BM52" s="21"/>
      <c r="BN52" s="21"/>
      <c r="BO52" s="21"/>
      <c r="BP52" s="21"/>
      <c r="BQ52" s="21"/>
      <c r="BR52" s="21"/>
      <c r="BS52" s="21"/>
      <c r="BT52" s="21"/>
      <c r="BU52" s="21"/>
      <c r="BV52" s="21"/>
      <c r="BW52" s="21"/>
      <c r="BX52" s="21"/>
      <c r="BY52" s="21"/>
      <c r="BZ52" s="21"/>
      <c r="CA52" s="21"/>
      <c r="CB52" s="21"/>
      <c r="CC52" s="21"/>
      <c r="CD52" s="21"/>
      <c r="CE52" s="21"/>
      <c r="CF52" s="21"/>
      <c r="CG52" s="21"/>
      <c r="CH52" s="21"/>
      <c r="CI52" s="21"/>
      <c r="CJ52" s="21"/>
      <c r="CK52" s="21"/>
      <c r="CL52" s="21"/>
      <c r="CM52" s="21"/>
      <c r="CN52" s="21"/>
      <c r="CO52" s="21"/>
      <c r="CP52" s="21"/>
      <c r="CQ52" s="21"/>
      <c r="CR52" s="21"/>
      <c r="CS52" s="21"/>
      <c r="CT52" s="21"/>
      <c r="CU52" s="21"/>
      <c r="CV52" s="21"/>
      <c r="CW52" s="21"/>
      <c r="CX52" s="21"/>
      <c r="CY52" s="21"/>
      <c r="CZ52" s="21"/>
      <c r="DA52" s="21"/>
      <c r="DB52" s="21"/>
    </row>
    <row r="53" spans="1:106" ht="17.25">
      <c r="A53" s="319">
        <v>30700007</v>
      </c>
      <c r="B53" s="190" t="s">
        <v>456</v>
      </c>
      <c r="C53" s="187" t="s">
        <v>364</v>
      </c>
      <c r="D53" s="17">
        <v>5.03</v>
      </c>
      <c r="E53" s="17"/>
      <c r="F53" s="6"/>
      <c r="G53" s="93">
        <f>SUM('1:2'!G53)</f>
        <v>0</v>
      </c>
      <c r="H53" s="246">
        <f t="shared" si="11"/>
        <v>0</v>
      </c>
      <c r="I53" s="93">
        <f>SUM('1:2'!I53)</f>
        <v>0</v>
      </c>
      <c r="J53" s="31"/>
      <c r="K53" s="35">
        <f t="array" ref="K53">IF(ISERROR(G53/L53),"",G53/L53)</f>
        <v>0</v>
      </c>
      <c r="L53" s="87">
        <v>3</v>
      </c>
      <c r="M53" s="36">
        <f t="shared" si="18"/>
        <v>0</v>
      </c>
      <c r="N53" s="93">
        <f>SUM('1:2'!N53)</f>
        <v>0</v>
      </c>
      <c r="O53" s="93">
        <f>SUM('1:2'!O53)</f>
        <v>0</v>
      </c>
      <c r="P53" s="93">
        <f>SUM('1:2'!P53)</f>
        <v>0</v>
      </c>
      <c r="Q53" s="93">
        <f>SUM('1:2'!Q53)</f>
        <v>0</v>
      </c>
      <c r="R53" s="93">
        <f>SUM('1:2'!R53)</f>
        <v>0</v>
      </c>
      <c r="S53" s="93">
        <f>SUM('1:2'!S53)</f>
        <v>0</v>
      </c>
      <c r="T53" s="93">
        <f>SUM('1:2'!T53)</f>
        <v>0</v>
      </c>
      <c r="U53" s="93">
        <f>SUM('1:2'!U53)</f>
        <v>0</v>
      </c>
      <c r="V53" s="206"/>
      <c r="W53" s="33"/>
      <c r="X53" s="93">
        <f>SUM('1:2'!X53)</f>
        <v>0</v>
      </c>
      <c r="Y53" s="93">
        <f>SUM('1:2'!Y53)</f>
        <v>0</v>
      </c>
      <c r="Z53" s="93">
        <f>SUM('1:2'!Z53)</f>
        <v>0</v>
      </c>
      <c r="AA53" s="93">
        <f>SUM('1:2'!AA53)</f>
        <v>0</v>
      </c>
      <c r="AB53" s="361">
        <v>0.94</v>
      </c>
      <c r="AC53" s="269">
        <f t="shared" si="4"/>
        <v>0</v>
      </c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21"/>
      <c r="AS53" s="21"/>
      <c r="AT53" s="21"/>
      <c r="AU53" s="21"/>
      <c r="AV53" s="21"/>
      <c r="AW53" s="21"/>
      <c r="AX53" s="21"/>
      <c r="AY53" s="21"/>
      <c r="AZ53" s="21"/>
      <c r="BA53" s="21"/>
      <c r="BB53" s="21"/>
      <c r="BC53" s="21"/>
      <c r="BD53" s="21"/>
      <c r="BE53" s="21"/>
      <c r="BF53" s="21"/>
      <c r="BG53" s="21"/>
      <c r="BH53" s="21"/>
      <c r="BI53" s="21"/>
      <c r="BJ53" s="21"/>
      <c r="BK53" s="21"/>
      <c r="BL53" s="21"/>
      <c r="BM53" s="21"/>
      <c r="BN53" s="21"/>
      <c r="BO53" s="21"/>
      <c r="BP53" s="21"/>
      <c r="BQ53" s="21"/>
      <c r="BR53" s="21"/>
      <c r="BS53" s="21"/>
      <c r="BT53" s="21"/>
      <c r="BU53" s="21"/>
      <c r="BV53" s="21"/>
      <c r="BW53" s="21"/>
      <c r="BX53" s="21"/>
      <c r="BY53" s="21"/>
      <c r="BZ53" s="21"/>
      <c r="CA53" s="21"/>
      <c r="CB53" s="21"/>
      <c r="CC53" s="21"/>
      <c r="CD53" s="21"/>
      <c r="CE53" s="21"/>
      <c r="CF53" s="21"/>
      <c r="CG53" s="21"/>
      <c r="CH53" s="21"/>
      <c r="CI53" s="21"/>
      <c r="CJ53" s="21"/>
      <c r="CK53" s="21"/>
      <c r="CL53" s="21"/>
      <c r="CM53" s="21"/>
      <c r="CN53" s="21"/>
      <c r="CO53" s="21"/>
      <c r="CP53" s="21"/>
      <c r="CQ53" s="21"/>
      <c r="CR53" s="21"/>
      <c r="CS53" s="21"/>
      <c r="CT53" s="21"/>
      <c r="CU53" s="21"/>
      <c r="CV53" s="21"/>
      <c r="CW53" s="21"/>
      <c r="CX53" s="21"/>
      <c r="CY53" s="21"/>
      <c r="CZ53" s="21"/>
      <c r="DA53" s="21"/>
      <c r="DB53" s="21"/>
    </row>
    <row r="54" spans="1:106" ht="17.25">
      <c r="A54" s="319">
        <v>30700006</v>
      </c>
      <c r="B54" s="190" t="s">
        <v>456</v>
      </c>
      <c r="C54" s="187" t="s">
        <v>365</v>
      </c>
      <c r="D54" s="17">
        <v>5.03</v>
      </c>
      <c r="E54" s="17"/>
      <c r="F54" s="6"/>
      <c r="G54" s="93">
        <f>SUM('1:2'!G54)</f>
        <v>0</v>
      </c>
      <c r="H54" s="246">
        <f t="shared" si="11"/>
        <v>0</v>
      </c>
      <c r="I54" s="93">
        <f>SUM('1:2'!I54)</f>
        <v>0</v>
      </c>
      <c r="J54" s="31"/>
      <c r="K54" s="35">
        <f t="array" ref="K54">IF(ISERROR(G54/L54),"",G54/L54)</f>
        <v>0</v>
      </c>
      <c r="L54" s="87">
        <v>3</v>
      </c>
      <c r="M54" s="36">
        <f t="shared" si="18"/>
        <v>0</v>
      </c>
      <c r="N54" s="93">
        <f>SUM('1:2'!N54)</f>
        <v>0</v>
      </c>
      <c r="O54" s="93">
        <f>SUM('1:2'!O54)</f>
        <v>0</v>
      </c>
      <c r="P54" s="93">
        <f>SUM('1:2'!P54)</f>
        <v>0</v>
      </c>
      <c r="Q54" s="93">
        <f>SUM('1:2'!Q54)</f>
        <v>0</v>
      </c>
      <c r="R54" s="93">
        <f>SUM('1:2'!R54)</f>
        <v>0</v>
      </c>
      <c r="S54" s="93">
        <f>SUM('1:2'!S54)</f>
        <v>0</v>
      </c>
      <c r="T54" s="93">
        <f>SUM('1:2'!T54)</f>
        <v>0</v>
      </c>
      <c r="U54" s="93">
        <f>SUM('1:2'!U54)</f>
        <v>0</v>
      </c>
      <c r="V54" s="206"/>
      <c r="W54" s="33"/>
      <c r="X54" s="93">
        <f>SUM('1:2'!X54)</f>
        <v>0</v>
      </c>
      <c r="Y54" s="93">
        <f>SUM('1:2'!Y54)</f>
        <v>0</v>
      </c>
      <c r="Z54" s="93">
        <f>SUM('1:2'!Z54)</f>
        <v>0</v>
      </c>
      <c r="AA54" s="93">
        <f>SUM('1:2'!AA54)</f>
        <v>0</v>
      </c>
      <c r="AB54" s="361">
        <v>0.94</v>
      </c>
      <c r="AC54" s="269">
        <f t="shared" si="4"/>
        <v>0</v>
      </c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21"/>
      <c r="AS54" s="21"/>
      <c r="AT54" s="21"/>
      <c r="AU54" s="21"/>
      <c r="AV54" s="21"/>
      <c r="AW54" s="21"/>
      <c r="AX54" s="21"/>
      <c r="AY54" s="21"/>
      <c r="AZ54" s="21"/>
      <c r="BA54" s="21"/>
      <c r="BB54" s="21"/>
      <c r="BC54" s="21"/>
      <c r="BD54" s="21"/>
      <c r="BE54" s="21"/>
      <c r="BF54" s="21"/>
      <c r="BG54" s="21"/>
      <c r="BH54" s="21"/>
      <c r="BI54" s="21"/>
      <c r="BJ54" s="21"/>
      <c r="BK54" s="21"/>
      <c r="BL54" s="21"/>
      <c r="BM54" s="21"/>
      <c r="BN54" s="21"/>
      <c r="BO54" s="21"/>
      <c r="BP54" s="21"/>
      <c r="BQ54" s="21"/>
      <c r="BR54" s="21"/>
      <c r="BS54" s="21"/>
      <c r="BT54" s="21"/>
      <c r="BU54" s="21"/>
      <c r="BV54" s="21"/>
      <c r="BW54" s="21"/>
      <c r="BX54" s="21"/>
      <c r="BY54" s="21"/>
      <c r="BZ54" s="21"/>
      <c r="CA54" s="21"/>
      <c r="CB54" s="21"/>
      <c r="CC54" s="21"/>
      <c r="CD54" s="21"/>
      <c r="CE54" s="21"/>
      <c r="CF54" s="21"/>
      <c r="CG54" s="21"/>
      <c r="CH54" s="21"/>
      <c r="CI54" s="21"/>
      <c r="CJ54" s="21"/>
      <c r="CK54" s="21"/>
      <c r="CL54" s="21"/>
      <c r="CM54" s="21"/>
      <c r="CN54" s="21"/>
      <c r="CO54" s="21"/>
      <c r="CP54" s="21"/>
      <c r="CQ54" s="21"/>
      <c r="CR54" s="21"/>
      <c r="CS54" s="21"/>
      <c r="CT54" s="21"/>
      <c r="CU54" s="21"/>
      <c r="CV54" s="21"/>
      <c r="CW54" s="21"/>
      <c r="CX54" s="21"/>
      <c r="CY54" s="21"/>
      <c r="CZ54" s="21"/>
      <c r="DA54" s="21"/>
      <c r="DB54" s="21"/>
    </row>
    <row r="55" spans="1:106" ht="17.25">
      <c r="A55" s="319">
        <v>30700008</v>
      </c>
      <c r="B55" s="190" t="s">
        <v>456</v>
      </c>
      <c r="C55" s="187" t="s">
        <v>366</v>
      </c>
      <c r="D55" s="17">
        <v>5.03</v>
      </c>
      <c r="E55" s="17"/>
      <c r="F55" s="6"/>
      <c r="G55" s="93">
        <f>SUM('1:2'!G55)</f>
        <v>0</v>
      </c>
      <c r="H55" s="246">
        <f t="shared" si="11"/>
        <v>0</v>
      </c>
      <c r="I55" s="93">
        <f>SUM('1:2'!I55)</f>
        <v>0</v>
      </c>
      <c r="J55" s="31"/>
      <c r="K55" s="35">
        <f t="array" ref="K55">IF(ISERROR(G55/L55),"",G55/L55)</f>
        <v>0</v>
      </c>
      <c r="L55" s="87">
        <v>3</v>
      </c>
      <c r="M55" s="36">
        <f t="shared" si="18"/>
        <v>0</v>
      </c>
      <c r="N55" s="93">
        <f>SUM('1:2'!N55)</f>
        <v>0</v>
      </c>
      <c r="O55" s="93">
        <f>SUM('1:2'!O55)</f>
        <v>0</v>
      </c>
      <c r="P55" s="93">
        <f>SUM('1:2'!P55)</f>
        <v>0</v>
      </c>
      <c r="Q55" s="93">
        <f>SUM('1:2'!Q55)</f>
        <v>0</v>
      </c>
      <c r="R55" s="93">
        <f>SUM('1:2'!R55)</f>
        <v>0</v>
      </c>
      <c r="S55" s="93">
        <f>SUM('1:2'!S55)</f>
        <v>0</v>
      </c>
      <c r="T55" s="93">
        <f>SUM('1:2'!T55)</f>
        <v>0</v>
      </c>
      <c r="U55" s="93">
        <f>SUM('1:2'!U55)</f>
        <v>0</v>
      </c>
      <c r="V55" s="206"/>
      <c r="W55" s="33"/>
      <c r="X55" s="93">
        <f>SUM('1:2'!X55)</f>
        <v>0</v>
      </c>
      <c r="Y55" s="93">
        <f>SUM('1:2'!Y55)</f>
        <v>0</v>
      </c>
      <c r="Z55" s="93">
        <f>SUM('1:2'!Z55)</f>
        <v>0</v>
      </c>
      <c r="AA55" s="93">
        <f>SUM('1:2'!AA55)</f>
        <v>0</v>
      </c>
      <c r="AB55" s="361">
        <v>0.94</v>
      </c>
      <c r="AC55" s="269">
        <f t="shared" si="4"/>
        <v>0</v>
      </c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21"/>
      <c r="AS55" s="21"/>
      <c r="AT55" s="21"/>
      <c r="AU55" s="21"/>
      <c r="AV55" s="21"/>
      <c r="AW55" s="21"/>
      <c r="AX55" s="21"/>
      <c r="AY55" s="21"/>
      <c r="AZ55" s="21"/>
      <c r="BA55" s="21"/>
      <c r="BB55" s="21"/>
      <c r="BC55" s="21"/>
      <c r="BD55" s="21"/>
      <c r="BE55" s="21"/>
      <c r="BF55" s="21"/>
      <c r="BG55" s="21"/>
      <c r="BH55" s="21"/>
      <c r="BI55" s="21"/>
      <c r="BJ55" s="21"/>
      <c r="BK55" s="21"/>
      <c r="BL55" s="21"/>
      <c r="BM55" s="21"/>
      <c r="BN55" s="21"/>
      <c r="BO55" s="21"/>
      <c r="BP55" s="21"/>
      <c r="BQ55" s="21"/>
      <c r="BR55" s="21"/>
      <c r="BS55" s="21"/>
      <c r="BT55" s="21"/>
      <c r="BU55" s="21"/>
      <c r="BV55" s="21"/>
      <c r="BW55" s="21"/>
      <c r="BX55" s="21"/>
      <c r="BY55" s="21"/>
      <c r="BZ55" s="21"/>
      <c r="CA55" s="21"/>
      <c r="CB55" s="21"/>
      <c r="CC55" s="21"/>
      <c r="CD55" s="21"/>
      <c r="CE55" s="21"/>
      <c r="CF55" s="21"/>
      <c r="CG55" s="21"/>
      <c r="CH55" s="21"/>
      <c r="CI55" s="21"/>
      <c r="CJ55" s="21"/>
      <c r="CK55" s="21"/>
      <c r="CL55" s="21"/>
      <c r="CM55" s="21"/>
      <c r="CN55" s="21"/>
      <c r="CO55" s="21"/>
      <c r="CP55" s="21"/>
      <c r="CQ55" s="21"/>
      <c r="CR55" s="21"/>
      <c r="CS55" s="21"/>
      <c r="CT55" s="21"/>
      <c r="CU55" s="21"/>
      <c r="CV55" s="21"/>
      <c r="CW55" s="21"/>
      <c r="CX55" s="21"/>
      <c r="CY55" s="21"/>
      <c r="CZ55" s="21"/>
      <c r="DA55" s="21"/>
      <c r="DB55" s="21"/>
    </row>
    <row r="56" spans="1:106" ht="17.25">
      <c r="A56" s="319">
        <v>30700009</v>
      </c>
      <c r="B56" s="190" t="s">
        <v>456</v>
      </c>
      <c r="C56" s="187" t="s">
        <v>367</v>
      </c>
      <c r="D56" s="17">
        <v>5.03</v>
      </c>
      <c r="E56" s="17"/>
      <c r="F56" s="6"/>
      <c r="G56" s="93">
        <f>SUM('1:2'!G56)</f>
        <v>0</v>
      </c>
      <c r="H56" s="246">
        <f t="shared" si="11"/>
        <v>0</v>
      </c>
      <c r="I56" s="93">
        <f>SUM('1:2'!I56)</f>
        <v>0</v>
      </c>
      <c r="J56" s="31"/>
      <c r="K56" s="35">
        <f t="array" ref="K56">IF(ISERROR(G56/L56),"",G56/L56)</f>
        <v>0</v>
      </c>
      <c r="L56" s="87">
        <v>3</v>
      </c>
      <c r="M56" s="36">
        <f t="shared" si="18"/>
        <v>0</v>
      </c>
      <c r="N56" s="93">
        <f>SUM('1:2'!N56)</f>
        <v>0</v>
      </c>
      <c r="O56" s="93">
        <f>SUM('1:2'!O56)</f>
        <v>0</v>
      </c>
      <c r="P56" s="93">
        <f>SUM('1:2'!P56)</f>
        <v>0</v>
      </c>
      <c r="Q56" s="93">
        <f>SUM('1:2'!Q56)</f>
        <v>0</v>
      </c>
      <c r="R56" s="93">
        <f>SUM('1:2'!R56)</f>
        <v>0</v>
      </c>
      <c r="S56" s="93">
        <f>SUM('1:2'!S56)</f>
        <v>0</v>
      </c>
      <c r="T56" s="93">
        <f>SUM('1:2'!T56)</f>
        <v>0</v>
      </c>
      <c r="U56" s="93">
        <f>SUM('1:2'!U56)</f>
        <v>0</v>
      </c>
      <c r="V56" s="206"/>
      <c r="W56" s="33"/>
      <c r="X56" s="93">
        <f>SUM('1:2'!X56)</f>
        <v>0</v>
      </c>
      <c r="Y56" s="93">
        <f>SUM('1:2'!Y56)</f>
        <v>0</v>
      </c>
      <c r="Z56" s="93">
        <f>SUM('1:2'!Z56)</f>
        <v>0</v>
      </c>
      <c r="AA56" s="93">
        <f>SUM('1:2'!AA56)</f>
        <v>0</v>
      </c>
      <c r="AB56" s="361">
        <v>0.94</v>
      </c>
      <c r="AC56" s="269">
        <f t="shared" si="4"/>
        <v>0</v>
      </c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21"/>
      <c r="AS56" s="21"/>
      <c r="AT56" s="21"/>
      <c r="AU56" s="21"/>
      <c r="AV56" s="21"/>
      <c r="AW56" s="21"/>
      <c r="AX56" s="21"/>
      <c r="AY56" s="21"/>
      <c r="AZ56" s="21"/>
      <c r="BA56" s="21"/>
      <c r="BB56" s="21"/>
      <c r="BC56" s="21"/>
      <c r="BD56" s="21"/>
      <c r="BE56" s="21"/>
      <c r="BF56" s="21"/>
      <c r="BG56" s="21"/>
      <c r="BH56" s="21"/>
      <c r="BI56" s="21"/>
      <c r="BJ56" s="21"/>
      <c r="BK56" s="21"/>
      <c r="BL56" s="21"/>
      <c r="BM56" s="21"/>
      <c r="BN56" s="21"/>
      <c r="BO56" s="21"/>
      <c r="BP56" s="21"/>
      <c r="BQ56" s="21"/>
      <c r="BR56" s="21"/>
      <c r="BS56" s="21"/>
      <c r="BT56" s="21"/>
      <c r="BU56" s="21"/>
      <c r="BV56" s="21"/>
      <c r="BW56" s="21"/>
      <c r="BX56" s="21"/>
      <c r="BY56" s="21"/>
      <c r="BZ56" s="21"/>
      <c r="CA56" s="21"/>
      <c r="CB56" s="21"/>
      <c r="CC56" s="21"/>
      <c r="CD56" s="21"/>
      <c r="CE56" s="21"/>
      <c r="CF56" s="21"/>
      <c r="CG56" s="21"/>
      <c r="CH56" s="21"/>
      <c r="CI56" s="21"/>
      <c r="CJ56" s="21"/>
      <c r="CK56" s="21"/>
      <c r="CL56" s="21"/>
      <c r="CM56" s="21"/>
      <c r="CN56" s="21"/>
      <c r="CO56" s="21"/>
      <c r="CP56" s="21"/>
      <c r="CQ56" s="21"/>
      <c r="CR56" s="21"/>
      <c r="CS56" s="21"/>
      <c r="CT56" s="21"/>
      <c r="CU56" s="21"/>
      <c r="CV56" s="21"/>
      <c r="CW56" s="21"/>
      <c r="CX56" s="21"/>
      <c r="CY56" s="21"/>
      <c r="CZ56" s="21"/>
      <c r="DA56" s="21"/>
      <c r="DB56" s="21"/>
    </row>
    <row r="57" spans="1:106" ht="17.25">
      <c r="A57" s="316">
        <v>30100036</v>
      </c>
      <c r="B57" s="62" t="s">
        <v>80</v>
      </c>
      <c r="C57" s="16" t="s">
        <v>61</v>
      </c>
      <c r="D57" s="17">
        <v>5.03</v>
      </c>
      <c r="E57" s="17"/>
      <c r="F57" s="6"/>
      <c r="G57" s="93">
        <f>SUM('1:2'!G57)</f>
        <v>0</v>
      </c>
      <c r="H57" s="246">
        <f t="shared" si="11"/>
        <v>0</v>
      </c>
      <c r="I57" s="93">
        <f>SUM('1:2'!I57)</f>
        <v>0</v>
      </c>
      <c r="J57" s="31" t="str">
        <f t="array" ref="J57">IF(ISERROR(G57/I57),"",G57/I57)</f>
        <v/>
      </c>
      <c r="K57" s="35">
        <f t="array" ref="K57">IF(ISERROR(G57/L57),"",G57/L57)</f>
        <v>0</v>
      </c>
      <c r="L57" s="87">
        <v>40</v>
      </c>
      <c r="M57" s="36">
        <f t="shared" si="18"/>
        <v>0</v>
      </c>
      <c r="N57" s="93">
        <f>SUM('1:2'!N57)</f>
        <v>0</v>
      </c>
      <c r="O57" s="93">
        <f>SUM('1:2'!O57)</f>
        <v>0</v>
      </c>
      <c r="P57" s="93">
        <f>SUM('1:2'!P57)</f>
        <v>0</v>
      </c>
      <c r="Q57" s="93">
        <f>SUM('1:2'!Q57)</f>
        <v>0</v>
      </c>
      <c r="R57" s="93">
        <f>SUM('1:2'!R57)</f>
        <v>0</v>
      </c>
      <c r="S57" s="93">
        <f>SUM('1:2'!S57)</f>
        <v>0</v>
      </c>
      <c r="T57" s="93">
        <f>SUM('1:2'!T57)</f>
        <v>0</v>
      </c>
      <c r="U57" s="93">
        <f>SUM('1:2'!U57)</f>
        <v>0</v>
      </c>
      <c r="V57" s="206">
        <f t="shared" ref="V57:V66" si="21">SUM(X57:AA57)</f>
        <v>0</v>
      </c>
      <c r="W57" s="33" t="str">
        <f t="shared" ref="W57:W66" si="22">IF(ISERROR(V57/G57),"",V57/G57)</f>
        <v/>
      </c>
      <c r="X57" s="93">
        <f>SUM('1:2'!X57)</f>
        <v>0</v>
      </c>
      <c r="Y57" s="93">
        <f>SUM('1:2'!Y57)</f>
        <v>0</v>
      </c>
      <c r="Z57" s="93">
        <f>SUM('1:2'!Z57)</f>
        <v>0</v>
      </c>
      <c r="AA57" s="93">
        <f>SUM('1:2'!AA57)</f>
        <v>0</v>
      </c>
      <c r="AB57" s="358">
        <v>0.19</v>
      </c>
      <c r="AC57" s="269">
        <f t="shared" si="4"/>
        <v>0</v>
      </c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21"/>
      <c r="AS57" s="21"/>
      <c r="AT57" s="21"/>
      <c r="AU57" s="21"/>
      <c r="AV57" s="21"/>
      <c r="AW57" s="21"/>
      <c r="AX57" s="21"/>
      <c r="AY57" s="21"/>
      <c r="AZ57" s="21"/>
      <c r="BA57" s="21"/>
      <c r="BB57" s="21"/>
      <c r="BC57" s="21"/>
      <c r="BD57" s="21"/>
      <c r="BE57" s="21"/>
      <c r="BF57" s="21"/>
      <c r="BG57" s="21"/>
      <c r="BH57" s="21"/>
      <c r="BI57" s="21"/>
      <c r="BJ57" s="21"/>
      <c r="BK57" s="21"/>
      <c r="BL57" s="21"/>
      <c r="BM57" s="21"/>
      <c r="BN57" s="21"/>
      <c r="BO57" s="21"/>
      <c r="BP57" s="21"/>
      <c r="BQ57" s="21"/>
      <c r="BR57" s="21"/>
      <c r="BS57" s="21"/>
      <c r="BT57" s="21"/>
      <c r="BU57" s="21"/>
      <c r="BV57" s="21"/>
      <c r="BW57" s="21"/>
      <c r="BX57" s="21"/>
      <c r="BY57" s="21"/>
      <c r="BZ57" s="21"/>
      <c r="CA57" s="21"/>
      <c r="CB57" s="21"/>
      <c r="CC57" s="21"/>
      <c r="CD57" s="21"/>
      <c r="CE57" s="21"/>
      <c r="CF57" s="21"/>
      <c r="CG57" s="21"/>
      <c r="CH57" s="21"/>
      <c r="CI57" s="21"/>
      <c r="CJ57" s="21"/>
      <c r="CK57" s="21"/>
      <c r="CL57" s="21"/>
      <c r="CM57" s="21"/>
      <c r="CN57" s="21"/>
      <c r="CO57" s="21"/>
      <c r="CP57" s="21"/>
      <c r="CQ57" s="21"/>
      <c r="CR57" s="21"/>
      <c r="CS57" s="21"/>
      <c r="CT57" s="21"/>
      <c r="CU57" s="21"/>
      <c r="CV57" s="21"/>
      <c r="CW57" s="21"/>
      <c r="CX57" s="21"/>
      <c r="CY57" s="21"/>
      <c r="CZ57" s="21"/>
      <c r="DA57" s="21"/>
      <c r="DB57" s="21"/>
    </row>
    <row r="58" spans="1:106" ht="17.25">
      <c r="A58" s="316">
        <v>30100034</v>
      </c>
      <c r="B58" s="62" t="s">
        <v>80</v>
      </c>
      <c r="C58" s="16" t="s">
        <v>60</v>
      </c>
      <c r="D58" s="17">
        <v>5.03</v>
      </c>
      <c r="E58" s="17"/>
      <c r="F58" s="6"/>
      <c r="G58" s="93">
        <f>SUM('1:2'!G58)</f>
        <v>0</v>
      </c>
      <c r="H58" s="246">
        <f t="shared" si="11"/>
        <v>0</v>
      </c>
      <c r="I58" s="93">
        <f>SUM('1:2'!I58)</f>
        <v>0</v>
      </c>
      <c r="J58" s="31" t="str">
        <f t="array" ref="J58">IF(ISERROR(G58/I58),"",G58/I58)</f>
        <v/>
      </c>
      <c r="K58" s="35">
        <f t="array" ref="K58">IF(ISERROR(G58/L58),"",G58/L58)</f>
        <v>0</v>
      </c>
      <c r="L58" s="87">
        <v>40</v>
      </c>
      <c r="M58" s="36">
        <f t="shared" si="18"/>
        <v>0</v>
      </c>
      <c r="N58" s="93">
        <f>SUM('1:2'!N58)</f>
        <v>0</v>
      </c>
      <c r="O58" s="93">
        <f>SUM('1:2'!O58)</f>
        <v>0</v>
      </c>
      <c r="P58" s="93">
        <f>SUM('1:2'!P58)</f>
        <v>0</v>
      </c>
      <c r="Q58" s="93">
        <f>SUM('1:2'!Q58)</f>
        <v>0</v>
      </c>
      <c r="R58" s="93">
        <f>SUM('1:2'!R58)</f>
        <v>0</v>
      </c>
      <c r="S58" s="93">
        <f>SUM('1:2'!S58)</f>
        <v>0</v>
      </c>
      <c r="T58" s="93">
        <f>SUM('1:2'!T58)</f>
        <v>0</v>
      </c>
      <c r="U58" s="93">
        <f>SUM('1:2'!U58)</f>
        <v>0</v>
      </c>
      <c r="V58" s="206">
        <f t="shared" si="21"/>
        <v>0</v>
      </c>
      <c r="W58" s="33" t="str">
        <f t="shared" si="22"/>
        <v/>
      </c>
      <c r="X58" s="93">
        <f>SUM('1:2'!X58)</f>
        <v>0</v>
      </c>
      <c r="Y58" s="93">
        <f>SUM('1:2'!Y58)</f>
        <v>0</v>
      </c>
      <c r="Z58" s="93">
        <f>SUM('1:2'!Z58)</f>
        <v>0</v>
      </c>
      <c r="AA58" s="93">
        <f>SUM('1:2'!AA58)</f>
        <v>0</v>
      </c>
      <c r="AB58" s="358">
        <v>0.19</v>
      </c>
      <c r="AC58" s="269">
        <f t="shared" si="4"/>
        <v>0</v>
      </c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1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21"/>
      <c r="BK58" s="21"/>
      <c r="BL58" s="21"/>
      <c r="BM58" s="21"/>
      <c r="BN58" s="21"/>
      <c r="BO58" s="21"/>
      <c r="BP58" s="21"/>
      <c r="BQ58" s="21"/>
      <c r="BR58" s="21"/>
      <c r="BS58" s="21"/>
      <c r="BT58" s="21"/>
      <c r="BU58" s="21"/>
      <c r="BV58" s="21"/>
      <c r="BW58" s="21"/>
      <c r="BX58" s="21"/>
      <c r="BY58" s="21"/>
      <c r="BZ58" s="21"/>
      <c r="CA58" s="21"/>
      <c r="CB58" s="21"/>
      <c r="CC58" s="21"/>
      <c r="CD58" s="21"/>
      <c r="CE58" s="21"/>
      <c r="CF58" s="21"/>
      <c r="CG58" s="21"/>
      <c r="CH58" s="21"/>
      <c r="CI58" s="21"/>
      <c r="CJ58" s="21"/>
      <c r="CK58" s="21"/>
      <c r="CL58" s="21"/>
      <c r="CM58" s="21"/>
      <c r="CN58" s="21"/>
      <c r="CO58" s="21"/>
      <c r="CP58" s="21"/>
      <c r="CQ58" s="21"/>
      <c r="CR58" s="21"/>
      <c r="CS58" s="21"/>
      <c r="CT58" s="21"/>
      <c r="CU58" s="21"/>
      <c r="CV58" s="21"/>
      <c r="CW58" s="21"/>
      <c r="CX58" s="21"/>
      <c r="CY58" s="21"/>
      <c r="CZ58" s="21"/>
      <c r="DA58" s="21"/>
      <c r="DB58" s="21"/>
    </row>
    <row r="59" spans="1:106" ht="17.25">
      <c r="A59" s="316">
        <v>30100035</v>
      </c>
      <c r="B59" s="62" t="s">
        <v>80</v>
      </c>
      <c r="C59" s="16" t="s">
        <v>65</v>
      </c>
      <c r="D59" s="17">
        <v>5.03</v>
      </c>
      <c r="E59" s="17"/>
      <c r="F59" s="6"/>
      <c r="G59" s="93">
        <f>SUM('1:2'!G59)</f>
        <v>0</v>
      </c>
      <c r="H59" s="246">
        <f t="shared" si="11"/>
        <v>0</v>
      </c>
      <c r="I59" s="93">
        <f>SUM('1:2'!I59)</f>
        <v>0</v>
      </c>
      <c r="J59" s="31" t="str">
        <f t="array" ref="J59">IF(ISERROR(G59/I59),"",G59/I59)</f>
        <v/>
      </c>
      <c r="K59" s="35">
        <f t="array" ref="K59">IF(ISERROR(G59/L59),"",G59/L59)</f>
        <v>0</v>
      </c>
      <c r="L59" s="87">
        <v>40</v>
      </c>
      <c r="M59" s="36">
        <f t="shared" si="18"/>
        <v>0</v>
      </c>
      <c r="N59" s="93">
        <f>SUM('1:2'!N59)</f>
        <v>0</v>
      </c>
      <c r="O59" s="93">
        <f>SUM('1:2'!O59)</f>
        <v>0</v>
      </c>
      <c r="P59" s="93">
        <f>SUM('1:2'!P59)</f>
        <v>0</v>
      </c>
      <c r="Q59" s="93">
        <f>SUM('1:2'!Q59)</f>
        <v>0</v>
      </c>
      <c r="R59" s="93">
        <f>SUM('1:2'!R59)</f>
        <v>0</v>
      </c>
      <c r="S59" s="93">
        <f>SUM('1:2'!S59)</f>
        <v>0</v>
      </c>
      <c r="T59" s="93">
        <f>SUM('1:2'!T59)</f>
        <v>0</v>
      </c>
      <c r="U59" s="93">
        <f>SUM('1:2'!U59)</f>
        <v>0</v>
      </c>
      <c r="V59" s="206">
        <f t="shared" si="21"/>
        <v>0</v>
      </c>
      <c r="W59" s="33" t="str">
        <f t="shared" si="22"/>
        <v/>
      </c>
      <c r="X59" s="93">
        <f>SUM('1:2'!X59)</f>
        <v>0</v>
      </c>
      <c r="Y59" s="93">
        <f>SUM('1:2'!Y59)</f>
        <v>0</v>
      </c>
      <c r="Z59" s="93">
        <f>SUM('1:2'!Z59)</f>
        <v>0</v>
      </c>
      <c r="AA59" s="93">
        <f>SUM('1:2'!AA59)</f>
        <v>0</v>
      </c>
      <c r="AB59" s="358">
        <v>0.19</v>
      </c>
      <c r="AC59" s="269">
        <f t="shared" si="4"/>
        <v>0</v>
      </c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21"/>
      <c r="AS59" s="21"/>
      <c r="AT59" s="21"/>
      <c r="AU59" s="21"/>
      <c r="AV59" s="21"/>
      <c r="AW59" s="21"/>
      <c r="AX59" s="21"/>
      <c r="AY59" s="21"/>
      <c r="AZ59" s="21"/>
      <c r="BA59" s="21"/>
      <c r="BB59" s="21"/>
      <c r="BC59" s="21"/>
      <c r="BD59" s="21"/>
      <c r="BE59" s="21"/>
      <c r="BF59" s="21"/>
      <c r="BG59" s="21"/>
      <c r="BH59" s="21"/>
      <c r="BI59" s="21"/>
      <c r="BJ59" s="21"/>
      <c r="BK59" s="21"/>
      <c r="BL59" s="21"/>
      <c r="BM59" s="21"/>
      <c r="BN59" s="21"/>
      <c r="BO59" s="21"/>
      <c r="BP59" s="21"/>
      <c r="BQ59" s="21"/>
      <c r="BR59" s="21"/>
      <c r="BS59" s="21"/>
      <c r="BT59" s="21"/>
      <c r="BU59" s="21"/>
      <c r="BV59" s="21"/>
      <c r="BW59" s="21"/>
      <c r="BX59" s="21"/>
      <c r="BY59" s="21"/>
      <c r="BZ59" s="21"/>
      <c r="CA59" s="21"/>
      <c r="CB59" s="21"/>
      <c r="CC59" s="21"/>
      <c r="CD59" s="21"/>
      <c r="CE59" s="21"/>
      <c r="CF59" s="21"/>
      <c r="CG59" s="21"/>
      <c r="CH59" s="21"/>
      <c r="CI59" s="21"/>
      <c r="CJ59" s="21"/>
      <c r="CK59" s="21"/>
      <c r="CL59" s="21"/>
      <c r="CM59" s="21"/>
      <c r="CN59" s="21"/>
      <c r="CO59" s="21"/>
      <c r="CP59" s="21"/>
      <c r="CQ59" s="21"/>
      <c r="CR59" s="21"/>
      <c r="CS59" s="21"/>
      <c r="CT59" s="21"/>
      <c r="CU59" s="21"/>
      <c r="CV59" s="21"/>
      <c r="CW59" s="21"/>
      <c r="CX59" s="21"/>
      <c r="CY59" s="21"/>
      <c r="CZ59" s="21"/>
      <c r="DA59" s="21"/>
      <c r="DB59" s="21"/>
    </row>
    <row r="60" spans="1:106" ht="17.25">
      <c r="A60" s="316">
        <v>30100040</v>
      </c>
      <c r="B60" s="62" t="s">
        <v>81</v>
      </c>
      <c r="C60" s="16" t="s">
        <v>82</v>
      </c>
      <c r="D60" s="17">
        <v>5.03</v>
      </c>
      <c r="E60" s="17"/>
      <c r="F60" s="6"/>
      <c r="G60" s="93">
        <f>SUM('1:2'!G60)</f>
        <v>0</v>
      </c>
      <c r="H60" s="246">
        <f t="shared" si="11"/>
        <v>0</v>
      </c>
      <c r="I60" s="93">
        <f>SUM('1:2'!I60)</f>
        <v>0</v>
      </c>
      <c r="J60" s="31" t="str">
        <f t="array" ref="J60">IF(ISERROR(G60/I60),"",G60/I60)</f>
        <v/>
      </c>
      <c r="K60" s="35">
        <f t="array" ref="K60">IF(ISERROR(G60/L60),"",G60/L60)</f>
        <v>0</v>
      </c>
      <c r="L60" s="87">
        <v>50</v>
      </c>
      <c r="M60" s="36">
        <f t="shared" si="18"/>
        <v>0</v>
      </c>
      <c r="N60" s="93">
        <f>SUM('1:2'!N60)</f>
        <v>0</v>
      </c>
      <c r="O60" s="93">
        <f>SUM('1:2'!O60)</f>
        <v>0</v>
      </c>
      <c r="P60" s="93">
        <f>SUM('1:2'!P60)</f>
        <v>0</v>
      </c>
      <c r="Q60" s="93">
        <f>SUM('1:2'!Q60)</f>
        <v>0</v>
      </c>
      <c r="R60" s="93">
        <f>SUM('1:2'!R60)</f>
        <v>0</v>
      </c>
      <c r="S60" s="93">
        <f>SUM('1:2'!S60)</f>
        <v>0</v>
      </c>
      <c r="T60" s="93">
        <f>SUM('1:2'!T60)</f>
        <v>0</v>
      </c>
      <c r="U60" s="93">
        <f>SUM('1:2'!U60)</f>
        <v>0</v>
      </c>
      <c r="V60" s="206">
        <f t="shared" si="21"/>
        <v>0</v>
      </c>
      <c r="W60" s="33" t="str">
        <f t="shared" si="22"/>
        <v/>
      </c>
      <c r="X60" s="93">
        <f>SUM('1:2'!X60)</f>
        <v>0</v>
      </c>
      <c r="Y60" s="93">
        <f>SUM('1:2'!Y60)</f>
        <v>0</v>
      </c>
      <c r="Z60" s="93">
        <f>SUM('1:2'!Z60)</f>
        <v>0</v>
      </c>
      <c r="AA60" s="93">
        <f>SUM('1:2'!AA60)</f>
        <v>0</v>
      </c>
      <c r="AB60" s="358">
        <v>0.21</v>
      </c>
      <c r="AC60" s="269">
        <f t="shared" si="4"/>
        <v>0</v>
      </c>
      <c r="AD60" s="21"/>
      <c r="AE60" s="21"/>
      <c r="AF60" s="21"/>
      <c r="AG60" s="21"/>
      <c r="AH60" s="21"/>
      <c r="AI60" s="21"/>
      <c r="AJ60" s="21"/>
      <c r="AK60" s="21"/>
      <c r="AL60" s="21"/>
      <c r="AM60" s="21"/>
      <c r="AN60" s="21"/>
      <c r="AO60" s="21"/>
      <c r="AP60" s="21"/>
      <c r="AQ60" s="21"/>
      <c r="AR60" s="21"/>
      <c r="AS60" s="21"/>
      <c r="AT60" s="21"/>
      <c r="AU60" s="21"/>
      <c r="AV60" s="21"/>
      <c r="AW60" s="21"/>
      <c r="AX60" s="21"/>
      <c r="AY60" s="21"/>
      <c r="AZ60" s="21"/>
      <c r="BA60" s="21"/>
      <c r="BB60" s="21"/>
      <c r="BC60" s="21"/>
      <c r="BD60" s="21"/>
      <c r="BE60" s="21"/>
      <c r="BF60" s="21"/>
      <c r="BG60" s="21"/>
      <c r="BH60" s="21"/>
      <c r="BI60" s="21"/>
      <c r="BJ60" s="21"/>
      <c r="BK60" s="21"/>
      <c r="BL60" s="21"/>
      <c r="BM60" s="21"/>
      <c r="BN60" s="21"/>
      <c r="BO60" s="21"/>
      <c r="BP60" s="21"/>
      <c r="BQ60" s="21"/>
      <c r="BR60" s="21"/>
      <c r="BS60" s="21"/>
      <c r="BT60" s="21"/>
      <c r="BU60" s="21"/>
      <c r="BV60" s="21"/>
      <c r="BW60" s="21"/>
      <c r="BX60" s="21"/>
      <c r="BY60" s="21"/>
      <c r="BZ60" s="21"/>
      <c r="CA60" s="21"/>
      <c r="CB60" s="21"/>
      <c r="CC60" s="21"/>
      <c r="CD60" s="21"/>
      <c r="CE60" s="21"/>
      <c r="CF60" s="21"/>
      <c r="CG60" s="21"/>
      <c r="CH60" s="21"/>
      <c r="CI60" s="21"/>
      <c r="CJ60" s="21"/>
      <c r="CK60" s="21"/>
      <c r="CL60" s="21"/>
      <c r="CM60" s="21"/>
      <c r="CN60" s="21"/>
      <c r="CO60" s="21"/>
      <c r="CP60" s="21"/>
      <c r="CQ60" s="21"/>
      <c r="CR60" s="21"/>
      <c r="CS60" s="21"/>
      <c r="CT60" s="21"/>
      <c r="CU60" s="21"/>
      <c r="CV60" s="21"/>
      <c r="CW60" s="21"/>
      <c r="CX60" s="21"/>
      <c r="CY60" s="21"/>
      <c r="CZ60" s="21"/>
      <c r="DA60" s="21"/>
      <c r="DB60" s="21"/>
    </row>
    <row r="61" spans="1:106" ht="17.25">
      <c r="A61" s="316">
        <v>30100039</v>
      </c>
      <c r="B61" s="62" t="s">
        <v>81</v>
      </c>
      <c r="C61" s="16" t="s">
        <v>60</v>
      </c>
      <c r="D61" s="17">
        <v>5.03</v>
      </c>
      <c r="E61" s="17"/>
      <c r="F61" s="6"/>
      <c r="G61" s="93">
        <f>SUM('1:2'!G61)</f>
        <v>0</v>
      </c>
      <c r="H61" s="246">
        <f t="shared" si="11"/>
        <v>0</v>
      </c>
      <c r="I61" s="93">
        <f>SUM('1:2'!I61)</f>
        <v>0</v>
      </c>
      <c r="J61" s="31" t="str">
        <f t="array" ref="J61">IF(ISERROR(G61/I61),"",G61/I61)</f>
        <v/>
      </c>
      <c r="K61" s="35">
        <f t="array" ref="K61">IF(ISERROR(G61/L61),"",G61/L61)</f>
        <v>0</v>
      </c>
      <c r="L61" s="87">
        <v>50</v>
      </c>
      <c r="M61" s="36">
        <f t="shared" si="18"/>
        <v>0</v>
      </c>
      <c r="N61" s="93">
        <f>SUM('1:2'!N61)</f>
        <v>0</v>
      </c>
      <c r="O61" s="93">
        <f>SUM('1:2'!O61)</f>
        <v>0</v>
      </c>
      <c r="P61" s="93">
        <f>SUM('1:2'!P61)</f>
        <v>0</v>
      </c>
      <c r="Q61" s="93">
        <f>SUM('1:2'!Q61)</f>
        <v>0</v>
      </c>
      <c r="R61" s="93">
        <f>SUM('1:2'!R61)</f>
        <v>0</v>
      </c>
      <c r="S61" s="93">
        <f>SUM('1:2'!S61)</f>
        <v>0</v>
      </c>
      <c r="T61" s="93">
        <f>SUM('1:2'!T61)</f>
        <v>0</v>
      </c>
      <c r="U61" s="93">
        <f>SUM('1:2'!U61)</f>
        <v>0</v>
      </c>
      <c r="V61" s="206">
        <f t="shared" si="21"/>
        <v>0</v>
      </c>
      <c r="W61" s="33" t="str">
        <f t="shared" si="22"/>
        <v/>
      </c>
      <c r="X61" s="93">
        <f>SUM('1:2'!X61)</f>
        <v>0</v>
      </c>
      <c r="Y61" s="93">
        <f>SUM('1:2'!Y61)</f>
        <v>0</v>
      </c>
      <c r="Z61" s="93">
        <f>SUM('1:2'!Z61)</f>
        <v>0</v>
      </c>
      <c r="AA61" s="93">
        <f>SUM('1:2'!AA61)</f>
        <v>0</v>
      </c>
      <c r="AB61" s="358">
        <v>0.21</v>
      </c>
      <c r="AC61" s="269">
        <f t="shared" si="4"/>
        <v>0</v>
      </c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21"/>
      <c r="AS61" s="21"/>
      <c r="AT61" s="21"/>
      <c r="AU61" s="21"/>
      <c r="AV61" s="21"/>
      <c r="AW61" s="21"/>
      <c r="AX61" s="21"/>
      <c r="AY61" s="21"/>
      <c r="AZ61" s="21"/>
      <c r="BA61" s="21"/>
      <c r="BB61" s="21"/>
      <c r="BC61" s="21"/>
      <c r="BD61" s="21"/>
      <c r="BE61" s="21"/>
      <c r="BF61" s="21"/>
      <c r="BG61" s="21"/>
      <c r="BH61" s="21"/>
      <c r="BI61" s="21"/>
      <c r="BJ61" s="21"/>
      <c r="BK61" s="21"/>
      <c r="BL61" s="21"/>
      <c r="BM61" s="21"/>
      <c r="BN61" s="21"/>
      <c r="BO61" s="21"/>
      <c r="BP61" s="21"/>
      <c r="BQ61" s="21"/>
      <c r="BR61" s="21"/>
      <c r="BS61" s="21"/>
      <c r="BT61" s="21"/>
      <c r="BU61" s="21"/>
      <c r="BV61" s="21"/>
      <c r="BW61" s="21"/>
      <c r="BX61" s="21"/>
      <c r="BY61" s="21"/>
      <c r="BZ61" s="21"/>
      <c r="CA61" s="21"/>
      <c r="CB61" s="21"/>
      <c r="CC61" s="21"/>
      <c r="CD61" s="21"/>
      <c r="CE61" s="21"/>
      <c r="CF61" s="21"/>
      <c r="CG61" s="21"/>
      <c r="CH61" s="21"/>
      <c r="CI61" s="21"/>
      <c r="CJ61" s="21"/>
      <c r="CK61" s="21"/>
      <c r="CL61" s="21"/>
      <c r="CM61" s="21"/>
      <c r="CN61" s="21"/>
      <c r="CO61" s="21"/>
      <c r="CP61" s="21"/>
      <c r="CQ61" s="21"/>
      <c r="CR61" s="21"/>
      <c r="CS61" s="21"/>
      <c r="CT61" s="21"/>
      <c r="CU61" s="21"/>
      <c r="CV61" s="21"/>
      <c r="CW61" s="21"/>
      <c r="CX61" s="21"/>
      <c r="CY61" s="21"/>
      <c r="CZ61" s="21"/>
      <c r="DA61" s="21"/>
      <c r="DB61" s="21"/>
    </row>
    <row r="62" spans="1:106" ht="17.25">
      <c r="A62" s="316">
        <v>30100042</v>
      </c>
      <c r="B62" s="62" t="s">
        <v>81</v>
      </c>
      <c r="C62" s="16" t="s">
        <v>61</v>
      </c>
      <c r="D62" s="17">
        <v>5.03</v>
      </c>
      <c r="E62" s="17"/>
      <c r="F62" s="6"/>
      <c r="G62" s="93">
        <f>SUM('1:2'!G62)</f>
        <v>0</v>
      </c>
      <c r="H62" s="246">
        <f t="shared" si="11"/>
        <v>0</v>
      </c>
      <c r="I62" s="93">
        <f>SUM('1:2'!I62)</f>
        <v>0</v>
      </c>
      <c r="J62" s="31" t="str">
        <f t="array" ref="J62">IF(ISERROR(G62/I62),"",G62/I62)</f>
        <v/>
      </c>
      <c r="K62" s="35">
        <f t="array" ref="K62">IF(ISERROR(G62/L62),"",G62/L62)</f>
        <v>0</v>
      </c>
      <c r="L62" s="87">
        <v>50</v>
      </c>
      <c r="M62" s="36">
        <f t="shared" si="18"/>
        <v>0</v>
      </c>
      <c r="N62" s="93">
        <f>SUM('1:2'!N62)</f>
        <v>0</v>
      </c>
      <c r="O62" s="93">
        <f>SUM('1:2'!O62)</f>
        <v>0</v>
      </c>
      <c r="P62" s="93">
        <f>SUM('1:2'!P62)</f>
        <v>0</v>
      </c>
      <c r="Q62" s="93">
        <f>SUM('1:2'!Q62)</f>
        <v>0</v>
      </c>
      <c r="R62" s="93">
        <f>SUM('1:2'!R62)</f>
        <v>0</v>
      </c>
      <c r="S62" s="93">
        <f>SUM('1:2'!S62)</f>
        <v>0</v>
      </c>
      <c r="T62" s="93">
        <f>SUM('1:2'!T62)</f>
        <v>0</v>
      </c>
      <c r="U62" s="93">
        <f>SUM('1:2'!U62)</f>
        <v>0</v>
      </c>
      <c r="V62" s="206">
        <f t="shared" si="21"/>
        <v>0</v>
      </c>
      <c r="W62" s="33" t="str">
        <f t="shared" si="22"/>
        <v/>
      </c>
      <c r="X62" s="93">
        <f>SUM('1:2'!X62)</f>
        <v>0</v>
      </c>
      <c r="Y62" s="93">
        <f>SUM('1:2'!Y62)</f>
        <v>0</v>
      </c>
      <c r="Z62" s="93">
        <f>SUM('1:2'!Z62)</f>
        <v>0</v>
      </c>
      <c r="AA62" s="93">
        <f>SUM('1:2'!AA62)</f>
        <v>0</v>
      </c>
      <c r="AB62" s="358">
        <v>0.21</v>
      </c>
      <c r="AC62" s="269">
        <f t="shared" si="4"/>
        <v>0</v>
      </c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21"/>
      <c r="AS62" s="21"/>
      <c r="AT62" s="21"/>
      <c r="AU62" s="21"/>
      <c r="AV62" s="21"/>
      <c r="AW62" s="21"/>
      <c r="AX62" s="21"/>
      <c r="AY62" s="21"/>
      <c r="AZ62" s="21"/>
      <c r="BA62" s="21"/>
      <c r="BB62" s="21"/>
      <c r="BC62" s="21"/>
      <c r="BD62" s="21"/>
      <c r="BE62" s="21"/>
      <c r="BF62" s="21"/>
      <c r="BG62" s="21"/>
      <c r="BH62" s="21"/>
      <c r="BI62" s="21"/>
      <c r="BJ62" s="21"/>
      <c r="BK62" s="21"/>
      <c r="BL62" s="21"/>
      <c r="BM62" s="21"/>
      <c r="BN62" s="21"/>
      <c r="BO62" s="21"/>
      <c r="BP62" s="21"/>
      <c r="BQ62" s="21"/>
      <c r="BR62" s="21"/>
      <c r="BS62" s="21"/>
      <c r="BT62" s="21"/>
      <c r="BU62" s="21"/>
      <c r="BV62" s="21"/>
      <c r="BW62" s="21"/>
      <c r="BX62" s="21"/>
      <c r="BY62" s="21"/>
      <c r="BZ62" s="21"/>
      <c r="CA62" s="21"/>
      <c r="CB62" s="21"/>
      <c r="CC62" s="21"/>
      <c r="CD62" s="21"/>
      <c r="CE62" s="21"/>
      <c r="CF62" s="21"/>
      <c r="CG62" s="21"/>
      <c r="CH62" s="21"/>
      <c r="CI62" s="21"/>
      <c r="CJ62" s="21"/>
      <c r="CK62" s="21"/>
      <c r="CL62" s="21"/>
      <c r="CM62" s="21"/>
      <c r="CN62" s="21"/>
      <c r="CO62" s="21"/>
      <c r="CP62" s="21"/>
      <c r="CQ62" s="21"/>
      <c r="CR62" s="21"/>
      <c r="CS62" s="21"/>
      <c r="CT62" s="21"/>
      <c r="CU62" s="21"/>
      <c r="CV62" s="21"/>
      <c r="CW62" s="21"/>
      <c r="CX62" s="21"/>
      <c r="CY62" s="21"/>
      <c r="CZ62" s="21"/>
      <c r="DA62" s="21"/>
      <c r="DB62" s="21"/>
    </row>
    <row r="63" spans="1:106" ht="17.25">
      <c r="A63" s="316">
        <v>30100041</v>
      </c>
      <c r="B63" s="62" t="s">
        <v>81</v>
      </c>
      <c r="C63" s="16" t="s">
        <v>65</v>
      </c>
      <c r="D63" s="17">
        <v>5.03</v>
      </c>
      <c r="E63" s="17"/>
      <c r="F63" s="6"/>
      <c r="G63" s="93">
        <f>SUM('1:2'!G63)</f>
        <v>0</v>
      </c>
      <c r="H63" s="246">
        <f t="shared" si="11"/>
        <v>0</v>
      </c>
      <c r="I63" s="93">
        <f>SUM('1:2'!I63)</f>
        <v>0</v>
      </c>
      <c r="J63" s="31" t="str">
        <f t="array" ref="J63">IF(ISERROR(G63/I63),"",G63/I63)</f>
        <v/>
      </c>
      <c r="K63" s="35">
        <f t="array" ref="K63">IF(ISERROR(G63/L63),"",G63/L63)</f>
        <v>0</v>
      </c>
      <c r="L63" s="87">
        <v>50</v>
      </c>
      <c r="M63" s="36">
        <f t="shared" si="18"/>
        <v>0</v>
      </c>
      <c r="N63" s="93">
        <f>SUM('1:2'!N63)</f>
        <v>0</v>
      </c>
      <c r="O63" s="93">
        <f>SUM('1:2'!O63)</f>
        <v>0</v>
      </c>
      <c r="P63" s="93">
        <f>SUM('1:2'!P63)</f>
        <v>0</v>
      </c>
      <c r="Q63" s="93">
        <f>SUM('1:2'!Q63)</f>
        <v>0</v>
      </c>
      <c r="R63" s="93">
        <f>SUM('1:2'!R63)</f>
        <v>0</v>
      </c>
      <c r="S63" s="93">
        <f>SUM('1:2'!S63)</f>
        <v>0</v>
      </c>
      <c r="T63" s="93">
        <f>SUM('1:2'!T63)</f>
        <v>0</v>
      </c>
      <c r="U63" s="93">
        <f>SUM('1:2'!U63)</f>
        <v>0</v>
      </c>
      <c r="V63" s="206">
        <f t="shared" si="21"/>
        <v>0</v>
      </c>
      <c r="W63" s="33" t="str">
        <f t="shared" si="22"/>
        <v/>
      </c>
      <c r="X63" s="93">
        <f>SUM('1:2'!X63)</f>
        <v>0</v>
      </c>
      <c r="Y63" s="93">
        <f>SUM('1:2'!Y63)</f>
        <v>0</v>
      </c>
      <c r="Z63" s="93">
        <f>SUM('1:2'!Z63)</f>
        <v>0</v>
      </c>
      <c r="AA63" s="93">
        <f>SUM('1:2'!AA63)</f>
        <v>0</v>
      </c>
      <c r="AB63" s="358">
        <v>0.21</v>
      </c>
      <c r="AC63" s="269">
        <f t="shared" si="4"/>
        <v>0</v>
      </c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21"/>
      <c r="AS63" s="21"/>
      <c r="AT63" s="21"/>
      <c r="AU63" s="21"/>
      <c r="AV63" s="21"/>
      <c r="AW63" s="21"/>
      <c r="AX63" s="21"/>
      <c r="AY63" s="21"/>
      <c r="AZ63" s="21"/>
      <c r="BA63" s="21"/>
      <c r="BB63" s="21"/>
      <c r="BC63" s="21"/>
      <c r="BD63" s="21"/>
      <c r="BE63" s="21"/>
      <c r="BF63" s="21"/>
      <c r="BG63" s="21"/>
      <c r="BH63" s="21"/>
      <c r="BI63" s="21"/>
      <c r="BJ63" s="21"/>
      <c r="BK63" s="21"/>
      <c r="BL63" s="21"/>
      <c r="BM63" s="21"/>
      <c r="BN63" s="21"/>
      <c r="BO63" s="21"/>
      <c r="BP63" s="21"/>
      <c r="BQ63" s="21"/>
      <c r="BR63" s="21"/>
      <c r="BS63" s="21"/>
      <c r="BT63" s="21"/>
      <c r="BU63" s="21"/>
      <c r="BV63" s="21"/>
      <c r="BW63" s="21"/>
      <c r="BX63" s="21"/>
      <c r="BY63" s="21"/>
      <c r="BZ63" s="21"/>
      <c r="CA63" s="21"/>
      <c r="CB63" s="21"/>
      <c r="CC63" s="21"/>
      <c r="CD63" s="21"/>
      <c r="CE63" s="21"/>
      <c r="CF63" s="21"/>
      <c r="CG63" s="21"/>
      <c r="CH63" s="21"/>
      <c r="CI63" s="21"/>
      <c r="CJ63" s="21"/>
      <c r="CK63" s="21"/>
      <c r="CL63" s="21"/>
      <c r="CM63" s="21"/>
      <c r="CN63" s="21"/>
      <c r="CO63" s="21"/>
      <c r="CP63" s="21"/>
      <c r="CQ63" s="21"/>
      <c r="CR63" s="21"/>
      <c r="CS63" s="21"/>
      <c r="CT63" s="21"/>
      <c r="CU63" s="21"/>
      <c r="CV63" s="21"/>
      <c r="CW63" s="21"/>
      <c r="CX63" s="21"/>
      <c r="CY63" s="21"/>
      <c r="CZ63" s="21"/>
      <c r="DA63" s="21"/>
      <c r="DB63" s="21"/>
    </row>
    <row r="64" spans="1:106" ht="17.25">
      <c r="A64" s="316">
        <v>30100045</v>
      </c>
      <c r="B64" s="62" t="s">
        <v>83</v>
      </c>
      <c r="C64" s="16" t="s">
        <v>73</v>
      </c>
      <c r="D64" s="17">
        <v>5.03</v>
      </c>
      <c r="E64" s="17"/>
      <c r="F64" s="6"/>
      <c r="G64" s="93">
        <f>SUM('1:2'!G64)</f>
        <v>0</v>
      </c>
      <c r="H64" s="246">
        <f t="shared" si="11"/>
        <v>0</v>
      </c>
      <c r="I64" s="93">
        <f>SUM('1:2'!I64)</f>
        <v>0</v>
      </c>
      <c r="J64" s="31" t="str">
        <f t="array" ref="J64">IF(ISERROR(G64/I64),"",G64/I64)</f>
        <v/>
      </c>
      <c r="K64" s="35">
        <f t="array" ref="K64">IF(ISERROR(G64/L64),"",G64/L64)</f>
        <v>0</v>
      </c>
      <c r="L64" s="87">
        <v>50</v>
      </c>
      <c r="M64" s="36">
        <f t="shared" si="18"/>
        <v>0</v>
      </c>
      <c r="N64" s="93">
        <f>SUM('1:2'!N64)</f>
        <v>0</v>
      </c>
      <c r="O64" s="93">
        <f>SUM('1:2'!O64)</f>
        <v>0</v>
      </c>
      <c r="P64" s="93">
        <f>SUM('1:2'!P64)</f>
        <v>0</v>
      </c>
      <c r="Q64" s="93">
        <f>SUM('1:2'!Q64)</f>
        <v>0</v>
      </c>
      <c r="R64" s="93">
        <f>SUM('1:2'!R64)</f>
        <v>0</v>
      </c>
      <c r="S64" s="93">
        <f>SUM('1:2'!S64)</f>
        <v>0</v>
      </c>
      <c r="T64" s="93">
        <f>SUM('1:2'!T64)</f>
        <v>0</v>
      </c>
      <c r="U64" s="93">
        <f>SUM('1:2'!U64)</f>
        <v>0</v>
      </c>
      <c r="V64" s="206">
        <f t="shared" si="21"/>
        <v>0</v>
      </c>
      <c r="W64" s="33" t="str">
        <f t="shared" si="22"/>
        <v/>
      </c>
      <c r="X64" s="93">
        <f>SUM('1:2'!X64)</f>
        <v>0</v>
      </c>
      <c r="Y64" s="93">
        <f>SUM('1:2'!Y64)</f>
        <v>0</v>
      </c>
      <c r="Z64" s="93">
        <f>SUM('1:2'!Z64)</f>
        <v>0</v>
      </c>
      <c r="AA64" s="93">
        <f>SUM('1:2'!AA64)</f>
        <v>0</v>
      </c>
      <c r="AB64" s="358">
        <v>0.21</v>
      </c>
      <c r="AC64" s="269">
        <f t="shared" si="4"/>
        <v>0</v>
      </c>
      <c r="AD64" s="21"/>
      <c r="AE64" s="21"/>
      <c r="AF64" s="21"/>
      <c r="AG64" s="21"/>
      <c r="AH64" s="21"/>
      <c r="AI64" s="21"/>
      <c r="AJ64" s="21"/>
      <c r="AK64" s="21"/>
      <c r="AL64" s="21"/>
      <c r="AM64" s="21"/>
      <c r="AN64" s="21"/>
      <c r="AO64" s="21"/>
      <c r="AP64" s="21"/>
      <c r="AQ64" s="21"/>
      <c r="AR64" s="21"/>
      <c r="AS64" s="21"/>
      <c r="AT64" s="21"/>
      <c r="AU64" s="21"/>
      <c r="AV64" s="21"/>
      <c r="AW64" s="21"/>
      <c r="AX64" s="21"/>
      <c r="AY64" s="21"/>
      <c r="AZ64" s="21"/>
      <c r="BA64" s="21"/>
      <c r="BB64" s="21"/>
      <c r="BC64" s="21"/>
      <c r="BD64" s="21"/>
      <c r="BE64" s="21"/>
      <c r="BF64" s="21"/>
      <c r="BG64" s="21"/>
      <c r="BH64" s="21"/>
      <c r="BI64" s="21"/>
      <c r="BJ64" s="21"/>
      <c r="BK64" s="21"/>
      <c r="BL64" s="21"/>
      <c r="BM64" s="21"/>
      <c r="BN64" s="21"/>
      <c r="BO64" s="21"/>
      <c r="BP64" s="21"/>
      <c r="BQ64" s="21"/>
      <c r="BR64" s="21"/>
      <c r="BS64" s="21"/>
      <c r="BT64" s="21"/>
      <c r="BU64" s="21"/>
      <c r="BV64" s="21"/>
      <c r="BW64" s="21"/>
      <c r="BX64" s="21"/>
      <c r="BY64" s="21"/>
      <c r="BZ64" s="21"/>
      <c r="CA64" s="21"/>
      <c r="CB64" s="21"/>
      <c r="CC64" s="21"/>
      <c r="CD64" s="21"/>
      <c r="CE64" s="21"/>
      <c r="CF64" s="21"/>
      <c r="CG64" s="21"/>
      <c r="CH64" s="21"/>
      <c r="CI64" s="21"/>
      <c r="CJ64" s="21"/>
      <c r="CK64" s="21"/>
      <c r="CL64" s="21"/>
      <c r="CM64" s="21"/>
      <c r="CN64" s="21"/>
      <c r="CO64" s="21"/>
      <c r="CP64" s="21"/>
      <c r="CQ64" s="21"/>
      <c r="CR64" s="21"/>
      <c r="CS64" s="21"/>
      <c r="CT64" s="21"/>
      <c r="CU64" s="21"/>
      <c r="CV64" s="21"/>
      <c r="CW64" s="21"/>
      <c r="CX64" s="21"/>
      <c r="CY64" s="21"/>
      <c r="CZ64" s="21"/>
      <c r="DA64" s="21"/>
      <c r="DB64" s="21"/>
    </row>
    <row r="65" spans="1:106" ht="17.25">
      <c r="A65" s="316">
        <v>30100044</v>
      </c>
      <c r="B65" s="62" t="s">
        <v>83</v>
      </c>
      <c r="C65" s="16" t="s">
        <v>61</v>
      </c>
      <c r="D65" s="17">
        <v>5.03</v>
      </c>
      <c r="E65" s="17"/>
      <c r="F65" s="6"/>
      <c r="G65" s="93">
        <f>SUM('1:2'!G65)</f>
        <v>0</v>
      </c>
      <c r="H65" s="246">
        <f t="shared" si="11"/>
        <v>0</v>
      </c>
      <c r="I65" s="93">
        <f>SUM('1:2'!I65)</f>
        <v>0</v>
      </c>
      <c r="J65" s="31" t="str">
        <f t="array" ref="J65">IF(ISERROR(G65/I65),"",G65/I65)</f>
        <v/>
      </c>
      <c r="K65" s="35">
        <f t="array" ref="K65">IF(ISERROR(G65/L65),"",G65/L65)</f>
        <v>0</v>
      </c>
      <c r="L65" s="87">
        <v>50</v>
      </c>
      <c r="M65" s="36">
        <f t="shared" si="18"/>
        <v>0</v>
      </c>
      <c r="N65" s="93">
        <f>SUM('1:2'!N65)</f>
        <v>0</v>
      </c>
      <c r="O65" s="93">
        <f>SUM('1:2'!O65)</f>
        <v>0</v>
      </c>
      <c r="P65" s="93">
        <f>SUM('1:2'!P65)</f>
        <v>0</v>
      </c>
      <c r="Q65" s="93">
        <f>SUM('1:2'!Q65)</f>
        <v>0</v>
      </c>
      <c r="R65" s="93">
        <f>SUM('1:2'!R65)</f>
        <v>0</v>
      </c>
      <c r="S65" s="93">
        <f>SUM('1:2'!S65)</f>
        <v>0</v>
      </c>
      <c r="T65" s="93">
        <f>SUM('1:2'!T65)</f>
        <v>0</v>
      </c>
      <c r="U65" s="93">
        <f>SUM('1:2'!U65)</f>
        <v>0</v>
      </c>
      <c r="V65" s="206">
        <f t="shared" si="21"/>
        <v>0</v>
      </c>
      <c r="W65" s="33" t="str">
        <f t="shared" si="22"/>
        <v/>
      </c>
      <c r="X65" s="93">
        <f>SUM('1:2'!X65)</f>
        <v>0</v>
      </c>
      <c r="Y65" s="93">
        <f>SUM('1:2'!Y65)</f>
        <v>0</v>
      </c>
      <c r="Z65" s="93">
        <f>SUM('1:2'!Z65)</f>
        <v>0</v>
      </c>
      <c r="AA65" s="93">
        <f>SUM('1:2'!AA65)</f>
        <v>0</v>
      </c>
      <c r="AB65" s="358">
        <v>0.21</v>
      </c>
      <c r="AC65" s="269">
        <f t="shared" si="4"/>
        <v>0</v>
      </c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21"/>
      <c r="AS65" s="21"/>
      <c r="AT65" s="21"/>
      <c r="AU65" s="21"/>
      <c r="AV65" s="21"/>
      <c r="AW65" s="21"/>
      <c r="AX65" s="21"/>
      <c r="AY65" s="21"/>
      <c r="AZ65" s="21"/>
      <c r="BA65" s="21"/>
      <c r="BB65" s="21"/>
      <c r="BC65" s="21"/>
      <c r="BD65" s="21"/>
      <c r="BE65" s="21"/>
      <c r="BF65" s="21"/>
      <c r="BG65" s="21"/>
      <c r="BH65" s="21"/>
      <c r="BI65" s="21"/>
      <c r="BJ65" s="21"/>
      <c r="BK65" s="21"/>
      <c r="BL65" s="21"/>
      <c r="BM65" s="21"/>
      <c r="BN65" s="21"/>
      <c r="BO65" s="21"/>
      <c r="BP65" s="21"/>
      <c r="BQ65" s="21"/>
      <c r="BR65" s="21"/>
      <c r="BS65" s="21"/>
      <c r="BT65" s="21"/>
      <c r="BU65" s="21"/>
      <c r="BV65" s="21"/>
      <c r="BW65" s="21"/>
      <c r="BX65" s="21"/>
      <c r="BY65" s="21"/>
      <c r="BZ65" s="21"/>
      <c r="CA65" s="21"/>
      <c r="CB65" s="21"/>
      <c r="CC65" s="21"/>
      <c r="CD65" s="21"/>
      <c r="CE65" s="21"/>
      <c r="CF65" s="21"/>
      <c r="CG65" s="21"/>
      <c r="CH65" s="21"/>
      <c r="CI65" s="21"/>
      <c r="CJ65" s="21"/>
      <c r="CK65" s="21"/>
      <c r="CL65" s="21"/>
      <c r="CM65" s="21"/>
      <c r="CN65" s="21"/>
      <c r="CO65" s="21"/>
      <c r="CP65" s="21"/>
      <c r="CQ65" s="21"/>
      <c r="CR65" s="21"/>
      <c r="CS65" s="21"/>
      <c r="CT65" s="21"/>
      <c r="CU65" s="21"/>
      <c r="CV65" s="21"/>
      <c r="CW65" s="21"/>
      <c r="CX65" s="21"/>
      <c r="CY65" s="21"/>
      <c r="CZ65" s="21"/>
      <c r="DA65" s="21"/>
      <c r="DB65" s="21"/>
    </row>
    <row r="66" spans="1:106" ht="17.25">
      <c r="A66" s="316">
        <v>30100046</v>
      </c>
      <c r="B66" s="62" t="s">
        <v>83</v>
      </c>
      <c r="C66" s="16" t="s">
        <v>77</v>
      </c>
      <c r="D66" s="17">
        <v>5.03</v>
      </c>
      <c r="E66" s="17"/>
      <c r="F66" s="6"/>
      <c r="G66" s="93">
        <f>SUM('1:2'!G66)</f>
        <v>0</v>
      </c>
      <c r="H66" s="246">
        <f t="shared" si="11"/>
        <v>0</v>
      </c>
      <c r="I66" s="93">
        <f>SUM('1:2'!I66)</f>
        <v>0</v>
      </c>
      <c r="J66" s="31" t="str">
        <f t="array" ref="J66">IF(ISERROR(G66/I66),"",G66/I66)</f>
        <v/>
      </c>
      <c r="K66" s="35">
        <f t="array" ref="K66">IF(ISERROR(G66/L66),"",G66/L66)</f>
        <v>0</v>
      </c>
      <c r="L66" s="87">
        <v>50</v>
      </c>
      <c r="M66" s="36">
        <f t="shared" si="18"/>
        <v>0</v>
      </c>
      <c r="N66" s="93">
        <f>SUM('1:2'!N66)</f>
        <v>0</v>
      </c>
      <c r="O66" s="93">
        <f>SUM('1:2'!O66)</f>
        <v>0</v>
      </c>
      <c r="P66" s="93">
        <f>SUM('1:2'!P66)</f>
        <v>0</v>
      </c>
      <c r="Q66" s="93">
        <f>SUM('1:2'!Q66)</f>
        <v>0</v>
      </c>
      <c r="R66" s="93">
        <f>SUM('1:2'!R66)</f>
        <v>0</v>
      </c>
      <c r="S66" s="93">
        <f>SUM('1:2'!S66)</f>
        <v>0</v>
      </c>
      <c r="T66" s="93">
        <f>SUM('1:2'!T66)</f>
        <v>0</v>
      </c>
      <c r="U66" s="93">
        <f>SUM('1:2'!U66)</f>
        <v>0</v>
      </c>
      <c r="V66" s="206">
        <f t="shared" si="21"/>
        <v>0</v>
      </c>
      <c r="W66" s="33" t="str">
        <f t="shared" si="22"/>
        <v/>
      </c>
      <c r="X66" s="93">
        <f>SUM('1:2'!X66)</f>
        <v>0</v>
      </c>
      <c r="Y66" s="93">
        <f>SUM('1:2'!Y66)</f>
        <v>0</v>
      </c>
      <c r="Z66" s="93">
        <f>SUM('1:2'!Z66)</f>
        <v>0</v>
      </c>
      <c r="AA66" s="93">
        <f>SUM('1:2'!AA66)</f>
        <v>0</v>
      </c>
      <c r="AB66" s="358">
        <v>0.21</v>
      </c>
      <c r="AC66" s="269">
        <f t="shared" si="4"/>
        <v>0</v>
      </c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21"/>
      <c r="AS66" s="21"/>
      <c r="AT66" s="21"/>
      <c r="AU66" s="21"/>
      <c r="AV66" s="21"/>
      <c r="AW66" s="21"/>
      <c r="AX66" s="21"/>
      <c r="AY66" s="21"/>
      <c r="AZ66" s="21"/>
      <c r="BA66" s="21"/>
      <c r="BB66" s="21"/>
      <c r="BC66" s="21"/>
      <c r="BD66" s="21"/>
      <c r="BE66" s="21"/>
      <c r="BF66" s="21"/>
      <c r="BG66" s="21"/>
      <c r="BH66" s="21"/>
      <c r="BI66" s="21"/>
      <c r="BJ66" s="21"/>
      <c r="BK66" s="21"/>
      <c r="BL66" s="21"/>
      <c r="BM66" s="21"/>
      <c r="BN66" s="21"/>
      <c r="BO66" s="21"/>
      <c r="BP66" s="21"/>
      <c r="BQ66" s="21"/>
      <c r="BR66" s="21"/>
      <c r="BS66" s="21"/>
      <c r="BT66" s="21"/>
      <c r="BU66" s="21"/>
      <c r="BV66" s="21"/>
      <c r="BW66" s="21"/>
      <c r="BX66" s="21"/>
      <c r="BY66" s="21"/>
      <c r="BZ66" s="21"/>
      <c r="CA66" s="21"/>
      <c r="CB66" s="21"/>
      <c r="CC66" s="21"/>
      <c r="CD66" s="21"/>
      <c r="CE66" s="21"/>
      <c r="CF66" s="21"/>
      <c r="CG66" s="21"/>
      <c r="CH66" s="21"/>
      <c r="CI66" s="21"/>
      <c r="CJ66" s="21"/>
      <c r="CK66" s="21"/>
      <c r="CL66" s="21"/>
      <c r="CM66" s="21"/>
      <c r="CN66" s="21"/>
      <c r="CO66" s="21"/>
      <c r="CP66" s="21"/>
      <c r="CQ66" s="21"/>
      <c r="CR66" s="21"/>
      <c r="CS66" s="21"/>
      <c r="CT66" s="21"/>
      <c r="CU66" s="21"/>
      <c r="CV66" s="21"/>
      <c r="CW66" s="21"/>
      <c r="CX66" s="21"/>
      <c r="CY66" s="21"/>
      <c r="CZ66" s="21"/>
      <c r="DA66" s="21"/>
      <c r="DB66" s="21"/>
    </row>
    <row r="67" spans="1:106" ht="17.25">
      <c r="A67" s="316">
        <v>30100043</v>
      </c>
      <c r="B67" s="62" t="s">
        <v>450</v>
      </c>
      <c r="C67" s="297" t="s">
        <v>451</v>
      </c>
      <c r="D67" s="17">
        <v>5.03</v>
      </c>
      <c r="E67" s="17"/>
      <c r="F67" s="6"/>
      <c r="G67" s="93">
        <f>SUM('1:2'!G67)</f>
        <v>0</v>
      </c>
      <c r="H67" s="246">
        <f t="shared" si="11"/>
        <v>0</v>
      </c>
      <c r="I67" s="93"/>
      <c r="J67" s="31"/>
      <c r="K67" s="35">
        <f t="array" ref="K67">IF(ISERROR(G67/L67),"",G67/L67)</f>
        <v>0</v>
      </c>
      <c r="L67" s="87">
        <v>50</v>
      </c>
      <c r="M67" s="36"/>
      <c r="N67" s="93"/>
      <c r="O67" s="93"/>
      <c r="P67" s="93"/>
      <c r="Q67" s="93"/>
      <c r="R67" s="93"/>
      <c r="S67" s="93"/>
      <c r="T67" s="93"/>
      <c r="U67" s="93"/>
      <c r="V67" s="206"/>
      <c r="W67" s="33"/>
      <c r="X67" s="93"/>
      <c r="Y67" s="93"/>
      <c r="Z67" s="93"/>
      <c r="AA67" s="93"/>
      <c r="AB67" s="358">
        <v>0.21</v>
      </c>
      <c r="AC67" s="269">
        <f t="shared" si="4"/>
        <v>0</v>
      </c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21"/>
      <c r="AS67" s="21"/>
      <c r="AT67" s="21"/>
      <c r="AU67" s="21"/>
      <c r="AV67" s="21"/>
      <c r="AW67" s="21"/>
      <c r="AX67" s="21"/>
      <c r="AY67" s="21"/>
      <c r="AZ67" s="21"/>
      <c r="BA67" s="21"/>
      <c r="BB67" s="21"/>
      <c r="BC67" s="21"/>
      <c r="BD67" s="21"/>
      <c r="BE67" s="21"/>
      <c r="BF67" s="21"/>
      <c r="BG67" s="21"/>
      <c r="BH67" s="21"/>
      <c r="BI67" s="21"/>
      <c r="BJ67" s="21"/>
      <c r="BK67" s="21"/>
      <c r="BL67" s="21"/>
      <c r="BM67" s="21"/>
      <c r="BN67" s="21"/>
      <c r="BO67" s="21"/>
      <c r="BP67" s="21"/>
      <c r="BQ67" s="21"/>
      <c r="BR67" s="21"/>
      <c r="BS67" s="21"/>
      <c r="BT67" s="21"/>
      <c r="BU67" s="21"/>
      <c r="BV67" s="21"/>
      <c r="BW67" s="21"/>
      <c r="BX67" s="21"/>
      <c r="BY67" s="21"/>
      <c r="BZ67" s="21"/>
      <c r="CA67" s="21"/>
      <c r="CB67" s="21"/>
      <c r="CC67" s="21"/>
      <c r="CD67" s="21"/>
      <c r="CE67" s="21"/>
      <c r="CF67" s="21"/>
      <c r="CG67" s="21"/>
      <c r="CH67" s="21"/>
      <c r="CI67" s="21"/>
      <c r="CJ67" s="21"/>
      <c r="CK67" s="21"/>
      <c r="CL67" s="21"/>
      <c r="CM67" s="21"/>
      <c r="CN67" s="21"/>
      <c r="CO67" s="21"/>
      <c r="CP67" s="21"/>
      <c r="CQ67" s="21"/>
      <c r="CR67" s="21"/>
      <c r="CS67" s="21"/>
      <c r="CT67" s="21"/>
      <c r="CU67" s="21"/>
      <c r="CV67" s="21"/>
      <c r="CW67" s="21"/>
      <c r="CX67" s="21"/>
      <c r="CY67" s="21"/>
      <c r="CZ67" s="21"/>
      <c r="DA67" s="21"/>
      <c r="DB67" s="21"/>
    </row>
    <row r="68" spans="1:106" ht="17.25">
      <c r="A68" s="316">
        <v>30100064</v>
      </c>
      <c r="B68" s="192" t="s">
        <v>486</v>
      </c>
      <c r="C68" s="187" t="s">
        <v>398</v>
      </c>
      <c r="D68" s="17">
        <v>5</v>
      </c>
      <c r="E68" s="17"/>
      <c r="F68" s="6"/>
      <c r="G68" s="93">
        <f>SUM('1:2'!G68)</f>
        <v>185</v>
      </c>
      <c r="H68" s="246">
        <f t="shared" si="11"/>
        <v>925</v>
      </c>
      <c r="I68" s="93">
        <f>SUM('1:2'!I68)</f>
        <v>5</v>
      </c>
      <c r="J68" s="31"/>
      <c r="K68" s="35">
        <f t="array" ref="K68">IF(ISERROR(G68/L68),"",G68/L68)</f>
        <v>3.7</v>
      </c>
      <c r="L68" s="87">
        <v>50</v>
      </c>
      <c r="M68" s="36"/>
      <c r="N68" s="93">
        <f>SUM('1:2'!N68)</f>
        <v>0</v>
      </c>
      <c r="O68" s="93">
        <f>SUM('1:2'!O68)</f>
        <v>0</v>
      </c>
      <c r="P68" s="93">
        <f>SUM('1:2'!P68)</f>
        <v>0</v>
      </c>
      <c r="Q68" s="93">
        <f>SUM('1:2'!Q68)</f>
        <v>0</v>
      </c>
      <c r="R68" s="93">
        <f>SUM('1:2'!R68)</f>
        <v>0</v>
      </c>
      <c r="S68" s="93">
        <f>SUM('1:2'!S68)</f>
        <v>0</v>
      </c>
      <c r="T68" s="93">
        <f>SUM('1:2'!T68)</f>
        <v>0</v>
      </c>
      <c r="U68" s="93">
        <f>SUM('1:2'!U68)</f>
        <v>0</v>
      </c>
      <c r="V68" s="206"/>
      <c r="W68" s="33"/>
      <c r="X68" s="93">
        <f>SUM('1:2'!X68)</f>
        <v>0</v>
      </c>
      <c r="Y68" s="93">
        <f>SUM('1:2'!Y68)</f>
        <v>0</v>
      </c>
      <c r="Z68" s="93">
        <f>SUM('1:2'!Z68)</f>
        <v>0</v>
      </c>
      <c r="AA68" s="93">
        <f>SUM('1:2'!AA68)</f>
        <v>0</v>
      </c>
      <c r="AB68" s="361">
        <v>0.21</v>
      </c>
      <c r="AC68" s="269">
        <f t="shared" si="4"/>
        <v>38.85</v>
      </c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21"/>
      <c r="AS68" s="21"/>
      <c r="AT68" s="21"/>
      <c r="AU68" s="21"/>
      <c r="AV68" s="21"/>
      <c r="AW68" s="21"/>
      <c r="AX68" s="21"/>
      <c r="AY68" s="21"/>
      <c r="AZ68" s="21"/>
      <c r="BA68" s="21"/>
      <c r="BB68" s="21"/>
      <c r="BC68" s="21"/>
      <c r="BD68" s="21"/>
      <c r="BE68" s="21"/>
      <c r="BF68" s="21"/>
      <c r="BG68" s="21"/>
      <c r="BH68" s="21"/>
      <c r="BI68" s="21"/>
      <c r="BJ68" s="21"/>
      <c r="BK68" s="21"/>
      <c r="BL68" s="21"/>
      <c r="BM68" s="21"/>
      <c r="BN68" s="21"/>
      <c r="BO68" s="21"/>
      <c r="BP68" s="21"/>
      <c r="BQ68" s="21"/>
      <c r="BR68" s="21"/>
      <c r="BS68" s="21"/>
      <c r="BT68" s="21"/>
      <c r="BU68" s="21"/>
      <c r="BV68" s="21"/>
      <c r="BW68" s="21"/>
      <c r="BX68" s="21"/>
      <c r="BY68" s="21"/>
      <c r="BZ68" s="21"/>
      <c r="CA68" s="21"/>
      <c r="CB68" s="21"/>
      <c r="CC68" s="21"/>
      <c r="CD68" s="21"/>
      <c r="CE68" s="21"/>
      <c r="CF68" s="21"/>
      <c r="CG68" s="21"/>
      <c r="CH68" s="21"/>
      <c r="CI68" s="21"/>
      <c r="CJ68" s="21"/>
      <c r="CK68" s="21"/>
      <c r="CL68" s="21"/>
      <c r="CM68" s="21"/>
      <c r="CN68" s="21"/>
      <c r="CO68" s="21"/>
      <c r="CP68" s="21"/>
      <c r="CQ68" s="21"/>
      <c r="CR68" s="21"/>
      <c r="CS68" s="21"/>
      <c r="CT68" s="21"/>
      <c r="CU68" s="21"/>
      <c r="CV68" s="21"/>
      <c r="CW68" s="21"/>
      <c r="CX68" s="21"/>
      <c r="CY68" s="21"/>
      <c r="CZ68" s="21"/>
      <c r="DA68" s="21"/>
      <c r="DB68" s="21"/>
    </row>
    <row r="69" spans="1:106" ht="17.25">
      <c r="A69" s="316">
        <v>30100049</v>
      </c>
      <c r="B69" s="62" t="s">
        <v>84</v>
      </c>
      <c r="C69" s="16" t="s">
        <v>64</v>
      </c>
      <c r="D69" s="17">
        <v>5.03</v>
      </c>
      <c r="E69" s="17"/>
      <c r="F69" s="6"/>
      <c r="G69" s="93">
        <f>SUM('1:2'!G69)</f>
        <v>85</v>
      </c>
      <c r="H69" s="246">
        <f t="shared" si="11"/>
        <v>427.55</v>
      </c>
      <c r="I69" s="93">
        <f>SUM('1:2'!I69)</f>
        <v>4</v>
      </c>
      <c r="J69" s="31">
        <f t="array" ref="J69">IF(ISERROR(G69/I69),"",G69/I69)</f>
        <v>21.25</v>
      </c>
      <c r="K69" s="35">
        <f t="array" ref="K69">IF(ISERROR(G69/L69),"",G69/L69)</f>
        <v>3.9534883720930232</v>
      </c>
      <c r="L69" s="87">
        <v>21.5</v>
      </c>
      <c r="M69" s="36">
        <f t="shared" ref="M69:M70" si="23">IF(ISERROR(I69-K69),"",I69-K69)</f>
        <v>4.6511627906976827E-2</v>
      </c>
      <c r="N69" s="93">
        <f>SUM('1:2'!N69)</f>
        <v>0</v>
      </c>
      <c r="O69" s="93">
        <f>SUM('1:2'!O69)</f>
        <v>0</v>
      </c>
      <c r="P69" s="93">
        <f>SUM('1:2'!P69)</f>
        <v>0</v>
      </c>
      <c r="Q69" s="93">
        <f>SUM('1:2'!Q69)</f>
        <v>0</v>
      </c>
      <c r="R69" s="93">
        <f>SUM('1:2'!R69)</f>
        <v>0</v>
      </c>
      <c r="S69" s="93">
        <f>SUM('1:2'!S69)</f>
        <v>0</v>
      </c>
      <c r="T69" s="93">
        <f>SUM('1:2'!T69)</f>
        <v>0</v>
      </c>
      <c r="U69" s="93">
        <f>SUM('1:2'!U69)</f>
        <v>0</v>
      </c>
      <c r="V69" s="206">
        <f t="shared" ref="V69:V70" si="24">SUM(X69:AA69)</f>
        <v>0</v>
      </c>
      <c r="W69" s="33">
        <f t="shared" ref="W69:W70" si="25">IF(ISERROR(V69/G69),"",V69/G69)</f>
        <v>0</v>
      </c>
      <c r="X69" s="93">
        <f>SUM('1:2'!X69)</f>
        <v>0</v>
      </c>
      <c r="Y69" s="93">
        <f>SUM('1:2'!Y69)</f>
        <v>0</v>
      </c>
      <c r="Z69" s="93">
        <f>SUM('1:2'!Z69)</f>
        <v>0</v>
      </c>
      <c r="AA69" s="93">
        <f>SUM('1:2'!AA69)</f>
        <v>0</v>
      </c>
      <c r="AB69" s="358">
        <v>0.49</v>
      </c>
      <c r="AC69" s="269">
        <f t="shared" si="4"/>
        <v>41.65</v>
      </c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21"/>
      <c r="AS69" s="21"/>
      <c r="AT69" s="21"/>
      <c r="AU69" s="21"/>
      <c r="AV69" s="21"/>
      <c r="AW69" s="21"/>
      <c r="AX69" s="21"/>
      <c r="AY69" s="21"/>
      <c r="AZ69" s="21"/>
      <c r="BA69" s="21"/>
      <c r="BB69" s="21"/>
      <c r="BC69" s="21"/>
      <c r="BD69" s="21"/>
      <c r="BE69" s="21"/>
      <c r="BF69" s="21"/>
      <c r="BG69" s="21"/>
      <c r="BH69" s="21"/>
      <c r="BI69" s="21"/>
      <c r="BJ69" s="21"/>
      <c r="BK69" s="21"/>
      <c r="BL69" s="21"/>
      <c r="BM69" s="21"/>
      <c r="BN69" s="21"/>
      <c r="BO69" s="21"/>
      <c r="BP69" s="21"/>
      <c r="BQ69" s="21"/>
      <c r="BR69" s="21"/>
      <c r="BS69" s="21"/>
      <c r="BT69" s="21"/>
      <c r="BU69" s="21"/>
      <c r="BV69" s="21"/>
      <c r="BW69" s="21"/>
      <c r="BX69" s="21"/>
      <c r="BY69" s="21"/>
      <c r="BZ69" s="21"/>
      <c r="CA69" s="21"/>
      <c r="CB69" s="21"/>
      <c r="CC69" s="21"/>
      <c r="CD69" s="21"/>
      <c r="CE69" s="21"/>
      <c r="CF69" s="21"/>
      <c r="CG69" s="21"/>
      <c r="CH69" s="21"/>
      <c r="CI69" s="21"/>
      <c r="CJ69" s="21"/>
      <c r="CK69" s="21"/>
      <c r="CL69" s="21"/>
      <c r="CM69" s="21"/>
      <c r="CN69" s="21"/>
      <c r="CO69" s="21"/>
      <c r="CP69" s="21"/>
      <c r="CQ69" s="21"/>
      <c r="CR69" s="21"/>
      <c r="CS69" s="21"/>
      <c r="CT69" s="21"/>
      <c r="CU69" s="21"/>
      <c r="CV69" s="21"/>
      <c r="CW69" s="21"/>
      <c r="CX69" s="21"/>
      <c r="CY69" s="21"/>
      <c r="CZ69" s="21"/>
      <c r="DA69" s="21"/>
      <c r="DB69" s="21"/>
    </row>
    <row r="70" spans="1:106" ht="17.25">
      <c r="A70" s="316">
        <v>30100050</v>
      </c>
      <c r="B70" s="62" t="s">
        <v>84</v>
      </c>
      <c r="C70" s="16" t="s">
        <v>65</v>
      </c>
      <c r="D70" s="17">
        <v>5.03</v>
      </c>
      <c r="E70" s="17"/>
      <c r="F70" s="6"/>
      <c r="G70" s="93">
        <f>SUM('1:2'!G70)</f>
        <v>0</v>
      </c>
      <c r="H70" s="246">
        <f t="shared" si="11"/>
        <v>0</v>
      </c>
      <c r="I70" s="93">
        <f>SUM('1:2'!I70)</f>
        <v>0</v>
      </c>
      <c r="J70" s="31" t="str">
        <f t="array" ref="J70">IF(ISERROR(G70/I70),"",G70/I70)</f>
        <v/>
      </c>
      <c r="K70" s="35">
        <f t="array" ref="K70">IF(ISERROR(G70/L70),"",G70/L70)</f>
        <v>0</v>
      </c>
      <c r="L70" s="87">
        <v>21.5</v>
      </c>
      <c r="M70" s="36">
        <f t="shared" si="23"/>
        <v>0</v>
      </c>
      <c r="N70" s="93">
        <f>SUM('1:2'!N70)</f>
        <v>0</v>
      </c>
      <c r="O70" s="93">
        <f>SUM('1:2'!O70)</f>
        <v>0</v>
      </c>
      <c r="P70" s="93">
        <f>SUM('1:2'!P70)</f>
        <v>0</v>
      </c>
      <c r="Q70" s="93">
        <f>SUM('1:2'!Q70)</f>
        <v>0</v>
      </c>
      <c r="R70" s="93">
        <f>SUM('1:2'!R70)</f>
        <v>0</v>
      </c>
      <c r="S70" s="93">
        <f>SUM('1:2'!S70)</f>
        <v>0</v>
      </c>
      <c r="T70" s="93">
        <f>SUM('1:2'!T70)</f>
        <v>0</v>
      </c>
      <c r="U70" s="93">
        <f>SUM('1:2'!U70)</f>
        <v>0</v>
      </c>
      <c r="V70" s="206">
        <f t="shared" si="24"/>
        <v>0</v>
      </c>
      <c r="W70" s="33" t="str">
        <f t="shared" si="25"/>
        <v/>
      </c>
      <c r="X70" s="93">
        <f>SUM('1:2'!X70)</f>
        <v>0</v>
      </c>
      <c r="Y70" s="93">
        <f>SUM('1:2'!Y70)</f>
        <v>0</v>
      </c>
      <c r="Z70" s="93">
        <f>SUM('1:2'!Z70)</f>
        <v>0</v>
      </c>
      <c r="AA70" s="93">
        <f>SUM('1:2'!AA70)</f>
        <v>0</v>
      </c>
      <c r="AB70" s="358">
        <v>0.49</v>
      </c>
      <c r="AC70" s="269">
        <f t="shared" si="4"/>
        <v>0</v>
      </c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21"/>
      <c r="AS70" s="21"/>
      <c r="AT70" s="21"/>
      <c r="AU70" s="21"/>
      <c r="AV70" s="21"/>
      <c r="AW70" s="21"/>
      <c r="AX70" s="21"/>
      <c r="AY70" s="21"/>
      <c r="AZ70" s="21"/>
      <c r="BA70" s="21"/>
      <c r="BB70" s="21"/>
      <c r="BC70" s="21"/>
      <c r="BD70" s="21"/>
      <c r="BE70" s="21"/>
      <c r="BF70" s="21"/>
      <c r="BG70" s="21"/>
      <c r="BH70" s="21"/>
      <c r="BI70" s="21"/>
      <c r="BJ70" s="21"/>
      <c r="BK70" s="21"/>
      <c r="BL70" s="21"/>
      <c r="BM70" s="21"/>
      <c r="BN70" s="21"/>
      <c r="BO70" s="21"/>
      <c r="BP70" s="21"/>
      <c r="BQ70" s="21"/>
      <c r="BR70" s="21"/>
      <c r="BS70" s="21"/>
      <c r="BT70" s="21"/>
      <c r="BU70" s="21"/>
      <c r="BV70" s="21"/>
      <c r="BW70" s="21"/>
      <c r="BX70" s="21"/>
      <c r="BY70" s="21"/>
      <c r="BZ70" s="21"/>
      <c r="CA70" s="21"/>
      <c r="CB70" s="21"/>
      <c r="CC70" s="21"/>
      <c r="CD70" s="21"/>
      <c r="CE70" s="21"/>
      <c r="CF70" s="21"/>
      <c r="CG70" s="21"/>
      <c r="CH70" s="21"/>
      <c r="CI70" s="21"/>
      <c r="CJ70" s="21"/>
      <c r="CK70" s="21"/>
      <c r="CL70" s="21"/>
      <c r="CM70" s="21"/>
      <c r="CN70" s="21"/>
      <c r="CO70" s="21"/>
      <c r="CP70" s="21"/>
      <c r="CQ70" s="21"/>
      <c r="CR70" s="21"/>
      <c r="CS70" s="21"/>
      <c r="CT70" s="21"/>
      <c r="CU70" s="21"/>
      <c r="CV70" s="21"/>
      <c r="CW70" s="21"/>
      <c r="CX70" s="21"/>
      <c r="CY70" s="21"/>
      <c r="CZ70" s="21"/>
      <c r="DA70" s="21"/>
      <c r="DB70" s="21"/>
    </row>
    <row r="71" spans="1:106" ht="17.25">
      <c r="A71" s="316"/>
      <c r="B71" s="192" t="s">
        <v>487</v>
      </c>
      <c r="C71" s="187" t="s">
        <v>361</v>
      </c>
      <c r="D71" s="17"/>
      <c r="E71" s="17"/>
      <c r="F71" s="6"/>
      <c r="G71" s="93">
        <f>SUM('1:2'!G71)</f>
        <v>0</v>
      </c>
      <c r="H71" s="246">
        <f t="shared" si="11"/>
        <v>0</v>
      </c>
      <c r="I71" s="93">
        <f>SUM('1:2'!I71)</f>
        <v>0</v>
      </c>
      <c r="J71" s="31"/>
      <c r="K71" s="35"/>
      <c r="L71" s="87"/>
      <c r="M71" s="36"/>
      <c r="N71" s="93">
        <f>SUM('1:2'!N71)</f>
        <v>0</v>
      </c>
      <c r="O71" s="93">
        <f>SUM('1:2'!O71)</f>
        <v>0</v>
      </c>
      <c r="P71" s="93">
        <f>SUM('1:2'!P71)</f>
        <v>0</v>
      </c>
      <c r="Q71" s="93">
        <f>SUM('1:2'!Q71)</f>
        <v>0</v>
      </c>
      <c r="R71" s="93">
        <f>SUM('1:2'!R71)</f>
        <v>0</v>
      </c>
      <c r="S71" s="93">
        <f>SUM('1:2'!S71)</f>
        <v>0</v>
      </c>
      <c r="T71" s="93">
        <f>SUM('1:2'!T71)</f>
        <v>0</v>
      </c>
      <c r="U71" s="93">
        <f>SUM('1:2'!U71)</f>
        <v>0</v>
      </c>
      <c r="V71" s="206"/>
      <c r="W71" s="33"/>
      <c r="X71" s="93">
        <f>SUM('1:2'!X71)</f>
        <v>0</v>
      </c>
      <c r="Y71" s="93">
        <f>SUM('1:2'!Y71)</f>
        <v>0</v>
      </c>
      <c r="Z71" s="93">
        <f>SUM('1:2'!Z71)</f>
        <v>0</v>
      </c>
      <c r="AA71" s="93">
        <f>SUM('1:2'!AA71)</f>
        <v>0</v>
      </c>
      <c r="AB71" s="358"/>
      <c r="AC71" s="269">
        <f t="shared" si="4"/>
        <v>0</v>
      </c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21"/>
      <c r="AS71" s="21"/>
      <c r="AT71" s="21"/>
      <c r="AU71" s="21"/>
      <c r="AV71" s="21"/>
      <c r="AW71" s="21"/>
      <c r="AX71" s="21"/>
      <c r="AY71" s="21"/>
      <c r="AZ71" s="21"/>
      <c r="BA71" s="21"/>
      <c r="BB71" s="21"/>
      <c r="BC71" s="21"/>
      <c r="BD71" s="21"/>
      <c r="BE71" s="21"/>
      <c r="BF71" s="21"/>
      <c r="BG71" s="21"/>
      <c r="BH71" s="21"/>
      <c r="BI71" s="21"/>
      <c r="BJ71" s="21"/>
      <c r="BK71" s="21"/>
      <c r="BL71" s="21"/>
      <c r="BM71" s="21"/>
      <c r="BN71" s="21"/>
      <c r="BO71" s="21"/>
      <c r="BP71" s="21"/>
      <c r="BQ71" s="21"/>
      <c r="BR71" s="21"/>
      <c r="BS71" s="21"/>
      <c r="BT71" s="21"/>
      <c r="BU71" s="21"/>
      <c r="BV71" s="21"/>
      <c r="BW71" s="21"/>
      <c r="BX71" s="21"/>
      <c r="BY71" s="21"/>
      <c r="BZ71" s="21"/>
      <c r="CA71" s="21"/>
      <c r="CB71" s="21"/>
      <c r="CC71" s="21"/>
      <c r="CD71" s="21"/>
      <c r="CE71" s="21"/>
      <c r="CF71" s="21"/>
      <c r="CG71" s="21"/>
      <c r="CH71" s="21"/>
      <c r="CI71" s="21"/>
      <c r="CJ71" s="21"/>
      <c r="CK71" s="21"/>
      <c r="CL71" s="21"/>
      <c r="CM71" s="21"/>
      <c r="CN71" s="21"/>
      <c r="CO71" s="21"/>
      <c r="CP71" s="21"/>
      <c r="CQ71" s="21"/>
      <c r="CR71" s="21"/>
      <c r="CS71" s="21"/>
      <c r="CT71" s="21"/>
      <c r="CU71" s="21"/>
      <c r="CV71" s="21"/>
      <c r="CW71" s="21"/>
      <c r="CX71" s="21"/>
      <c r="CY71" s="21"/>
      <c r="CZ71" s="21"/>
      <c r="DA71" s="21"/>
      <c r="DB71" s="21"/>
    </row>
    <row r="72" spans="1:106" ht="17.25">
      <c r="A72" s="316">
        <v>30100055</v>
      </c>
      <c r="B72" s="63" t="s">
        <v>85</v>
      </c>
      <c r="C72" s="16" t="s">
        <v>60</v>
      </c>
      <c r="D72" s="17">
        <v>5.0599999999999996</v>
      </c>
      <c r="E72" s="17"/>
      <c r="F72" s="6"/>
      <c r="G72" s="93">
        <f>SUM('1:2'!G72)</f>
        <v>0</v>
      </c>
      <c r="H72" s="246">
        <f t="shared" si="11"/>
        <v>0</v>
      </c>
      <c r="I72" s="93">
        <f>SUM('1:2'!I72)</f>
        <v>0</v>
      </c>
      <c r="J72" s="31" t="str">
        <f t="array" ref="J72">IF(ISERROR(G72/I72),"",G72/I72)</f>
        <v/>
      </c>
      <c r="K72" s="35" t="str">
        <f t="array" ref="K72">IF(ISERROR(G72/L72),"",G72/L72)</f>
        <v/>
      </c>
      <c r="L72" s="87"/>
      <c r="M72" s="36" t="str">
        <f t="shared" ref="M72:M79" si="26">IF(ISERROR(I72-K72),"",I72-K72)</f>
        <v/>
      </c>
      <c r="N72" s="93">
        <f>SUM('1:2'!N72)</f>
        <v>0</v>
      </c>
      <c r="O72" s="93">
        <f>SUM('1:2'!O72)</f>
        <v>0</v>
      </c>
      <c r="P72" s="93">
        <f>SUM('1:2'!P72)</f>
        <v>0</v>
      </c>
      <c r="Q72" s="93">
        <f>SUM('1:2'!Q72)</f>
        <v>0</v>
      </c>
      <c r="R72" s="93">
        <f>SUM('1:2'!R72)</f>
        <v>0</v>
      </c>
      <c r="S72" s="93">
        <f>SUM('1:2'!S72)</f>
        <v>0</v>
      </c>
      <c r="T72" s="93">
        <f>SUM('1:2'!T72)</f>
        <v>0</v>
      </c>
      <c r="U72" s="93">
        <f>SUM('1:2'!U72)</f>
        <v>0</v>
      </c>
      <c r="V72" s="206">
        <f t="shared" ref="V72:V75" si="27">SUM(X72:AA72)</f>
        <v>0</v>
      </c>
      <c r="W72" s="33" t="str">
        <f t="shared" ref="W72:W75" si="28">IF(ISERROR(V72/G72),"",V72/G72)</f>
        <v/>
      </c>
      <c r="X72" s="93">
        <f>SUM('1:2'!X72)</f>
        <v>0</v>
      </c>
      <c r="Y72" s="93">
        <f>SUM('1:2'!Y72)</f>
        <v>0</v>
      </c>
      <c r="Z72" s="93">
        <f>SUM('1:2'!Z72)</f>
        <v>0</v>
      </c>
      <c r="AA72" s="93">
        <f>SUM('1:2'!AA72)</f>
        <v>0</v>
      </c>
      <c r="AB72" s="358">
        <v>0.43</v>
      </c>
      <c r="AC72" s="269">
        <f t="shared" ref="AC72:AC135" si="29">AB72*G72</f>
        <v>0</v>
      </c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21"/>
      <c r="AS72" s="21"/>
      <c r="AT72" s="21"/>
      <c r="AU72" s="21"/>
      <c r="AV72" s="21"/>
      <c r="AW72" s="21"/>
      <c r="AX72" s="21"/>
      <c r="AY72" s="21"/>
      <c r="AZ72" s="21"/>
      <c r="BA72" s="21"/>
      <c r="BB72" s="21"/>
      <c r="BC72" s="21"/>
      <c r="BD72" s="21"/>
      <c r="BE72" s="21"/>
      <c r="BF72" s="21"/>
      <c r="BG72" s="21"/>
      <c r="BH72" s="21"/>
      <c r="BI72" s="21"/>
      <c r="BJ72" s="21"/>
      <c r="BK72" s="21"/>
      <c r="BL72" s="21"/>
      <c r="BM72" s="21"/>
      <c r="BN72" s="21"/>
      <c r="BO72" s="21"/>
      <c r="BP72" s="21"/>
      <c r="BQ72" s="21"/>
      <c r="BR72" s="21"/>
      <c r="BS72" s="21"/>
      <c r="BT72" s="21"/>
      <c r="BU72" s="21"/>
      <c r="BV72" s="21"/>
      <c r="BW72" s="21"/>
      <c r="BX72" s="21"/>
      <c r="BY72" s="21"/>
      <c r="BZ72" s="21"/>
      <c r="CA72" s="21"/>
      <c r="CB72" s="21"/>
      <c r="CC72" s="21"/>
      <c r="CD72" s="21"/>
      <c r="CE72" s="21"/>
      <c r="CF72" s="21"/>
      <c r="CG72" s="21"/>
      <c r="CH72" s="21"/>
      <c r="CI72" s="21"/>
      <c r="CJ72" s="21"/>
      <c r="CK72" s="21"/>
      <c r="CL72" s="21"/>
      <c r="CM72" s="21"/>
      <c r="CN72" s="21"/>
      <c r="CO72" s="21"/>
      <c r="CP72" s="21"/>
      <c r="CQ72" s="21"/>
      <c r="CR72" s="21"/>
      <c r="CS72" s="21"/>
      <c r="CT72" s="21"/>
      <c r="CU72" s="21"/>
      <c r="CV72" s="21"/>
      <c r="CW72" s="21"/>
      <c r="CX72" s="21"/>
      <c r="CY72" s="21"/>
      <c r="CZ72" s="21"/>
      <c r="DA72" s="21"/>
      <c r="DB72" s="21"/>
    </row>
    <row r="73" spans="1:106" ht="17.25">
      <c r="A73" s="316">
        <v>30100056</v>
      </c>
      <c r="B73" s="63" t="s">
        <v>85</v>
      </c>
      <c r="C73" s="16" t="s">
        <v>74</v>
      </c>
      <c r="D73" s="17">
        <v>5.0599999999999996</v>
      </c>
      <c r="E73" s="17"/>
      <c r="F73" s="6"/>
      <c r="G73" s="93">
        <f>SUM('1:2'!G73)</f>
        <v>0</v>
      </c>
      <c r="H73" s="246">
        <f t="shared" si="11"/>
        <v>0</v>
      </c>
      <c r="I73" s="93">
        <f>SUM('1:2'!I73)</f>
        <v>0</v>
      </c>
      <c r="J73" s="31" t="str">
        <f t="array" ref="J73">IF(ISERROR(G73/I73),"",G73/I73)</f>
        <v/>
      </c>
      <c r="K73" s="35" t="str">
        <f t="array" ref="K73">IF(ISERROR(G73/L73),"",G73/L73)</f>
        <v/>
      </c>
      <c r="L73" s="87"/>
      <c r="M73" s="36" t="str">
        <f t="shared" si="26"/>
        <v/>
      </c>
      <c r="N73" s="93">
        <f>SUM('1:2'!N73)</f>
        <v>0</v>
      </c>
      <c r="O73" s="93">
        <f>SUM('1:2'!O73)</f>
        <v>0</v>
      </c>
      <c r="P73" s="93">
        <f>SUM('1:2'!P73)</f>
        <v>0</v>
      </c>
      <c r="Q73" s="93">
        <f>SUM('1:2'!Q73)</f>
        <v>0</v>
      </c>
      <c r="R73" s="93">
        <f>SUM('1:2'!R73)</f>
        <v>0</v>
      </c>
      <c r="S73" s="93">
        <f>SUM('1:2'!S73)</f>
        <v>0</v>
      </c>
      <c r="T73" s="93">
        <f>SUM('1:2'!T73)</f>
        <v>0</v>
      </c>
      <c r="U73" s="93">
        <f>SUM('1:2'!U73)</f>
        <v>0</v>
      </c>
      <c r="V73" s="206">
        <f t="shared" si="27"/>
        <v>0</v>
      </c>
      <c r="W73" s="33" t="str">
        <f t="shared" si="28"/>
        <v/>
      </c>
      <c r="X73" s="93">
        <f>SUM('1:2'!X73)</f>
        <v>0</v>
      </c>
      <c r="Y73" s="93">
        <f>SUM('1:2'!Y73)</f>
        <v>0</v>
      </c>
      <c r="Z73" s="93">
        <f>SUM('1:2'!Z73)</f>
        <v>0</v>
      </c>
      <c r="AA73" s="93">
        <f>SUM('1:2'!AA73)</f>
        <v>0</v>
      </c>
      <c r="AB73" s="358">
        <v>0.43</v>
      </c>
      <c r="AC73" s="269">
        <f t="shared" si="29"/>
        <v>0</v>
      </c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21"/>
      <c r="AS73" s="21"/>
      <c r="AT73" s="21"/>
      <c r="AU73" s="21"/>
      <c r="AV73" s="21"/>
      <c r="AW73" s="21"/>
      <c r="AX73" s="21"/>
      <c r="AY73" s="21"/>
      <c r="AZ73" s="21"/>
      <c r="BA73" s="21"/>
      <c r="BB73" s="21"/>
      <c r="BC73" s="21"/>
      <c r="BD73" s="21"/>
      <c r="BE73" s="21"/>
      <c r="BF73" s="21"/>
      <c r="BG73" s="21"/>
      <c r="BH73" s="21"/>
      <c r="BI73" s="21"/>
      <c r="BJ73" s="21"/>
      <c r="BK73" s="21"/>
      <c r="BL73" s="21"/>
      <c r="BM73" s="21"/>
      <c r="BN73" s="21"/>
      <c r="BO73" s="21"/>
      <c r="BP73" s="21"/>
      <c r="BQ73" s="21"/>
      <c r="BR73" s="21"/>
      <c r="BS73" s="21"/>
      <c r="BT73" s="21"/>
      <c r="BU73" s="21"/>
      <c r="BV73" s="21"/>
      <c r="BW73" s="21"/>
      <c r="BX73" s="21"/>
      <c r="BY73" s="21"/>
      <c r="BZ73" s="21"/>
      <c r="CA73" s="21"/>
      <c r="CB73" s="21"/>
      <c r="CC73" s="21"/>
      <c r="CD73" s="21"/>
      <c r="CE73" s="21"/>
      <c r="CF73" s="21"/>
      <c r="CG73" s="21"/>
      <c r="CH73" s="21"/>
      <c r="CI73" s="21"/>
      <c r="CJ73" s="21"/>
      <c r="CK73" s="21"/>
      <c r="CL73" s="21"/>
      <c r="CM73" s="21"/>
      <c r="CN73" s="21"/>
      <c r="CO73" s="21"/>
      <c r="CP73" s="21"/>
      <c r="CQ73" s="21"/>
      <c r="CR73" s="21"/>
      <c r="CS73" s="21"/>
      <c r="CT73" s="21"/>
      <c r="CU73" s="21"/>
      <c r="CV73" s="21"/>
      <c r="CW73" s="21"/>
      <c r="CX73" s="21"/>
      <c r="CY73" s="21"/>
      <c r="CZ73" s="21"/>
      <c r="DA73" s="21"/>
      <c r="DB73" s="21"/>
    </row>
    <row r="74" spans="1:106" ht="15" customHeight="1">
      <c r="A74" s="316">
        <v>30100057</v>
      </c>
      <c r="B74" s="63" t="s">
        <v>85</v>
      </c>
      <c r="C74" s="16" t="s">
        <v>65</v>
      </c>
      <c r="D74" s="17">
        <v>5.0599999999999996</v>
      </c>
      <c r="E74" s="17"/>
      <c r="F74" s="6"/>
      <c r="G74" s="93">
        <f>SUM('1:2'!G74)</f>
        <v>0</v>
      </c>
      <c r="H74" s="246">
        <f t="shared" si="11"/>
        <v>0</v>
      </c>
      <c r="I74" s="93">
        <f>SUM('1:2'!I74)</f>
        <v>0</v>
      </c>
      <c r="J74" s="31" t="str">
        <f t="array" ref="J74">IF(ISERROR(G74/I74),"",G74/I74)</f>
        <v/>
      </c>
      <c r="K74" s="35" t="str">
        <f t="array" ref="K74">IF(ISERROR(G74/L74),"",G74/L74)</f>
        <v/>
      </c>
      <c r="L74" s="87"/>
      <c r="M74" s="36" t="str">
        <f t="shared" si="26"/>
        <v/>
      </c>
      <c r="N74" s="93">
        <f>SUM('1:2'!N74)</f>
        <v>0</v>
      </c>
      <c r="O74" s="93">
        <f>SUM('1:2'!O74)</f>
        <v>0</v>
      </c>
      <c r="P74" s="93">
        <f>SUM('1:2'!P74)</f>
        <v>0</v>
      </c>
      <c r="Q74" s="93">
        <f>SUM('1:2'!Q74)</f>
        <v>0</v>
      </c>
      <c r="R74" s="93">
        <f>SUM('1:2'!R74)</f>
        <v>0</v>
      </c>
      <c r="S74" s="93">
        <f>SUM('1:2'!S74)</f>
        <v>0</v>
      </c>
      <c r="T74" s="93">
        <f>SUM('1:2'!T74)</f>
        <v>0</v>
      </c>
      <c r="U74" s="93">
        <f>SUM('1:2'!U74)</f>
        <v>0</v>
      </c>
      <c r="V74" s="206">
        <f t="shared" si="27"/>
        <v>0</v>
      </c>
      <c r="W74" s="33" t="str">
        <f t="shared" si="28"/>
        <v/>
      </c>
      <c r="X74" s="93">
        <f>SUM('1:2'!X74)</f>
        <v>0</v>
      </c>
      <c r="Y74" s="93">
        <f>SUM('1:2'!Y74)</f>
        <v>0</v>
      </c>
      <c r="Z74" s="93">
        <f>SUM('1:2'!Z74)</f>
        <v>0</v>
      </c>
      <c r="AA74" s="93">
        <f>SUM('1:2'!AA74)</f>
        <v>0</v>
      </c>
      <c r="AB74" s="358">
        <v>0.43</v>
      </c>
      <c r="AC74" s="269">
        <f t="shared" si="29"/>
        <v>0</v>
      </c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21"/>
      <c r="AS74" s="21"/>
      <c r="AT74" s="21"/>
      <c r="AU74" s="21"/>
      <c r="AV74" s="21"/>
      <c r="AW74" s="21"/>
      <c r="AX74" s="21"/>
      <c r="AY74" s="21"/>
      <c r="AZ74" s="21"/>
      <c r="BA74" s="21"/>
      <c r="BB74" s="21"/>
      <c r="BC74" s="21"/>
      <c r="BD74" s="21"/>
      <c r="BE74" s="21"/>
      <c r="BF74" s="21"/>
      <c r="BG74" s="21"/>
      <c r="BH74" s="21"/>
      <c r="BI74" s="21"/>
      <c r="BJ74" s="21"/>
      <c r="BK74" s="21"/>
      <c r="BL74" s="21"/>
      <c r="BM74" s="21"/>
      <c r="BN74" s="21"/>
      <c r="BO74" s="21"/>
      <c r="BP74" s="21"/>
      <c r="BQ74" s="21"/>
      <c r="BR74" s="21"/>
      <c r="BS74" s="21"/>
      <c r="BT74" s="21"/>
      <c r="BU74" s="21"/>
      <c r="BV74" s="21"/>
      <c r="BW74" s="21"/>
      <c r="BX74" s="21"/>
      <c r="BY74" s="21"/>
      <c r="BZ74" s="21"/>
      <c r="CA74" s="21"/>
      <c r="CB74" s="21"/>
      <c r="CC74" s="21"/>
      <c r="CD74" s="21"/>
      <c r="CE74" s="21"/>
      <c r="CF74" s="21"/>
      <c r="CG74" s="21"/>
      <c r="CH74" s="21"/>
      <c r="CI74" s="21"/>
      <c r="CJ74" s="21"/>
      <c r="CK74" s="21"/>
      <c r="CL74" s="21"/>
      <c r="CM74" s="21"/>
      <c r="CN74" s="21"/>
      <c r="CO74" s="21"/>
      <c r="CP74" s="21"/>
      <c r="CQ74" s="21"/>
      <c r="CR74" s="21"/>
      <c r="CS74" s="21"/>
      <c r="CT74" s="21"/>
      <c r="CU74" s="21"/>
      <c r="CV74" s="21"/>
      <c r="CW74" s="21"/>
      <c r="CX74" s="21"/>
      <c r="CY74" s="21"/>
      <c r="CZ74" s="21"/>
      <c r="DA74" s="21"/>
      <c r="DB74" s="21"/>
    </row>
    <row r="75" spans="1:106" ht="17.25">
      <c r="A75" s="316">
        <v>30100058</v>
      </c>
      <c r="B75" s="189" t="s">
        <v>489</v>
      </c>
      <c r="C75" s="16" t="s">
        <v>61</v>
      </c>
      <c r="D75" s="17">
        <v>5.0599999999999996</v>
      </c>
      <c r="E75" s="17"/>
      <c r="F75" s="6"/>
      <c r="G75" s="93">
        <f>SUM('1:2'!G75)</f>
        <v>0</v>
      </c>
      <c r="H75" s="246">
        <f t="shared" si="11"/>
        <v>0</v>
      </c>
      <c r="I75" s="93">
        <f>SUM('1:2'!I75)</f>
        <v>0</v>
      </c>
      <c r="J75" s="31" t="str">
        <f t="array" ref="J75">IF(ISERROR(G75/I75),"",G75/I75)</f>
        <v/>
      </c>
      <c r="K75" s="35" t="str">
        <f t="array" ref="K75">IF(ISERROR(G75/L75),"",G75/L75)</f>
        <v/>
      </c>
      <c r="L75" s="87"/>
      <c r="M75" s="36" t="str">
        <f t="shared" si="26"/>
        <v/>
      </c>
      <c r="N75" s="93">
        <f>SUM('1:2'!N75)</f>
        <v>0</v>
      </c>
      <c r="O75" s="93">
        <f>SUM('1:2'!O75)</f>
        <v>0</v>
      </c>
      <c r="P75" s="93">
        <f>SUM('1:2'!P75)</f>
        <v>0</v>
      </c>
      <c r="Q75" s="93">
        <f>SUM('1:2'!Q75)</f>
        <v>0</v>
      </c>
      <c r="R75" s="93">
        <f>SUM('1:2'!R75)</f>
        <v>0</v>
      </c>
      <c r="S75" s="93">
        <f>SUM('1:2'!S75)</f>
        <v>0</v>
      </c>
      <c r="T75" s="93">
        <f>SUM('1:2'!T75)</f>
        <v>0</v>
      </c>
      <c r="U75" s="93">
        <f>SUM('1:2'!U75)</f>
        <v>0</v>
      </c>
      <c r="V75" s="206">
        <f t="shared" si="27"/>
        <v>0</v>
      </c>
      <c r="W75" s="33" t="str">
        <f t="shared" si="28"/>
        <v/>
      </c>
      <c r="X75" s="93">
        <f>SUM('1:2'!X75)</f>
        <v>0</v>
      </c>
      <c r="Y75" s="93">
        <f>SUM('1:2'!Y75)</f>
        <v>0</v>
      </c>
      <c r="Z75" s="93">
        <f>SUM('1:2'!Z75)</f>
        <v>0</v>
      </c>
      <c r="AA75" s="93">
        <f>SUM('1:2'!AA75)</f>
        <v>0</v>
      </c>
      <c r="AB75" s="358">
        <v>0.43</v>
      </c>
      <c r="AC75" s="269">
        <f t="shared" si="29"/>
        <v>0</v>
      </c>
      <c r="AD75" s="21"/>
      <c r="AE75" s="21"/>
      <c r="AF75" s="21"/>
      <c r="AG75" s="21"/>
      <c r="AH75" s="21"/>
      <c r="AI75" s="21"/>
      <c r="AJ75" s="21"/>
      <c r="AK75" s="21"/>
      <c r="AL75" s="21"/>
      <c r="AM75" s="21"/>
      <c r="AN75" s="21"/>
      <c r="AO75" s="21"/>
      <c r="AP75" s="21"/>
      <c r="AQ75" s="21"/>
      <c r="AR75" s="21"/>
      <c r="AS75" s="21"/>
      <c r="AT75" s="21"/>
      <c r="AU75" s="21"/>
      <c r="AV75" s="21"/>
      <c r="AW75" s="21"/>
      <c r="AX75" s="21"/>
      <c r="AY75" s="21"/>
      <c r="AZ75" s="21"/>
      <c r="BA75" s="21"/>
      <c r="BB75" s="21"/>
      <c r="BC75" s="21"/>
      <c r="BD75" s="21"/>
      <c r="BE75" s="21"/>
      <c r="BF75" s="21"/>
      <c r="BG75" s="21"/>
      <c r="BH75" s="21"/>
      <c r="BI75" s="21"/>
      <c r="BJ75" s="21"/>
      <c r="BK75" s="21"/>
      <c r="BL75" s="21"/>
      <c r="BM75" s="21"/>
      <c r="BN75" s="21"/>
      <c r="BO75" s="21"/>
      <c r="BP75" s="21"/>
      <c r="BQ75" s="21"/>
      <c r="BR75" s="21"/>
      <c r="BS75" s="21"/>
      <c r="BT75" s="21"/>
      <c r="BU75" s="21"/>
      <c r="BV75" s="21"/>
      <c r="BW75" s="21"/>
      <c r="BX75" s="21"/>
      <c r="BY75" s="21"/>
      <c r="BZ75" s="21"/>
      <c r="CA75" s="21"/>
      <c r="CB75" s="21"/>
      <c r="CC75" s="21"/>
      <c r="CD75" s="21"/>
      <c r="CE75" s="21"/>
      <c r="CF75" s="21"/>
      <c r="CG75" s="21"/>
      <c r="CH75" s="21"/>
      <c r="CI75" s="21"/>
      <c r="CJ75" s="21"/>
      <c r="CK75" s="21"/>
      <c r="CL75" s="21"/>
      <c r="CM75" s="21"/>
      <c r="CN75" s="21"/>
      <c r="CO75" s="21"/>
      <c r="CP75" s="21"/>
      <c r="CQ75" s="21"/>
      <c r="CR75" s="21"/>
      <c r="CS75" s="21"/>
      <c r="CT75" s="21"/>
      <c r="CU75" s="21"/>
      <c r="CV75" s="21"/>
      <c r="CW75" s="21"/>
      <c r="CX75" s="21"/>
      <c r="CY75" s="21"/>
      <c r="CZ75" s="21"/>
      <c r="DA75" s="21"/>
      <c r="DB75" s="21"/>
    </row>
    <row r="76" spans="1:106" ht="17.25">
      <c r="A76" s="318">
        <v>30600013</v>
      </c>
      <c r="B76" s="197" t="s">
        <v>377</v>
      </c>
      <c r="C76" s="187" t="s">
        <v>374</v>
      </c>
      <c r="D76" s="17"/>
      <c r="E76" s="17"/>
      <c r="F76" s="6"/>
      <c r="G76" s="93">
        <f>SUM('1:2'!G76)</f>
        <v>0</v>
      </c>
      <c r="H76" s="246">
        <f t="shared" si="11"/>
        <v>0</v>
      </c>
      <c r="I76" s="93">
        <f>SUM('1:2'!I76)</f>
        <v>0</v>
      </c>
      <c r="J76" s="31"/>
      <c r="K76" s="35">
        <f t="array" ref="K76">IF(ISERROR(G76/L76),"",G76/L76)</f>
        <v>0</v>
      </c>
      <c r="L76" s="87">
        <v>24</v>
      </c>
      <c r="M76" s="36">
        <f t="shared" si="26"/>
        <v>0</v>
      </c>
      <c r="N76" s="93">
        <f>SUM('1:2'!N76)</f>
        <v>0</v>
      </c>
      <c r="O76" s="93">
        <f>SUM('1:2'!O76)</f>
        <v>0</v>
      </c>
      <c r="P76" s="93">
        <f>SUM('1:2'!P76)</f>
        <v>0</v>
      </c>
      <c r="Q76" s="93">
        <f>SUM('1:2'!Q76)</f>
        <v>0</v>
      </c>
      <c r="R76" s="93">
        <f>SUM('1:2'!R76)</f>
        <v>0</v>
      </c>
      <c r="S76" s="93">
        <f>SUM('1:2'!S76)</f>
        <v>0</v>
      </c>
      <c r="T76" s="93">
        <f>SUM('1:2'!T76)</f>
        <v>0</v>
      </c>
      <c r="U76" s="93">
        <f>SUM('1:2'!U76)</f>
        <v>0</v>
      </c>
      <c r="V76" s="206"/>
      <c r="W76" s="33"/>
      <c r="X76" s="93">
        <f>SUM('1:2'!X76)</f>
        <v>0</v>
      </c>
      <c r="Y76" s="93">
        <f>SUM('1:2'!Y76)</f>
        <v>0</v>
      </c>
      <c r="Z76" s="93">
        <f>SUM('1:2'!Z76)</f>
        <v>0</v>
      </c>
      <c r="AA76" s="93">
        <f>SUM('1:2'!AA76)</f>
        <v>0</v>
      </c>
      <c r="AB76" s="358">
        <v>0.43</v>
      </c>
      <c r="AC76" s="269">
        <f t="shared" si="29"/>
        <v>0</v>
      </c>
      <c r="AD76" s="21"/>
      <c r="AE76" s="21"/>
      <c r="AF76" s="21"/>
      <c r="AG76" s="21"/>
      <c r="AH76" s="21"/>
      <c r="AI76" s="21"/>
      <c r="AJ76" s="21"/>
      <c r="AK76" s="21"/>
      <c r="AL76" s="21"/>
      <c r="AM76" s="21"/>
      <c r="AN76" s="21"/>
      <c r="AO76" s="21"/>
      <c r="AP76" s="21"/>
      <c r="AQ76" s="21"/>
      <c r="AR76" s="21"/>
      <c r="AS76" s="21"/>
      <c r="AT76" s="21"/>
      <c r="AU76" s="21"/>
      <c r="AV76" s="21"/>
      <c r="AW76" s="21"/>
      <c r="AX76" s="21"/>
      <c r="AY76" s="21"/>
      <c r="AZ76" s="21"/>
      <c r="BA76" s="21"/>
      <c r="BB76" s="21"/>
      <c r="BC76" s="21"/>
      <c r="BD76" s="21"/>
      <c r="BE76" s="21"/>
      <c r="BF76" s="21"/>
      <c r="BG76" s="21"/>
      <c r="BH76" s="21"/>
      <c r="BI76" s="21"/>
      <c r="BJ76" s="21"/>
      <c r="BK76" s="21"/>
      <c r="BL76" s="21"/>
      <c r="BM76" s="21"/>
      <c r="BN76" s="21"/>
      <c r="BO76" s="21"/>
      <c r="BP76" s="21"/>
      <c r="BQ76" s="21"/>
      <c r="BR76" s="21"/>
      <c r="BS76" s="21"/>
      <c r="BT76" s="21"/>
      <c r="BU76" s="21"/>
      <c r="BV76" s="21"/>
      <c r="BW76" s="21"/>
      <c r="BX76" s="21"/>
      <c r="BY76" s="21"/>
      <c r="BZ76" s="21"/>
      <c r="CA76" s="21"/>
      <c r="CB76" s="21"/>
      <c r="CC76" s="21"/>
      <c r="CD76" s="21"/>
      <c r="CE76" s="21"/>
      <c r="CF76" s="21"/>
      <c r="CG76" s="21"/>
      <c r="CH76" s="21"/>
      <c r="CI76" s="21"/>
      <c r="CJ76" s="21"/>
      <c r="CK76" s="21"/>
      <c r="CL76" s="21"/>
      <c r="CM76" s="21"/>
      <c r="CN76" s="21"/>
      <c r="CO76" s="21"/>
      <c r="CP76" s="21"/>
      <c r="CQ76" s="21"/>
      <c r="CR76" s="21"/>
      <c r="CS76" s="21"/>
      <c r="CT76" s="21"/>
      <c r="CU76" s="21"/>
      <c r="CV76" s="21"/>
      <c r="CW76" s="21"/>
      <c r="CX76" s="21"/>
      <c r="CY76" s="21"/>
      <c r="CZ76" s="21"/>
      <c r="DA76" s="21"/>
      <c r="DB76" s="21"/>
    </row>
    <row r="77" spans="1:106" ht="17.25">
      <c r="A77" s="318">
        <v>30600014</v>
      </c>
      <c r="B77" s="197" t="s">
        <v>377</v>
      </c>
      <c r="C77" s="187" t="s">
        <v>369</v>
      </c>
      <c r="D77" s="17"/>
      <c r="E77" s="17"/>
      <c r="F77" s="6"/>
      <c r="G77" s="93">
        <f>SUM('1:2'!G77)</f>
        <v>0</v>
      </c>
      <c r="H77" s="246">
        <f t="shared" si="11"/>
        <v>0</v>
      </c>
      <c r="I77" s="93">
        <f>SUM('1:2'!I77)</f>
        <v>0</v>
      </c>
      <c r="J77" s="31"/>
      <c r="K77" s="35">
        <f t="array" ref="K77">IF(ISERROR(G77/L77),"",G77/L77)</f>
        <v>0</v>
      </c>
      <c r="L77" s="87">
        <v>24</v>
      </c>
      <c r="M77" s="36">
        <f t="shared" si="26"/>
        <v>0</v>
      </c>
      <c r="N77" s="93">
        <f>SUM('1:2'!N77)</f>
        <v>0</v>
      </c>
      <c r="O77" s="93">
        <f>SUM('1:2'!O77)</f>
        <v>0</v>
      </c>
      <c r="P77" s="93">
        <f>SUM('1:2'!P77)</f>
        <v>0</v>
      </c>
      <c r="Q77" s="93">
        <f>SUM('1:2'!Q77)</f>
        <v>0</v>
      </c>
      <c r="R77" s="93">
        <f>SUM('1:2'!R77)</f>
        <v>0</v>
      </c>
      <c r="S77" s="93">
        <f>SUM('1:2'!S77)</f>
        <v>0</v>
      </c>
      <c r="T77" s="93">
        <f>SUM('1:2'!T77)</f>
        <v>0</v>
      </c>
      <c r="U77" s="93">
        <f>SUM('1:2'!U77)</f>
        <v>0</v>
      </c>
      <c r="V77" s="206"/>
      <c r="W77" s="33"/>
      <c r="X77" s="93">
        <f>SUM('1:2'!X77)</f>
        <v>0</v>
      </c>
      <c r="Y77" s="93">
        <f>SUM('1:2'!Y77)</f>
        <v>0</v>
      </c>
      <c r="Z77" s="93">
        <f>SUM('1:2'!Z77)</f>
        <v>0</v>
      </c>
      <c r="AA77" s="93">
        <f>SUM('1:2'!AA77)</f>
        <v>0</v>
      </c>
      <c r="AB77" s="358">
        <v>0.43</v>
      </c>
      <c r="AC77" s="269">
        <f t="shared" si="29"/>
        <v>0</v>
      </c>
      <c r="AD77" s="21"/>
      <c r="AE77" s="21"/>
      <c r="AF77" s="21"/>
      <c r="AG77" s="21"/>
      <c r="AH77" s="21"/>
      <c r="AI77" s="21"/>
      <c r="AJ77" s="21"/>
      <c r="AK77" s="21"/>
      <c r="AL77" s="21"/>
      <c r="AM77" s="21"/>
      <c r="AN77" s="21"/>
      <c r="AO77" s="21"/>
      <c r="AP77" s="21"/>
      <c r="AQ77" s="21"/>
      <c r="AR77" s="21"/>
      <c r="AS77" s="21"/>
      <c r="AT77" s="21"/>
      <c r="AU77" s="21"/>
      <c r="AV77" s="21"/>
      <c r="AW77" s="21"/>
      <c r="AX77" s="21"/>
      <c r="AY77" s="21"/>
      <c r="AZ77" s="21"/>
      <c r="BA77" s="21"/>
      <c r="BB77" s="21"/>
      <c r="BC77" s="21"/>
      <c r="BD77" s="21"/>
      <c r="BE77" s="21"/>
      <c r="BF77" s="21"/>
      <c r="BG77" s="21"/>
      <c r="BH77" s="21"/>
      <c r="BI77" s="21"/>
      <c r="BJ77" s="21"/>
      <c r="BK77" s="21"/>
      <c r="BL77" s="21"/>
      <c r="BM77" s="21"/>
      <c r="BN77" s="21"/>
      <c r="BO77" s="21"/>
      <c r="BP77" s="21"/>
      <c r="BQ77" s="21"/>
      <c r="BR77" s="21"/>
      <c r="BS77" s="21"/>
      <c r="BT77" s="21"/>
      <c r="BU77" s="21"/>
      <c r="BV77" s="21"/>
      <c r="BW77" s="21"/>
      <c r="BX77" s="21"/>
      <c r="BY77" s="21"/>
      <c r="BZ77" s="21"/>
      <c r="CA77" s="21"/>
      <c r="CB77" s="21"/>
      <c r="CC77" s="21"/>
      <c r="CD77" s="21"/>
      <c r="CE77" s="21"/>
      <c r="CF77" s="21"/>
      <c r="CG77" s="21"/>
      <c r="CH77" s="21"/>
      <c r="CI77" s="21"/>
      <c r="CJ77" s="21"/>
      <c r="CK77" s="21"/>
      <c r="CL77" s="21"/>
      <c r="CM77" s="21"/>
      <c r="CN77" s="21"/>
      <c r="CO77" s="21"/>
      <c r="CP77" s="21"/>
      <c r="CQ77" s="21"/>
      <c r="CR77" s="21"/>
      <c r="CS77" s="21"/>
      <c r="CT77" s="21"/>
      <c r="CU77" s="21"/>
      <c r="CV77" s="21"/>
      <c r="CW77" s="21"/>
      <c r="CX77" s="21"/>
      <c r="CY77" s="21"/>
      <c r="CZ77" s="21"/>
      <c r="DA77" s="21"/>
      <c r="DB77" s="21"/>
    </row>
    <row r="78" spans="1:106" ht="17.25">
      <c r="A78" s="318">
        <v>30600012</v>
      </c>
      <c r="B78" s="197" t="s">
        <v>377</v>
      </c>
      <c r="C78" s="187" t="s">
        <v>370</v>
      </c>
      <c r="D78" s="17"/>
      <c r="E78" s="17"/>
      <c r="F78" s="6"/>
      <c r="G78" s="93">
        <f>SUM('1:2'!G78)</f>
        <v>0</v>
      </c>
      <c r="H78" s="246">
        <f t="shared" si="11"/>
        <v>0</v>
      </c>
      <c r="I78" s="93">
        <f>SUM('1:2'!I78)</f>
        <v>0</v>
      </c>
      <c r="J78" s="31"/>
      <c r="K78" s="35">
        <f t="array" ref="K78">IF(ISERROR(G78/L78),"",G78/L78)</f>
        <v>0</v>
      </c>
      <c r="L78" s="87">
        <v>24</v>
      </c>
      <c r="M78" s="36">
        <f t="shared" si="26"/>
        <v>0</v>
      </c>
      <c r="N78" s="93">
        <f>SUM('1:2'!N78)</f>
        <v>0</v>
      </c>
      <c r="O78" s="93">
        <f>SUM('1:2'!O78)</f>
        <v>0</v>
      </c>
      <c r="P78" s="93">
        <f>SUM('1:2'!P78)</f>
        <v>0</v>
      </c>
      <c r="Q78" s="93">
        <f>SUM('1:2'!Q78)</f>
        <v>0</v>
      </c>
      <c r="R78" s="93">
        <f>SUM('1:2'!R78)</f>
        <v>0</v>
      </c>
      <c r="S78" s="93">
        <f>SUM('1:2'!S78)</f>
        <v>0</v>
      </c>
      <c r="T78" s="93">
        <f>SUM('1:2'!T78)</f>
        <v>0</v>
      </c>
      <c r="U78" s="93">
        <f>SUM('1:2'!U78)</f>
        <v>0</v>
      </c>
      <c r="V78" s="206"/>
      <c r="W78" s="33"/>
      <c r="X78" s="93">
        <f>SUM('1:2'!X78)</f>
        <v>0</v>
      </c>
      <c r="Y78" s="93">
        <f>SUM('1:2'!Y78)</f>
        <v>0</v>
      </c>
      <c r="Z78" s="93">
        <f>SUM('1:2'!Z78)</f>
        <v>0</v>
      </c>
      <c r="AA78" s="93">
        <f>SUM('1:2'!AA78)</f>
        <v>0</v>
      </c>
      <c r="AB78" s="358">
        <v>0.43</v>
      </c>
      <c r="AC78" s="269">
        <f t="shared" si="29"/>
        <v>0</v>
      </c>
      <c r="AD78" s="21"/>
      <c r="AE78" s="21"/>
      <c r="AF78" s="21"/>
      <c r="AG78" s="21"/>
      <c r="AH78" s="21"/>
      <c r="AI78" s="21"/>
      <c r="AJ78" s="21"/>
      <c r="AK78" s="21"/>
      <c r="AL78" s="21"/>
      <c r="AM78" s="21"/>
      <c r="AN78" s="21"/>
      <c r="AO78" s="21"/>
      <c r="AP78" s="21"/>
      <c r="AQ78" s="21"/>
      <c r="AR78" s="21"/>
      <c r="AS78" s="21"/>
      <c r="AT78" s="21"/>
      <c r="AU78" s="21"/>
      <c r="AV78" s="21"/>
      <c r="AW78" s="21"/>
      <c r="AX78" s="21"/>
      <c r="AY78" s="21"/>
      <c r="AZ78" s="21"/>
      <c r="BA78" s="21"/>
      <c r="BB78" s="21"/>
      <c r="BC78" s="21"/>
      <c r="BD78" s="21"/>
      <c r="BE78" s="21"/>
      <c r="BF78" s="21"/>
      <c r="BG78" s="21"/>
      <c r="BH78" s="21"/>
      <c r="BI78" s="21"/>
      <c r="BJ78" s="21"/>
      <c r="BK78" s="21"/>
      <c r="BL78" s="21"/>
      <c r="BM78" s="21"/>
      <c r="BN78" s="21"/>
      <c r="BO78" s="21"/>
      <c r="BP78" s="21"/>
      <c r="BQ78" s="21"/>
      <c r="BR78" s="21"/>
      <c r="BS78" s="21"/>
      <c r="BT78" s="21"/>
      <c r="BU78" s="21"/>
      <c r="BV78" s="21"/>
      <c r="BW78" s="21"/>
      <c r="BX78" s="21"/>
      <c r="BY78" s="21"/>
      <c r="BZ78" s="21"/>
      <c r="CA78" s="21"/>
      <c r="CB78" s="21"/>
      <c r="CC78" s="21"/>
      <c r="CD78" s="21"/>
      <c r="CE78" s="21"/>
      <c r="CF78" s="21"/>
      <c r="CG78" s="21"/>
      <c r="CH78" s="21"/>
      <c r="CI78" s="21"/>
      <c r="CJ78" s="21"/>
      <c r="CK78" s="21"/>
      <c r="CL78" s="21"/>
      <c r="CM78" s="21"/>
      <c r="CN78" s="21"/>
      <c r="CO78" s="21"/>
      <c r="CP78" s="21"/>
      <c r="CQ78" s="21"/>
      <c r="CR78" s="21"/>
      <c r="CS78" s="21"/>
      <c r="CT78" s="21"/>
      <c r="CU78" s="21"/>
      <c r="CV78" s="21"/>
      <c r="CW78" s="21"/>
      <c r="CX78" s="21"/>
      <c r="CY78" s="21"/>
      <c r="CZ78" s="21"/>
      <c r="DA78" s="21"/>
      <c r="DB78" s="21"/>
    </row>
    <row r="79" spans="1:106" ht="17.25">
      <c r="A79" s="318">
        <v>30600011</v>
      </c>
      <c r="B79" s="197" t="s">
        <v>377</v>
      </c>
      <c r="C79" s="187" t="s">
        <v>371</v>
      </c>
      <c r="D79" s="17"/>
      <c r="E79" s="17"/>
      <c r="F79" s="6"/>
      <c r="G79" s="93">
        <f>SUM('1:2'!G79)</f>
        <v>0</v>
      </c>
      <c r="H79" s="246">
        <f t="shared" si="11"/>
        <v>0</v>
      </c>
      <c r="I79" s="93">
        <f>SUM('1:2'!I79)</f>
        <v>0</v>
      </c>
      <c r="J79" s="31"/>
      <c r="K79" s="35">
        <f t="array" ref="K79">IF(ISERROR(G79/L79),"",G79/L79)</f>
        <v>0</v>
      </c>
      <c r="L79" s="87">
        <v>24</v>
      </c>
      <c r="M79" s="36">
        <f t="shared" si="26"/>
        <v>0</v>
      </c>
      <c r="N79" s="93">
        <f>SUM('1:2'!N79)</f>
        <v>0</v>
      </c>
      <c r="O79" s="93">
        <f>SUM('1:2'!O79)</f>
        <v>0</v>
      </c>
      <c r="P79" s="93">
        <f>SUM('1:2'!P79)</f>
        <v>0</v>
      </c>
      <c r="Q79" s="93">
        <f>SUM('1:2'!Q79)</f>
        <v>0</v>
      </c>
      <c r="R79" s="93">
        <f>SUM('1:2'!R79)</f>
        <v>0</v>
      </c>
      <c r="S79" s="93">
        <f>SUM('1:2'!S79)</f>
        <v>0</v>
      </c>
      <c r="T79" s="93">
        <f>SUM('1:2'!T79)</f>
        <v>0</v>
      </c>
      <c r="U79" s="93">
        <f>SUM('1:2'!U79)</f>
        <v>0</v>
      </c>
      <c r="V79" s="206"/>
      <c r="W79" s="33"/>
      <c r="X79" s="93">
        <f>SUM('1:2'!X79)</f>
        <v>0</v>
      </c>
      <c r="Y79" s="93">
        <f>SUM('1:2'!Y79)</f>
        <v>0</v>
      </c>
      <c r="Z79" s="93">
        <f>SUM('1:2'!Z79)</f>
        <v>0</v>
      </c>
      <c r="AA79" s="93">
        <f>SUM('1:2'!AA79)</f>
        <v>0</v>
      </c>
      <c r="AB79" s="358">
        <v>0.43</v>
      </c>
      <c r="AC79" s="269">
        <f t="shared" si="29"/>
        <v>0</v>
      </c>
      <c r="AD79" s="21"/>
      <c r="AE79" s="21"/>
      <c r="AF79" s="21"/>
      <c r="AG79" s="21"/>
      <c r="AH79" s="21"/>
      <c r="AI79" s="21"/>
      <c r="AJ79" s="21"/>
      <c r="AK79" s="21"/>
      <c r="AL79" s="21"/>
      <c r="AM79" s="21"/>
      <c r="AN79" s="21"/>
      <c r="AO79" s="21"/>
      <c r="AP79" s="21"/>
      <c r="AQ79" s="21"/>
      <c r="AR79" s="21"/>
      <c r="AS79" s="21"/>
      <c r="AT79" s="21"/>
      <c r="AU79" s="21"/>
      <c r="AV79" s="21"/>
      <c r="AW79" s="21"/>
      <c r="AX79" s="21"/>
      <c r="AY79" s="21"/>
      <c r="AZ79" s="21"/>
      <c r="BA79" s="21"/>
      <c r="BB79" s="21"/>
      <c r="BC79" s="21"/>
      <c r="BD79" s="21"/>
      <c r="BE79" s="21"/>
      <c r="BF79" s="21"/>
      <c r="BG79" s="21"/>
      <c r="BH79" s="21"/>
      <c r="BI79" s="21"/>
      <c r="BJ79" s="21"/>
      <c r="BK79" s="21"/>
      <c r="BL79" s="21"/>
      <c r="BM79" s="21"/>
      <c r="BN79" s="21"/>
      <c r="BO79" s="21"/>
      <c r="BP79" s="21"/>
      <c r="BQ79" s="21"/>
      <c r="BR79" s="21"/>
      <c r="BS79" s="21"/>
      <c r="BT79" s="21"/>
      <c r="BU79" s="21"/>
      <c r="BV79" s="21"/>
      <c r="BW79" s="21"/>
      <c r="BX79" s="21"/>
      <c r="BY79" s="21"/>
      <c r="BZ79" s="21"/>
      <c r="CA79" s="21"/>
      <c r="CB79" s="21"/>
      <c r="CC79" s="21"/>
      <c r="CD79" s="21"/>
      <c r="CE79" s="21"/>
      <c r="CF79" s="21"/>
      <c r="CG79" s="21"/>
      <c r="CH79" s="21"/>
      <c r="CI79" s="21"/>
      <c r="CJ79" s="21"/>
      <c r="CK79" s="21"/>
      <c r="CL79" s="21"/>
      <c r="CM79" s="21"/>
      <c r="CN79" s="21"/>
      <c r="CO79" s="21"/>
      <c r="CP79" s="21"/>
      <c r="CQ79" s="21"/>
      <c r="CR79" s="21"/>
      <c r="CS79" s="21"/>
      <c r="CT79" s="21"/>
      <c r="CU79" s="21"/>
      <c r="CV79" s="21"/>
      <c r="CW79" s="21"/>
      <c r="CX79" s="21"/>
      <c r="CY79" s="21"/>
      <c r="CZ79" s="21"/>
      <c r="DA79" s="21"/>
      <c r="DB79" s="21"/>
    </row>
    <row r="80" spans="1:106" ht="17.25">
      <c r="A80" s="318">
        <v>30300002</v>
      </c>
      <c r="B80" s="197" t="s">
        <v>407</v>
      </c>
      <c r="C80" s="187" t="s">
        <v>408</v>
      </c>
      <c r="D80" s="17"/>
      <c r="E80" s="17"/>
      <c r="F80" s="6"/>
      <c r="G80" s="93">
        <f>SUM('1:2'!G80)</f>
        <v>0</v>
      </c>
      <c r="H80" s="246">
        <f t="shared" si="11"/>
        <v>0</v>
      </c>
      <c r="I80" s="93">
        <f>SUM('1:2'!I80)</f>
        <v>0</v>
      </c>
      <c r="J80" s="31"/>
      <c r="K80" s="35"/>
      <c r="L80" s="87">
        <v>4</v>
      </c>
      <c r="M80" s="36"/>
      <c r="N80" s="93">
        <f>SUM('1:2'!N80)</f>
        <v>0</v>
      </c>
      <c r="O80" s="93"/>
      <c r="P80" s="93"/>
      <c r="Q80" s="93"/>
      <c r="R80" s="93"/>
      <c r="S80" s="93"/>
      <c r="T80" s="93"/>
      <c r="U80" s="93"/>
      <c r="V80" s="206"/>
      <c r="W80" s="33"/>
      <c r="X80" s="93"/>
      <c r="Y80" s="93"/>
      <c r="Z80" s="93"/>
      <c r="AA80" s="93"/>
      <c r="AB80" s="361">
        <v>0.69</v>
      </c>
      <c r="AC80" s="269">
        <f t="shared" si="29"/>
        <v>0</v>
      </c>
      <c r="AD80" s="21"/>
      <c r="AE80" s="21"/>
      <c r="AF80" s="21"/>
      <c r="AG80" s="21"/>
      <c r="AH80" s="21"/>
      <c r="AI80" s="21"/>
      <c r="AJ80" s="21"/>
      <c r="AK80" s="21"/>
      <c r="AL80" s="21"/>
      <c r="AM80" s="21"/>
      <c r="AN80" s="21"/>
      <c r="AO80" s="21"/>
      <c r="AP80" s="21"/>
      <c r="AQ80" s="21"/>
      <c r="AR80" s="21"/>
      <c r="AS80" s="21"/>
      <c r="AT80" s="21"/>
      <c r="AU80" s="21"/>
      <c r="AV80" s="21"/>
      <c r="AW80" s="21"/>
      <c r="AX80" s="21"/>
      <c r="AY80" s="21"/>
      <c r="AZ80" s="21"/>
      <c r="BA80" s="21"/>
      <c r="BB80" s="21"/>
      <c r="BC80" s="21"/>
      <c r="BD80" s="21"/>
      <c r="BE80" s="21"/>
      <c r="BF80" s="21"/>
      <c r="BG80" s="21"/>
      <c r="BH80" s="21"/>
      <c r="BI80" s="21"/>
      <c r="BJ80" s="21"/>
      <c r="BK80" s="21"/>
      <c r="BL80" s="21"/>
      <c r="BM80" s="21"/>
      <c r="BN80" s="21"/>
      <c r="BO80" s="21"/>
      <c r="BP80" s="21"/>
      <c r="BQ80" s="21"/>
      <c r="BR80" s="21"/>
      <c r="BS80" s="21"/>
      <c r="BT80" s="21"/>
      <c r="BU80" s="21"/>
      <c r="BV80" s="21"/>
      <c r="BW80" s="21"/>
      <c r="BX80" s="21"/>
      <c r="BY80" s="21"/>
      <c r="BZ80" s="21"/>
      <c r="CA80" s="21"/>
      <c r="CB80" s="21"/>
      <c r="CC80" s="21"/>
      <c r="CD80" s="21"/>
      <c r="CE80" s="21"/>
      <c r="CF80" s="21"/>
      <c r="CG80" s="21"/>
      <c r="CH80" s="21"/>
      <c r="CI80" s="21"/>
      <c r="CJ80" s="21"/>
      <c r="CK80" s="21"/>
      <c r="CL80" s="21"/>
      <c r="CM80" s="21"/>
      <c r="CN80" s="21"/>
      <c r="CO80" s="21"/>
      <c r="CP80" s="21"/>
      <c r="CQ80" s="21"/>
      <c r="CR80" s="21"/>
      <c r="CS80" s="21"/>
      <c r="CT80" s="21"/>
      <c r="CU80" s="21"/>
      <c r="CV80" s="21"/>
      <c r="CW80" s="21"/>
      <c r="CX80" s="21"/>
      <c r="CY80" s="21"/>
      <c r="CZ80" s="21"/>
      <c r="DA80" s="21"/>
      <c r="DB80" s="21"/>
    </row>
    <row r="81" spans="1:106" ht="17.25">
      <c r="A81" s="318">
        <v>30300001</v>
      </c>
      <c r="B81" s="197" t="s">
        <v>407</v>
      </c>
      <c r="C81" s="187" t="s">
        <v>409</v>
      </c>
      <c r="D81" s="17"/>
      <c r="E81" s="17"/>
      <c r="F81" s="6"/>
      <c r="G81" s="93">
        <f>SUM('1:2'!G81)</f>
        <v>0</v>
      </c>
      <c r="H81" s="246">
        <f t="shared" si="11"/>
        <v>0</v>
      </c>
      <c r="I81" s="93">
        <f>SUM('1:2'!I81)</f>
        <v>0</v>
      </c>
      <c r="J81" s="31"/>
      <c r="K81" s="35"/>
      <c r="L81" s="87">
        <v>4</v>
      </c>
      <c r="M81" s="36"/>
      <c r="N81" s="93">
        <f>SUM('1:2'!N81)</f>
        <v>0</v>
      </c>
      <c r="O81" s="93"/>
      <c r="P81" s="93"/>
      <c r="Q81" s="93"/>
      <c r="R81" s="93"/>
      <c r="S81" s="93"/>
      <c r="T81" s="93"/>
      <c r="U81" s="93"/>
      <c r="V81" s="206"/>
      <c r="W81" s="33"/>
      <c r="X81" s="93"/>
      <c r="Y81" s="93"/>
      <c r="Z81" s="93"/>
      <c r="AA81" s="93"/>
      <c r="AB81" s="361">
        <v>0.69</v>
      </c>
      <c r="AC81" s="269">
        <f t="shared" si="29"/>
        <v>0</v>
      </c>
      <c r="AD81" s="21"/>
      <c r="AE81" s="21"/>
      <c r="AF81" s="21"/>
      <c r="AG81" s="21"/>
      <c r="AH81" s="21"/>
      <c r="AI81" s="21"/>
      <c r="AJ81" s="21"/>
      <c r="AK81" s="21"/>
      <c r="AL81" s="21"/>
      <c r="AM81" s="21"/>
      <c r="AN81" s="21"/>
      <c r="AO81" s="21"/>
      <c r="AP81" s="21"/>
      <c r="AQ81" s="21"/>
      <c r="AR81" s="21"/>
      <c r="AS81" s="21"/>
      <c r="AT81" s="21"/>
      <c r="AU81" s="21"/>
      <c r="AV81" s="21"/>
      <c r="AW81" s="21"/>
      <c r="AX81" s="21"/>
      <c r="AY81" s="21"/>
      <c r="AZ81" s="21"/>
      <c r="BA81" s="21"/>
      <c r="BB81" s="21"/>
      <c r="BC81" s="21"/>
      <c r="BD81" s="21"/>
      <c r="BE81" s="21"/>
      <c r="BF81" s="21"/>
      <c r="BG81" s="21"/>
      <c r="BH81" s="21"/>
      <c r="BI81" s="21"/>
      <c r="BJ81" s="21"/>
      <c r="BK81" s="21"/>
      <c r="BL81" s="21"/>
      <c r="BM81" s="21"/>
      <c r="BN81" s="21"/>
      <c r="BO81" s="21"/>
      <c r="BP81" s="21"/>
      <c r="BQ81" s="21"/>
      <c r="BR81" s="21"/>
      <c r="BS81" s="21"/>
      <c r="BT81" s="21"/>
      <c r="BU81" s="21"/>
      <c r="BV81" s="21"/>
      <c r="BW81" s="21"/>
      <c r="BX81" s="21"/>
      <c r="BY81" s="21"/>
      <c r="BZ81" s="21"/>
      <c r="CA81" s="21"/>
      <c r="CB81" s="21"/>
      <c r="CC81" s="21"/>
      <c r="CD81" s="21"/>
      <c r="CE81" s="21"/>
      <c r="CF81" s="21"/>
      <c r="CG81" s="21"/>
      <c r="CH81" s="21"/>
      <c r="CI81" s="21"/>
      <c r="CJ81" s="21"/>
      <c r="CK81" s="21"/>
      <c r="CL81" s="21"/>
      <c r="CM81" s="21"/>
      <c r="CN81" s="21"/>
      <c r="CO81" s="21"/>
      <c r="CP81" s="21"/>
      <c r="CQ81" s="21"/>
      <c r="CR81" s="21"/>
      <c r="CS81" s="21"/>
      <c r="CT81" s="21"/>
      <c r="CU81" s="21"/>
      <c r="CV81" s="21"/>
      <c r="CW81" s="21"/>
      <c r="CX81" s="21"/>
      <c r="CY81" s="21"/>
      <c r="CZ81" s="21"/>
      <c r="DA81" s="21"/>
      <c r="DB81" s="21"/>
    </row>
    <row r="82" spans="1:106" ht="17.25">
      <c r="A82" s="318">
        <v>30300003</v>
      </c>
      <c r="B82" s="197" t="s">
        <v>407</v>
      </c>
      <c r="C82" s="187" t="s">
        <v>410</v>
      </c>
      <c r="D82" s="17"/>
      <c r="E82" s="17"/>
      <c r="F82" s="6"/>
      <c r="G82" s="93">
        <f>SUM('1:2'!G82)</f>
        <v>0</v>
      </c>
      <c r="H82" s="246">
        <f t="shared" si="11"/>
        <v>0</v>
      </c>
      <c r="I82" s="93">
        <f>SUM('1:2'!I82)</f>
        <v>0</v>
      </c>
      <c r="J82" s="31"/>
      <c r="K82" s="35"/>
      <c r="L82" s="87">
        <v>4</v>
      </c>
      <c r="M82" s="36"/>
      <c r="N82" s="93">
        <f>SUM('1:2'!N82)</f>
        <v>0</v>
      </c>
      <c r="O82" s="93"/>
      <c r="P82" s="93"/>
      <c r="Q82" s="93"/>
      <c r="R82" s="93"/>
      <c r="S82" s="93"/>
      <c r="T82" s="93"/>
      <c r="U82" s="93"/>
      <c r="V82" s="206"/>
      <c r="W82" s="33"/>
      <c r="X82" s="93"/>
      <c r="Y82" s="93"/>
      <c r="Z82" s="93"/>
      <c r="AA82" s="93"/>
      <c r="AB82" s="361">
        <v>0.69</v>
      </c>
      <c r="AC82" s="269">
        <f t="shared" si="29"/>
        <v>0</v>
      </c>
      <c r="AD82" s="21"/>
      <c r="AE82" s="21"/>
      <c r="AF82" s="21"/>
      <c r="AG82" s="21"/>
      <c r="AH82" s="21"/>
      <c r="AI82" s="21"/>
      <c r="AJ82" s="21"/>
      <c r="AK82" s="21"/>
      <c r="AL82" s="21"/>
      <c r="AM82" s="21"/>
      <c r="AN82" s="21"/>
      <c r="AO82" s="21"/>
      <c r="AP82" s="21"/>
      <c r="AQ82" s="21"/>
      <c r="AR82" s="21"/>
      <c r="AS82" s="21"/>
      <c r="AT82" s="21"/>
      <c r="AU82" s="21"/>
      <c r="AV82" s="21"/>
      <c r="AW82" s="21"/>
      <c r="AX82" s="21"/>
      <c r="AY82" s="21"/>
      <c r="AZ82" s="21"/>
      <c r="BA82" s="21"/>
      <c r="BB82" s="21"/>
      <c r="BC82" s="21"/>
      <c r="BD82" s="21"/>
      <c r="BE82" s="21"/>
      <c r="BF82" s="21"/>
      <c r="BG82" s="21"/>
      <c r="BH82" s="21"/>
      <c r="BI82" s="21"/>
      <c r="BJ82" s="21"/>
      <c r="BK82" s="21"/>
      <c r="BL82" s="21"/>
      <c r="BM82" s="21"/>
      <c r="BN82" s="21"/>
      <c r="BO82" s="21"/>
      <c r="BP82" s="21"/>
      <c r="BQ82" s="21"/>
      <c r="BR82" s="21"/>
      <c r="BS82" s="21"/>
      <c r="BT82" s="21"/>
      <c r="BU82" s="21"/>
      <c r="BV82" s="21"/>
      <c r="BW82" s="21"/>
      <c r="BX82" s="21"/>
      <c r="BY82" s="21"/>
      <c r="BZ82" s="21"/>
      <c r="CA82" s="21"/>
      <c r="CB82" s="21"/>
      <c r="CC82" s="21"/>
      <c r="CD82" s="21"/>
      <c r="CE82" s="21"/>
      <c r="CF82" s="21"/>
      <c r="CG82" s="21"/>
      <c r="CH82" s="21"/>
      <c r="CI82" s="21"/>
      <c r="CJ82" s="21"/>
      <c r="CK82" s="21"/>
      <c r="CL82" s="21"/>
      <c r="CM82" s="21"/>
      <c r="CN82" s="21"/>
      <c r="CO82" s="21"/>
      <c r="CP82" s="21"/>
      <c r="CQ82" s="21"/>
      <c r="CR82" s="21"/>
      <c r="CS82" s="21"/>
      <c r="CT82" s="21"/>
      <c r="CU82" s="21"/>
      <c r="CV82" s="21"/>
      <c r="CW82" s="21"/>
      <c r="CX82" s="21"/>
      <c r="CY82" s="21"/>
      <c r="CZ82" s="21"/>
      <c r="DA82" s="21"/>
      <c r="DB82" s="21"/>
    </row>
    <row r="83" spans="1:106" ht="17.25">
      <c r="A83" s="318">
        <v>30300005</v>
      </c>
      <c r="B83" s="63" t="s">
        <v>362</v>
      </c>
      <c r="C83" s="16" t="s">
        <v>337</v>
      </c>
      <c r="D83" s="17"/>
      <c r="E83" s="17"/>
      <c r="F83" s="6"/>
      <c r="G83" s="93">
        <f>SUM('1:2'!G83)</f>
        <v>0</v>
      </c>
      <c r="H83" s="246">
        <f t="shared" si="11"/>
        <v>0</v>
      </c>
      <c r="I83" s="93">
        <f>SUM('1:2'!I83)</f>
        <v>0</v>
      </c>
      <c r="J83" s="31"/>
      <c r="K83" s="35"/>
      <c r="L83" s="87">
        <v>4</v>
      </c>
      <c r="M83" s="36"/>
      <c r="N83" s="93">
        <f>SUM('1:2'!N83)</f>
        <v>0</v>
      </c>
      <c r="O83" s="93">
        <f>SUM('1:2'!O83)</f>
        <v>0</v>
      </c>
      <c r="P83" s="93">
        <f>SUM('1:2'!P83)</f>
        <v>0</v>
      </c>
      <c r="Q83" s="93">
        <f>SUM('1:2'!Q83)</f>
        <v>0</v>
      </c>
      <c r="R83" s="93">
        <f>SUM('1:2'!R83)</f>
        <v>0</v>
      </c>
      <c r="S83" s="93">
        <f>SUM('1:2'!S83)</f>
        <v>0</v>
      </c>
      <c r="T83" s="93">
        <f>SUM('1:2'!T83)</f>
        <v>0</v>
      </c>
      <c r="U83" s="93">
        <f>SUM('1:2'!U83)</f>
        <v>0</v>
      </c>
      <c r="V83" s="206"/>
      <c r="W83" s="33"/>
      <c r="X83" s="93">
        <f>SUM('1:2'!X83)</f>
        <v>0</v>
      </c>
      <c r="Y83" s="93">
        <f>SUM('1:2'!Y83)</f>
        <v>0</v>
      </c>
      <c r="Z83" s="93">
        <f>SUM('1:2'!Z83)</f>
        <v>0</v>
      </c>
      <c r="AA83" s="93">
        <f>SUM('1:2'!AA83)</f>
        <v>0</v>
      </c>
      <c r="AB83" s="358">
        <v>0.95</v>
      </c>
      <c r="AC83" s="269">
        <f t="shared" si="29"/>
        <v>0</v>
      </c>
      <c r="AD83" s="21"/>
      <c r="AE83" s="21"/>
      <c r="AF83" s="21"/>
      <c r="AG83" s="21"/>
      <c r="AH83" s="21"/>
      <c r="AI83" s="21"/>
      <c r="AJ83" s="21"/>
      <c r="AK83" s="21"/>
      <c r="AL83" s="21"/>
      <c r="AM83" s="21"/>
      <c r="AN83" s="21"/>
      <c r="AO83" s="21"/>
      <c r="AP83" s="21"/>
      <c r="AQ83" s="21"/>
      <c r="AR83" s="21"/>
      <c r="AS83" s="21"/>
      <c r="AT83" s="21"/>
      <c r="AU83" s="21"/>
      <c r="AV83" s="21"/>
      <c r="AW83" s="21"/>
      <c r="AX83" s="21"/>
      <c r="AY83" s="21"/>
      <c r="AZ83" s="21"/>
      <c r="BA83" s="21"/>
      <c r="BB83" s="21"/>
      <c r="BC83" s="21"/>
      <c r="BD83" s="21"/>
      <c r="BE83" s="21"/>
      <c r="BF83" s="21"/>
      <c r="BG83" s="21"/>
      <c r="BH83" s="21"/>
      <c r="BI83" s="21"/>
      <c r="BJ83" s="21"/>
      <c r="BK83" s="21"/>
      <c r="BL83" s="21"/>
      <c r="BM83" s="21"/>
      <c r="BN83" s="21"/>
      <c r="BO83" s="21"/>
      <c r="BP83" s="21"/>
      <c r="BQ83" s="21"/>
      <c r="BR83" s="21"/>
      <c r="BS83" s="21"/>
      <c r="BT83" s="21"/>
      <c r="BU83" s="21"/>
      <c r="BV83" s="21"/>
      <c r="BW83" s="21"/>
      <c r="BX83" s="21"/>
      <c r="BY83" s="21"/>
      <c r="BZ83" s="21"/>
      <c r="CA83" s="21"/>
      <c r="CB83" s="21"/>
      <c r="CC83" s="21"/>
      <c r="CD83" s="21"/>
      <c r="CE83" s="21"/>
      <c r="CF83" s="21"/>
      <c r="CG83" s="21"/>
      <c r="CH83" s="21"/>
      <c r="CI83" s="21"/>
      <c r="CJ83" s="21"/>
      <c r="CK83" s="21"/>
      <c r="CL83" s="21"/>
      <c r="CM83" s="21"/>
      <c r="CN83" s="21"/>
      <c r="CO83" s="21"/>
      <c r="CP83" s="21"/>
      <c r="CQ83" s="21"/>
      <c r="CR83" s="21"/>
      <c r="CS83" s="21"/>
      <c r="CT83" s="21"/>
      <c r="CU83" s="21"/>
      <c r="CV83" s="21"/>
      <c r="CW83" s="21"/>
      <c r="CX83" s="21"/>
      <c r="CY83" s="21"/>
      <c r="CZ83" s="21"/>
      <c r="DA83" s="21"/>
      <c r="DB83" s="21"/>
    </row>
    <row r="84" spans="1:106" ht="17.25">
      <c r="A84" s="318">
        <v>30300004</v>
      </c>
      <c r="B84" s="63" t="s">
        <v>362</v>
      </c>
      <c r="C84" s="16" t="s">
        <v>339</v>
      </c>
      <c r="D84" s="17"/>
      <c r="E84" s="17"/>
      <c r="F84" s="6"/>
      <c r="G84" s="93">
        <f>SUM('1:2'!G84)</f>
        <v>0</v>
      </c>
      <c r="H84" s="246">
        <f t="shared" si="11"/>
        <v>0</v>
      </c>
      <c r="I84" s="93">
        <f>SUM('1:2'!I84)</f>
        <v>0</v>
      </c>
      <c r="J84" s="31"/>
      <c r="K84" s="35"/>
      <c r="L84" s="87">
        <v>4</v>
      </c>
      <c r="M84" s="36"/>
      <c r="N84" s="93">
        <f>SUM('1:2'!N84)</f>
        <v>0</v>
      </c>
      <c r="O84" s="93">
        <f>SUM('1:2'!O84)</f>
        <v>0</v>
      </c>
      <c r="P84" s="93">
        <f>SUM('1:2'!P84)</f>
        <v>0</v>
      </c>
      <c r="Q84" s="93">
        <f>SUM('1:2'!Q84)</f>
        <v>0</v>
      </c>
      <c r="R84" s="93">
        <f>SUM('1:2'!R84)</f>
        <v>0</v>
      </c>
      <c r="S84" s="93">
        <f>SUM('1:2'!S84)</f>
        <v>0</v>
      </c>
      <c r="T84" s="93">
        <f>SUM('1:2'!T84)</f>
        <v>0</v>
      </c>
      <c r="U84" s="93">
        <f>SUM('1:2'!U84)</f>
        <v>0</v>
      </c>
      <c r="V84" s="206"/>
      <c r="W84" s="33"/>
      <c r="X84" s="93">
        <f>SUM('1:2'!X84)</f>
        <v>0</v>
      </c>
      <c r="Y84" s="93">
        <f>SUM('1:2'!Y84)</f>
        <v>0</v>
      </c>
      <c r="Z84" s="93">
        <f>SUM('1:2'!Z84)</f>
        <v>0</v>
      </c>
      <c r="AA84" s="93">
        <f>SUM('1:2'!AA84)</f>
        <v>0</v>
      </c>
      <c r="AB84" s="358">
        <v>0.95</v>
      </c>
      <c r="AC84" s="269">
        <f t="shared" si="29"/>
        <v>0</v>
      </c>
      <c r="AD84" s="21"/>
      <c r="AE84" s="21"/>
      <c r="AF84" s="21"/>
      <c r="AG84" s="21"/>
      <c r="AH84" s="21"/>
      <c r="AI84" s="21"/>
      <c r="AJ84" s="21"/>
      <c r="AK84" s="21"/>
      <c r="AL84" s="21"/>
      <c r="AM84" s="21"/>
      <c r="AN84" s="21"/>
      <c r="AO84" s="21"/>
      <c r="AP84" s="21"/>
      <c r="AQ84" s="21"/>
      <c r="AR84" s="21"/>
      <c r="AS84" s="21"/>
      <c r="AT84" s="21"/>
      <c r="AU84" s="21"/>
      <c r="AV84" s="21"/>
      <c r="AW84" s="21"/>
      <c r="AX84" s="21"/>
      <c r="AY84" s="21"/>
      <c r="AZ84" s="21"/>
      <c r="BA84" s="21"/>
      <c r="BB84" s="21"/>
      <c r="BC84" s="21"/>
      <c r="BD84" s="21"/>
      <c r="BE84" s="21"/>
      <c r="BF84" s="21"/>
      <c r="BG84" s="21"/>
      <c r="BH84" s="21"/>
      <c r="BI84" s="21"/>
      <c r="BJ84" s="21"/>
      <c r="BK84" s="21"/>
      <c r="BL84" s="21"/>
      <c r="BM84" s="21"/>
      <c r="BN84" s="21"/>
      <c r="BO84" s="21"/>
      <c r="BP84" s="21"/>
      <c r="BQ84" s="21"/>
      <c r="BR84" s="21"/>
      <c r="BS84" s="21"/>
      <c r="BT84" s="21"/>
      <c r="BU84" s="21"/>
      <c r="BV84" s="21"/>
      <c r="BW84" s="21"/>
      <c r="BX84" s="21"/>
      <c r="BY84" s="21"/>
      <c r="BZ84" s="21"/>
      <c r="CA84" s="21"/>
      <c r="CB84" s="21"/>
      <c r="CC84" s="21"/>
      <c r="CD84" s="21"/>
      <c r="CE84" s="21"/>
      <c r="CF84" s="21"/>
      <c r="CG84" s="21"/>
      <c r="CH84" s="21"/>
      <c r="CI84" s="21"/>
      <c r="CJ84" s="21"/>
      <c r="CK84" s="21"/>
      <c r="CL84" s="21"/>
      <c r="CM84" s="21"/>
      <c r="CN84" s="21"/>
      <c r="CO84" s="21"/>
      <c r="CP84" s="21"/>
      <c r="CQ84" s="21"/>
      <c r="CR84" s="21"/>
      <c r="CS84" s="21"/>
      <c r="CT84" s="21"/>
      <c r="CU84" s="21"/>
      <c r="CV84" s="21"/>
      <c r="CW84" s="21"/>
      <c r="CX84" s="21"/>
      <c r="CY84" s="21"/>
      <c r="CZ84" s="21"/>
      <c r="DA84" s="21"/>
      <c r="DB84" s="21"/>
    </row>
    <row r="85" spans="1:106" ht="17.25">
      <c r="A85" s="318">
        <v>30300006</v>
      </c>
      <c r="B85" s="63" t="s">
        <v>362</v>
      </c>
      <c r="C85" s="16" t="s">
        <v>341</v>
      </c>
      <c r="D85" s="17"/>
      <c r="E85" s="17"/>
      <c r="F85" s="6"/>
      <c r="G85" s="93">
        <f>SUM('1:2'!G85)</f>
        <v>0</v>
      </c>
      <c r="H85" s="246">
        <f t="shared" si="11"/>
        <v>0</v>
      </c>
      <c r="I85" s="93">
        <f>SUM('1:2'!I85)</f>
        <v>0</v>
      </c>
      <c r="J85" s="31"/>
      <c r="K85" s="35"/>
      <c r="L85" s="87">
        <v>4</v>
      </c>
      <c r="M85" s="36"/>
      <c r="N85" s="93">
        <f>SUM('1:2'!N85)</f>
        <v>0</v>
      </c>
      <c r="O85" s="93">
        <f>SUM('1:2'!O85)</f>
        <v>0</v>
      </c>
      <c r="P85" s="93">
        <f>SUM('1:2'!P85)</f>
        <v>0</v>
      </c>
      <c r="Q85" s="93">
        <f>SUM('1:2'!Q85)</f>
        <v>0</v>
      </c>
      <c r="R85" s="93">
        <f>SUM('1:2'!R85)</f>
        <v>0</v>
      </c>
      <c r="S85" s="93">
        <f>SUM('1:2'!S85)</f>
        <v>0</v>
      </c>
      <c r="T85" s="93">
        <f>SUM('1:2'!T85)</f>
        <v>0</v>
      </c>
      <c r="U85" s="93">
        <f>SUM('1:2'!U85)</f>
        <v>0</v>
      </c>
      <c r="V85" s="206"/>
      <c r="W85" s="33"/>
      <c r="X85" s="93">
        <f>SUM('1:2'!X85)</f>
        <v>0</v>
      </c>
      <c r="Y85" s="93">
        <f>SUM('1:2'!Y85)</f>
        <v>0</v>
      </c>
      <c r="Z85" s="93">
        <f>SUM('1:2'!Z85)</f>
        <v>0</v>
      </c>
      <c r="AA85" s="93">
        <f>SUM('1:2'!AA85)</f>
        <v>0</v>
      </c>
      <c r="AB85" s="358">
        <v>0.95</v>
      </c>
      <c r="AC85" s="269">
        <f t="shared" si="29"/>
        <v>0</v>
      </c>
      <c r="AD85" s="21"/>
      <c r="AE85" s="21"/>
      <c r="AF85" s="21"/>
      <c r="AG85" s="21"/>
      <c r="AH85" s="21"/>
      <c r="AI85" s="21"/>
      <c r="AJ85" s="21"/>
      <c r="AK85" s="21"/>
      <c r="AL85" s="21"/>
      <c r="AM85" s="21"/>
      <c r="AN85" s="21"/>
      <c r="AO85" s="21"/>
      <c r="AP85" s="21"/>
      <c r="AQ85" s="21"/>
      <c r="AR85" s="21"/>
      <c r="AS85" s="21"/>
      <c r="AT85" s="21"/>
      <c r="AU85" s="21"/>
      <c r="AV85" s="21"/>
      <c r="AW85" s="21"/>
      <c r="AX85" s="21"/>
      <c r="AY85" s="21"/>
      <c r="AZ85" s="21"/>
      <c r="BA85" s="21"/>
      <c r="BB85" s="21"/>
      <c r="BC85" s="21"/>
      <c r="BD85" s="21"/>
      <c r="BE85" s="21"/>
      <c r="BF85" s="21"/>
      <c r="BG85" s="21"/>
      <c r="BH85" s="21"/>
      <c r="BI85" s="21"/>
      <c r="BJ85" s="21"/>
      <c r="BK85" s="21"/>
      <c r="BL85" s="21"/>
      <c r="BM85" s="21"/>
      <c r="BN85" s="21"/>
      <c r="BO85" s="21"/>
      <c r="BP85" s="21"/>
      <c r="BQ85" s="21"/>
      <c r="BR85" s="21"/>
      <c r="BS85" s="21"/>
      <c r="BT85" s="21"/>
      <c r="BU85" s="21"/>
      <c r="BV85" s="21"/>
      <c r="BW85" s="21"/>
      <c r="BX85" s="21"/>
      <c r="BY85" s="21"/>
      <c r="BZ85" s="21"/>
      <c r="CA85" s="21"/>
      <c r="CB85" s="21"/>
      <c r="CC85" s="21"/>
      <c r="CD85" s="21"/>
      <c r="CE85" s="21"/>
      <c r="CF85" s="21"/>
      <c r="CG85" s="21"/>
      <c r="CH85" s="21"/>
      <c r="CI85" s="21"/>
      <c r="CJ85" s="21"/>
      <c r="CK85" s="21"/>
      <c r="CL85" s="21"/>
      <c r="CM85" s="21"/>
      <c r="CN85" s="21"/>
      <c r="CO85" s="21"/>
      <c r="CP85" s="21"/>
      <c r="CQ85" s="21"/>
      <c r="CR85" s="21"/>
      <c r="CS85" s="21"/>
      <c r="CT85" s="21"/>
      <c r="CU85" s="21"/>
      <c r="CV85" s="21"/>
      <c r="CW85" s="21"/>
      <c r="CX85" s="21"/>
      <c r="CY85" s="21"/>
      <c r="CZ85" s="21"/>
      <c r="DA85" s="21"/>
      <c r="DB85" s="21"/>
    </row>
    <row r="86" spans="1:106" ht="15.75">
      <c r="A86" s="534" t="s">
        <v>86</v>
      </c>
      <c r="B86" s="534"/>
      <c r="C86" s="243" t="s">
        <v>71</v>
      </c>
      <c r="D86" s="20"/>
      <c r="E86" s="20"/>
      <c r="F86" s="32"/>
      <c r="G86" s="94">
        <f>SUM(G29:G85)</f>
        <v>4520</v>
      </c>
      <c r="H86" s="30">
        <f>SUM(H29:H85)</f>
        <v>22794.1</v>
      </c>
      <c r="I86" s="30">
        <f>SUM(I29:I85)</f>
        <v>114</v>
      </c>
      <c r="J86" s="31">
        <f t="array" ref="J86">IF(ISERROR(G86/I86),"",G86/I86)</f>
        <v>39.649122807017541</v>
      </c>
      <c r="K86" s="30">
        <f>SUM(K29:K85)</f>
        <v>121.67134551495016</v>
      </c>
      <c r="L86" s="98"/>
      <c r="M86" s="89">
        <f t="shared" ref="M86:V86" si="30">SUM(M29:M85)</f>
        <v>-8.9713455149501673</v>
      </c>
      <c r="N86" s="30">
        <f t="shared" si="30"/>
        <v>0</v>
      </c>
      <c r="O86" s="91">
        <f t="shared" si="30"/>
        <v>0</v>
      </c>
      <c r="P86" s="91">
        <f t="shared" si="30"/>
        <v>0</v>
      </c>
      <c r="Q86" s="91">
        <f t="shared" si="30"/>
        <v>0</v>
      </c>
      <c r="R86" s="91">
        <f t="shared" si="30"/>
        <v>0</v>
      </c>
      <c r="S86" s="92">
        <f t="shared" si="30"/>
        <v>0</v>
      </c>
      <c r="T86" s="91">
        <f t="shared" si="30"/>
        <v>0</v>
      </c>
      <c r="U86" s="91">
        <f t="shared" si="30"/>
        <v>0</v>
      </c>
      <c r="V86" s="206">
        <f t="shared" si="30"/>
        <v>0</v>
      </c>
      <c r="W86" s="33">
        <f t="shared" ref="W86:W93" si="31">IF(ISERROR(V86/G86),"",V86/G86)</f>
        <v>0</v>
      </c>
      <c r="X86" s="92">
        <f>SUM(X29:X85)</f>
        <v>0</v>
      </c>
      <c r="Y86" s="92">
        <f>SUM(Y29:Y85)</f>
        <v>0</v>
      </c>
      <c r="Z86" s="92">
        <f>SUM(Z29:Z85)</f>
        <v>0</v>
      </c>
      <c r="AA86" s="92">
        <f>SUM(AA29:AA85)</f>
        <v>0</v>
      </c>
      <c r="AB86" s="358"/>
      <c r="AC86" s="91">
        <f>SUM(AC29:AC85)</f>
        <v>1242.6100000000001</v>
      </c>
      <c r="AD86" s="21"/>
      <c r="AE86" s="21"/>
      <c r="AF86" s="21"/>
      <c r="AG86" s="21"/>
      <c r="AH86" s="21"/>
      <c r="AI86" s="21"/>
      <c r="AJ86" s="21"/>
      <c r="AK86" s="21"/>
      <c r="AL86" s="21"/>
      <c r="AM86" s="21"/>
      <c r="AN86" s="21"/>
      <c r="AO86" s="21"/>
      <c r="AP86" s="21"/>
      <c r="AQ86" s="21"/>
      <c r="AR86" s="21"/>
      <c r="AS86" s="21"/>
      <c r="AT86" s="21"/>
      <c r="AU86" s="21"/>
      <c r="AV86" s="21"/>
      <c r="AW86" s="21"/>
      <c r="AX86" s="21"/>
      <c r="AY86" s="21"/>
      <c r="AZ86" s="21"/>
      <c r="BA86" s="21"/>
      <c r="BB86" s="21"/>
      <c r="BC86" s="21"/>
      <c r="BD86" s="21"/>
      <c r="BE86" s="21"/>
      <c r="BF86" s="21"/>
      <c r="BG86" s="21"/>
      <c r="BH86" s="21"/>
      <c r="BI86" s="21"/>
      <c r="BJ86" s="21"/>
      <c r="BK86" s="21"/>
      <c r="BL86" s="21"/>
      <c r="BM86" s="21"/>
      <c r="BN86" s="21"/>
      <c r="BO86" s="21"/>
      <c r="BP86" s="21"/>
      <c r="BQ86" s="21"/>
      <c r="BR86" s="21"/>
      <c r="BS86" s="21"/>
      <c r="BT86" s="21"/>
      <c r="BU86" s="21"/>
      <c r="BV86" s="21"/>
      <c r="BW86" s="21"/>
      <c r="BX86" s="21"/>
      <c r="BY86" s="21"/>
      <c r="BZ86" s="21"/>
      <c r="CA86" s="21"/>
      <c r="CB86" s="21"/>
      <c r="CC86" s="21"/>
      <c r="CD86" s="21"/>
      <c r="CE86" s="21"/>
      <c r="CF86" s="21"/>
      <c r="CG86" s="21"/>
      <c r="CH86" s="21"/>
      <c r="CI86" s="21"/>
      <c r="CJ86" s="21"/>
      <c r="CK86" s="21"/>
      <c r="CL86" s="21"/>
      <c r="CM86" s="21"/>
      <c r="CN86" s="21"/>
      <c r="CO86" s="21"/>
      <c r="CP86" s="21"/>
      <c r="CQ86" s="21"/>
      <c r="CR86" s="21"/>
      <c r="CS86" s="21"/>
      <c r="CT86" s="21"/>
      <c r="CU86" s="21"/>
      <c r="CV86" s="21"/>
      <c r="CW86" s="21"/>
      <c r="CX86" s="21"/>
      <c r="CY86" s="21"/>
      <c r="CZ86" s="21"/>
      <c r="DA86" s="21"/>
      <c r="DB86" s="21"/>
    </row>
    <row r="87" spans="1:106" ht="17.25">
      <c r="A87" s="320">
        <v>30400012</v>
      </c>
      <c r="B87" s="61" t="s">
        <v>87</v>
      </c>
      <c r="C87" s="16" t="s">
        <v>53</v>
      </c>
      <c r="D87" s="17">
        <v>5.03</v>
      </c>
      <c r="E87" s="17"/>
      <c r="F87" s="6"/>
      <c r="G87" s="93">
        <f>SUM('1:2'!G87)</f>
        <v>0</v>
      </c>
      <c r="H87" s="93">
        <f>SUM('1:2'!H87)</f>
        <v>0</v>
      </c>
      <c r="I87" s="93">
        <f>SUM('1:2'!I87)</f>
        <v>0</v>
      </c>
      <c r="J87" s="31" t="str">
        <f>IF(ISERROR(G87/I87),"",G87/I87)</f>
        <v/>
      </c>
      <c r="K87" s="35">
        <f t="array" ref="K87">IF(ISERROR(G87/L87),"",G87/L87)</f>
        <v>0</v>
      </c>
      <c r="L87" s="87">
        <v>8.8000000000000007</v>
      </c>
      <c r="M87" s="36">
        <f t="shared" ref="M87:M94" si="32">IF(ISERROR(I87-K87),"",I87-K87)</f>
        <v>0</v>
      </c>
      <c r="N87" s="93">
        <f>SUM('1:2'!N87)</f>
        <v>0</v>
      </c>
      <c r="O87" s="93">
        <f>SUM('1:2'!O87)</f>
        <v>0</v>
      </c>
      <c r="P87" s="93">
        <f>SUM('1:2'!P87)</f>
        <v>0</v>
      </c>
      <c r="Q87" s="93">
        <f>SUM('1:2'!Q87)</f>
        <v>0</v>
      </c>
      <c r="R87" s="93">
        <f>SUM('1:2'!R87)</f>
        <v>0</v>
      </c>
      <c r="S87" s="93">
        <f>SUM('1:2'!S87)</f>
        <v>0</v>
      </c>
      <c r="T87" s="93">
        <f>SUM('1:2'!T87)</f>
        <v>0</v>
      </c>
      <c r="U87" s="93">
        <f>SUM('1:2'!U87)</f>
        <v>0</v>
      </c>
      <c r="V87" s="206">
        <f t="shared" ref="V87:V93" si="33">SUM(X87:AA87)</f>
        <v>0</v>
      </c>
      <c r="W87" s="33" t="str">
        <f t="shared" si="31"/>
        <v/>
      </c>
      <c r="X87" s="93">
        <f>SUM('1:2'!X87)</f>
        <v>0</v>
      </c>
      <c r="Y87" s="93">
        <f>SUM('1:2'!Y87)</f>
        <v>0</v>
      </c>
      <c r="Z87" s="93">
        <f>SUM('1:2'!Z87)</f>
        <v>0</v>
      </c>
      <c r="AA87" s="93">
        <f>SUM('1:2'!AA87)</f>
        <v>0</v>
      </c>
      <c r="AB87" s="358">
        <v>1.18</v>
      </c>
      <c r="AC87" s="269">
        <f t="shared" si="29"/>
        <v>0</v>
      </c>
      <c r="AD87" s="21"/>
      <c r="AE87" s="21"/>
      <c r="AF87" s="21"/>
      <c r="AG87" s="21"/>
      <c r="AH87" s="21"/>
      <c r="AI87" s="21"/>
      <c r="AJ87" s="21"/>
      <c r="AK87" s="21"/>
      <c r="AL87" s="21"/>
      <c r="AM87" s="21"/>
      <c r="AN87" s="21"/>
      <c r="AO87" s="21"/>
      <c r="AP87" s="21"/>
      <c r="AQ87" s="21"/>
      <c r="AR87" s="21"/>
      <c r="AS87" s="21"/>
      <c r="AT87" s="21"/>
      <c r="AU87" s="21"/>
      <c r="AV87" s="21"/>
      <c r="AW87" s="21"/>
      <c r="AX87" s="21"/>
      <c r="AY87" s="21"/>
      <c r="AZ87" s="21"/>
      <c r="BA87" s="21"/>
      <c r="BB87" s="21"/>
      <c r="BC87" s="21"/>
      <c r="BD87" s="21"/>
      <c r="BE87" s="21"/>
      <c r="BF87" s="21"/>
      <c r="BG87" s="21"/>
      <c r="BH87" s="21"/>
      <c r="BI87" s="21"/>
      <c r="BJ87" s="21"/>
      <c r="BK87" s="21"/>
      <c r="BL87" s="21"/>
      <c r="BM87" s="21"/>
      <c r="BN87" s="21"/>
      <c r="BO87" s="21"/>
      <c r="BP87" s="21"/>
      <c r="BQ87" s="21"/>
      <c r="BR87" s="21"/>
      <c r="BS87" s="21"/>
      <c r="BT87" s="21"/>
      <c r="BU87" s="21"/>
      <c r="BV87" s="21"/>
      <c r="BW87" s="21"/>
      <c r="BX87" s="21"/>
      <c r="BY87" s="21"/>
      <c r="BZ87" s="21"/>
      <c r="CA87" s="21"/>
      <c r="CB87" s="21"/>
      <c r="CC87" s="21"/>
      <c r="CD87" s="21"/>
      <c r="CE87" s="21"/>
      <c r="CF87" s="21"/>
      <c r="CG87" s="21"/>
      <c r="CH87" s="21"/>
      <c r="CI87" s="21"/>
      <c r="CJ87" s="21"/>
      <c r="CK87" s="21"/>
      <c r="CL87" s="21"/>
      <c r="CM87" s="21"/>
      <c r="CN87" s="21"/>
      <c r="CO87" s="21"/>
      <c r="CP87" s="21"/>
      <c r="CQ87" s="21"/>
      <c r="CR87" s="21"/>
      <c r="CS87" s="21"/>
      <c r="CT87" s="21"/>
      <c r="CU87" s="21"/>
      <c r="CV87" s="21"/>
      <c r="CW87" s="21"/>
      <c r="CX87" s="21"/>
      <c r="CY87" s="21"/>
      <c r="CZ87" s="21"/>
      <c r="DA87" s="21"/>
      <c r="DB87" s="21"/>
    </row>
    <row r="88" spans="1:106" ht="17.25">
      <c r="A88" s="320">
        <v>30400010</v>
      </c>
      <c r="B88" s="61" t="s">
        <v>87</v>
      </c>
      <c r="C88" s="16" t="s">
        <v>60</v>
      </c>
      <c r="D88" s="17">
        <v>5.03</v>
      </c>
      <c r="E88" s="17"/>
      <c r="F88" s="6"/>
      <c r="G88" s="93">
        <f>SUM('1:2'!G88)</f>
        <v>0</v>
      </c>
      <c r="H88" s="93">
        <f>SUM('1:2'!H88)</f>
        <v>0</v>
      </c>
      <c r="I88" s="93">
        <f>SUM('1:2'!I88)</f>
        <v>0</v>
      </c>
      <c r="J88" s="31" t="str">
        <f t="array" ref="J88">IF(ISERROR(G88/I88),"",G88/I88)</f>
        <v/>
      </c>
      <c r="K88" s="35">
        <f t="array" ref="K88">IF(ISERROR(G88/L88),"",G88/L88)</f>
        <v>0</v>
      </c>
      <c r="L88" s="87">
        <v>8.8000000000000007</v>
      </c>
      <c r="M88" s="36">
        <f t="shared" si="32"/>
        <v>0</v>
      </c>
      <c r="N88" s="93">
        <f>SUM('1:2'!N88)</f>
        <v>0</v>
      </c>
      <c r="O88" s="93">
        <f>SUM('1:2'!O88)</f>
        <v>0</v>
      </c>
      <c r="P88" s="93">
        <f>SUM('1:2'!P88)</f>
        <v>0</v>
      </c>
      <c r="Q88" s="93">
        <f>SUM('1:2'!Q88)</f>
        <v>0</v>
      </c>
      <c r="R88" s="93">
        <f>SUM('1:2'!R88)</f>
        <v>0</v>
      </c>
      <c r="S88" s="93">
        <f>SUM('1:2'!S88)</f>
        <v>0</v>
      </c>
      <c r="T88" s="93">
        <f>SUM('1:2'!T88)</f>
        <v>0</v>
      </c>
      <c r="U88" s="93">
        <f>SUM('1:2'!U88)</f>
        <v>0</v>
      </c>
      <c r="V88" s="206">
        <f t="shared" si="33"/>
        <v>0</v>
      </c>
      <c r="W88" s="33" t="str">
        <f t="shared" si="31"/>
        <v/>
      </c>
      <c r="X88" s="93">
        <f>SUM('1:2'!X88)</f>
        <v>0</v>
      </c>
      <c r="Y88" s="93">
        <f>SUM('1:2'!Y88)</f>
        <v>0</v>
      </c>
      <c r="Z88" s="93">
        <f>SUM('1:2'!Z88)</f>
        <v>0</v>
      </c>
      <c r="AA88" s="93">
        <f>SUM('1:2'!AA88)</f>
        <v>0</v>
      </c>
      <c r="AB88" s="358">
        <v>1.18</v>
      </c>
      <c r="AC88" s="269">
        <f t="shared" si="29"/>
        <v>0</v>
      </c>
      <c r="AD88" s="21"/>
      <c r="AE88" s="21"/>
      <c r="AF88" s="21"/>
      <c r="AG88" s="21"/>
      <c r="AH88" s="21"/>
      <c r="AI88" s="21"/>
      <c r="AJ88" s="21"/>
      <c r="AK88" s="21"/>
      <c r="AL88" s="21"/>
      <c r="AM88" s="21"/>
      <c r="AN88" s="21"/>
      <c r="AO88" s="21"/>
      <c r="AP88" s="21"/>
      <c r="AQ88" s="21"/>
      <c r="AR88" s="21"/>
      <c r="AS88" s="21"/>
      <c r="AT88" s="21"/>
      <c r="AU88" s="21"/>
      <c r="AV88" s="21"/>
      <c r="AW88" s="21"/>
      <c r="AX88" s="21"/>
      <c r="AY88" s="21"/>
      <c r="AZ88" s="21"/>
      <c r="BA88" s="21"/>
      <c r="BB88" s="21"/>
      <c r="BC88" s="21"/>
      <c r="BD88" s="21"/>
      <c r="BE88" s="21"/>
      <c r="BF88" s="21"/>
      <c r="BG88" s="21"/>
      <c r="BH88" s="21"/>
      <c r="BI88" s="21"/>
      <c r="BJ88" s="21"/>
      <c r="BK88" s="21"/>
      <c r="BL88" s="21"/>
      <c r="BM88" s="21"/>
      <c r="BN88" s="21"/>
      <c r="BO88" s="21"/>
      <c r="BP88" s="21"/>
      <c r="BQ88" s="21"/>
      <c r="BR88" s="21"/>
      <c r="BS88" s="21"/>
      <c r="BT88" s="21"/>
      <c r="BU88" s="21"/>
      <c r="BV88" s="21"/>
      <c r="BW88" s="21"/>
      <c r="BX88" s="21"/>
      <c r="BY88" s="21"/>
      <c r="BZ88" s="21"/>
      <c r="CA88" s="21"/>
      <c r="CB88" s="21"/>
      <c r="CC88" s="21"/>
      <c r="CD88" s="21"/>
      <c r="CE88" s="21"/>
      <c r="CF88" s="21"/>
      <c r="CG88" s="21"/>
      <c r="CH88" s="21"/>
      <c r="CI88" s="21"/>
      <c r="CJ88" s="21"/>
      <c r="CK88" s="21"/>
      <c r="CL88" s="21"/>
      <c r="CM88" s="21"/>
      <c r="CN88" s="21"/>
      <c r="CO88" s="21"/>
      <c r="CP88" s="21"/>
      <c r="CQ88" s="21"/>
      <c r="CR88" s="21"/>
      <c r="CS88" s="21"/>
      <c r="CT88" s="21"/>
      <c r="CU88" s="21"/>
      <c r="CV88" s="21"/>
      <c r="CW88" s="21"/>
      <c r="CX88" s="21"/>
      <c r="CY88" s="21"/>
      <c r="CZ88" s="21"/>
      <c r="DA88" s="21"/>
      <c r="DB88" s="21"/>
    </row>
    <row r="89" spans="1:106" ht="17.25">
      <c r="A89" s="320">
        <v>30400011</v>
      </c>
      <c r="B89" s="61" t="s">
        <v>87</v>
      </c>
      <c r="C89" s="16" t="s">
        <v>74</v>
      </c>
      <c r="D89" s="17">
        <v>5.03</v>
      </c>
      <c r="E89" s="17"/>
      <c r="F89" s="6"/>
      <c r="G89" s="93">
        <f>SUM('1:2'!G89)</f>
        <v>0</v>
      </c>
      <c r="H89" s="93">
        <f>SUM('1:2'!H89)</f>
        <v>0</v>
      </c>
      <c r="I89" s="93">
        <f>SUM('1:2'!I89)</f>
        <v>0</v>
      </c>
      <c r="J89" s="31" t="str">
        <f t="array" ref="J89">IF(ISERROR(G89/I89),"",G89/I89)</f>
        <v/>
      </c>
      <c r="K89" s="35">
        <f t="array" ref="K89">IF(ISERROR(G89/L89),"",G89/L89)</f>
        <v>0</v>
      </c>
      <c r="L89" s="87">
        <v>8.8000000000000007</v>
      </c>
      <c r="M89" s="36">
        <f t="shared" si="32"/>
        <v>0</v>
      </c>
      <c r="N89" s="93">
        <f>SUM('1:2'!N89)</f>
        <v>0</v>
      </c>
      <c r="O89" s="93">
        <f>SUM('1:2'!O89)</f>
        <v>0</v>
      </c>
      <c r="P89" s="93">
        <f>SUM('1:2'!P89)</f>
        <v>0</v>
      </c>
      <c r="Q89" s="93">
        <f>SUM('1:2'!Q89)</f>
        <v>0</v>
      </c>
      <c r="R89" s="93">
        <f>SUM('1:2'!R89)</f>
        <v>0</v>
      </c>
      <c r="S89" s="93">
        <f>SUM('1:2'!S89)</f>
        <v>0</v>
      </c>
      <c r="T89" s="93">
        <f>SUM('1:2'!T89)</f>
        <v>0</v>
      </c>
      <c r="U89" s="93">
        <f>SUM('1:2'!U89)</f>
        <v>0</v>
      </c>
      <c r="V89" s="206">
        <f t="shared" si="33"/>
        <v>0</v>
      </c>
      <c r="W89" s="33" t="str">
        <f t="shared" si="31"/>
        <v/>
      </c>
      <c r="X89" s="93">
        <f>SUM('1:2'!X89)</f>
        <v>0</v>
      </c>
      <c r="Y89" s="93">
        <f>SUM('1:2'!Y89)</f>
        <v>0</v>
      </c>
      <c r="Z89" s="93">
        <f>SUM('1:2'!Z89)</f>
        <v>0</v>
      </c>
      <c r="AA89" s="93">
        <f>SUM('1:2'!AA89)</f>
        <v>0</v>
      </c>
      <c r="AB89" s="358">
        <v>1.18</v>
      </c>
      <c r="AC89" s="269">
        <f t="shared" si="29"/>
        <v>0</v>
      </c>
      <c r="AD89" s="21"/>
      <c r="AE89" s="21"/>
      <c r="AF89" s="21"/>
      <c r="AG89" s="21"/>
      <c r="AH89" s="21"/>
      <c r="AI89" s="21"/>
      <c r="AJ89" s="21"/>
      <c r="AK89" s="21"/>
      <c r="AL89" s="21"/>
      <c r="AM89" s="21"/>
      <c r="AN89" s="21"/>
      <c r="AO89" s="21"/>
      <c r="AP89" s="21"/>
      <c r="AQ89" s="21"/>
      <c r="AR89" s="21"/>
      <c r="AS89" s="21"/>
      <c r="AT89" s="21"/>
      <c r="AU89" s="21"/>
      <c r="AV89" s="21"/>
      <c r="AW89" s="21"/>
      <c r="AX89" s="21"/>
      <c r="AY89" s="21"/>
      <c r="AZ89" s="21"/>
      <c r="BA89" s="21"/>
      <c r="BB89" s="21"/>
      <c r="BC89" s="21"/>
      <c r="BD89" s="21"/>
      <c r="BE89" s="21"/>
      <c r="BF89" s="21"/>
      <c r="BG89" s="21"/>
      <c r="BH89" s="21"/>
      <c r="BI89" s="21"/>
      <c r="BJ89" s="21"/>
      <c r="BK89" s="21"/>
      <c r="BL89" s="21"/>
      <c r="BM89" s="21"/>
      <c r="BN89" s="21"/>
      <c r="BO89" s="21"/>
      <c r="BP89" s="21"/>
      <c r="BQ89" s="21"/>
      <c r="BR89" s="21"/>
      <c r="BS89" s="21"/>
      <c r="BT89" s="21"/>
      <c r="BU89" s="21"/>
      <c r="BV89" s="21"/>
      <c r="BW89" s="21"/>
      <c r="BX89" s="21"/>
      <c r="BY89" s="21"/>
      <c r="BZ89" s="21"/>
      <c r="CA89" s="21"/>
      <c r="CB89" s="21"/>
      <c r="CC89" s="21"/>
      <c r="CD89" s="21"/>
      <c r="CE89" s="21"/>
      <c r="CF89" s="21"/>
      <c r="CG89" s="21"/>
      <c r="CH89" s="21"/>
      <c r="CI89" s="21"/>
      <c r="CJ89" s="21"/>
      <c r="CK89" s="21"/>
      <c r="CL89" s="21"/>
      <c r="CM89" s="21"/>
      <c r="CN89" s="21"/>
      <c r="CO89" s="21"/>
      <c r="CP89" s="21"/>
      <c r="CQ89" s="21"/>
      <c r="CR89" s="21"/>
      <c r="CS89" s="21"/>
      <c r="CT89" s="21"/>
      <c r="CU89" s="21"/>
      <c r="CV89" s="21"/>
      <c r="CW89" s="21"/>
      <c r="CX89" s="21"/>
      <c r="CY89" s="21"/>
      <c r="CZ89" s="21"/>
      <c r="DA89" s="21"/>
      <c r="DB89" s="21"/>
    </row>
    <row r="90" spans="1:106" ht="17.25">
      <c r="A90" s="320">
        <v>30400014</v>
      </c>
      <c r="B90" s="215" t="s">
        <v>513</v>
      </c>
      <c r="C90" s="16" t="s">
        <v>53</v>
      </c>
      <c r="D90" s="17">
        <v>5.03</v>
      </c>
      <c r="E90" s="17"/>
      <c r="F90" s="6"/>
      <c r="G90" s="93">
        <f>SUM('1:2'!G90)</f>
        <v>0</v>
      </c>
      <c r="H90" s="93">
        <f>SUM('1:2'!H90)</f>
        <v>0</v>
      </c>
      <c r="I90" s="93">
        <f>SUM('1:2'!I90)</f>
        <v>0</v>
      </c>
      <c r="J90" s="31" t="str">
        <f t="array" ref="J90">IF(ISERROR(G90/I90),"",G90/I90)</f>
        <v/>
      </c>
      <c r="K90" s="35">
        <f t="array" ref="K90">IF(ISERROR(G90/L90),"",G90/L90)</f>
        <v>0</v>
      </c>
      <c r="L90" s="87">
        <v>9.3000000000000007</v>
      </c>
      <c r="M90" s="36">
        <f t="shared" si="32"/>
        <v>0</v>
      </c>
      <c r="N90" s="93">
        <f>SUM('1:2'!N90)</f>
        <v>0</v>
      </c>
      <c r="O90" s="93">
        <f>SUM('1:2'!O90)</f>
        <v>0</v>
      </c>
      <c r="P90" s="93">
        <f>SUM('1:2'!P90)</f>
        <v>0</v>
      </c>
      <c r="Q90" s="93">
        <f>SUM('1:2'!Q90)</f>
        <v>0</v>
      </c>
      <c r="R90" s="93">
        <f>SUM('1:2'!R90)</f>
        <v>0</v>
      </c>
      <c r="S90" s="93">
        <f>SUM('1:2'!S90)</f>
        <v>0</v>
      </c>
      <c r="T90" s="93">
        <f>SUM('1:2'!T90)</f>
        <v>0</v>
      </c>
      <c r="U90" s="93">
        <f>SUM('1:2'!U90)</f>
        <v>0</v>
      </c>
      <c r="V90" s="206">
        <f t="shared" si="33"/>
        <v>0</v>
      </c>
      <c r="W90" s="33" t="str">
        <f t="shared" si="31"/>
        <v/>
      </c>
      <c r="X90" s="93">
        <f>SUM('1:2'!X90)</f>
        <v>0</v>
      </c>
      <c r="Y90" s="93">
        <f>SUM('1:2'!Y90)</f>
        <v>0</v>
      </c>
      <c r="Z90" s="93">
        <f>SUM('1:2'!Z90)</f>
        <v>0</v>
      </c>
      <c r="AA90" s="93">
        <f>SUM('1:2'!AA90)</f>
        <v>0</v>
      </c>
      <c r="AB90" s="358">
        <v>1.1100000000000001</v>
      </c>
      <c r="AC90" s="269">
        <f t="shared" si="29"/>
        <v>0</v>
      </c>
      <c r="AD90" s="21"/>
      <c r="AE90" s="21"/>
      <c r="AF90" s="21"/>
      <c r="AG90" s="21"/>
      <c r="AH90" s="21"/>
      <c r="AI90" s="21"/>
      <c r="AJ90" s="21"/>
      <c r="AK90" s="21"/>
      <c r="AL90" s="21"/>
      <c r="AM90" s="21"/>
      <c r="AN90" s="21"/>
      <c r="AO90" s="21"/>
      <c r="AP90" s="21"/>
      <c r="AQ90" s="21"/>
      <c r="AR90" s="21"/>
      <c r="AS90" s="21"/>
      <c r="AT90" s="21"/>
      <c r="AU90" s="21"/>
      <c r="AV90" s="21"/>
      <c r="AW90" s="21"/>
      <c r="AX90" s="21"/>
      <c r="AY90" s="21"/>
      <c r="AZ90" s="21"/>
      <c r="BA90" s="21"/>
      <c r="BB90" s="21"/>
      <c r="BC90" s="21"/>
      <c r="BD90" s="21"/>
      <c r="BE90" s="21"/>
      <c r="BF90" s="21"/>
      <c r="BG90" s="21"/>
      <c r="BH90" s="21"/>
      <c r="BI90" s="21"/>
      <c r="BJ90" s="21"/>
      <c r="BK90" s="21"/>
      <c r="BL90" s="21"/>
      <c r="BM90" s="21"/>
      <c r="BN90" s="21"/>
      <c r="BO90" s="21"/>
      <c r="BP90" s="21"/>
      <c r="BQ90" s="21"/>
      <c r="BR90" s="21"/>
      <c r="BS90" s="21"/>
      <c r="BT90" s="21"/>
      <c r="BU90" s="21"/>
      <c r="BV90" s="21"/>
      <c r="BW90" s="21"/>
      <c r="BX90" s="21"/>
      <c r="BY90" s="21"/>
      <c r="BZ90" s="21"/>
      <c r="CA90" s="21"/>
      <c r="CB90" s="21"/>
      <c r="CC90" s="21"/>
      <c r="CD90" s="21"/>
      <c r="CE90" s="21"/>
      <c r="CF90" s="21"/>
      <c r="CG90" s="21"/>
      <c r="CH90" s="21"/>
      <c r="CI90" s="21"/>
      <c r="CJ90" s="21"/>
      <c r="CK90" s="21"/>
      <c r="CL90" s="21"/>
      <c r="CM90" s="21"/>
      <c r="CN90" s="21"/>
      <c r="CO90" s="21"/>
      <c r="CP90" s="21"/>
      <c r="CQ90" s="21"/>
      <c r="CR90" s="21"/>
      <c r="CS90" s="21"/>
      <c r="CT90" s="21"/>
      <c r="CU90" s="21"/>
      <c r="CV90" s="21"/>
      <c r="CW90" s="21"/>
      <c r="CX90" s="21"/>
      <c r="CY90" s="21"/>
      <c r="CZ90" s="21"/>
      <c r="DA90" s="21"/>
      <c r="DB90" s="21"/>
    </row>
    <row r="91" spans="1:106" ht="17.25">
      <c r="A91" s="320">
        <v>30400013</v>
      </c>
      <c r="B91" s="215" t="s">
        <v>474</v>
      </c>
      <c r="C91" s="16" t="s">
        <v>72</v>
      </c>
      <c r="D91" s="17">
        <v>5.03</v>
      </c>
      <c r="E91" s="17"/>
      <c r="F91" s="6"/>
      <c r="G91" s="93">
        <f>SUM('1:2'!G91)</f>
        <v>15</v>
      </c>
      <c r="H91" s="93">
        <f>SUM('1:2'!H91)</f>
        <v>75.45</v>
      </c>
      <c r="I91" s="93">
        <f>SUM('1:2'!I91)</f>
        <v>2</v>
      </c>
      <c r="J91" s="31">
        <f t="array" ref="J91">IF(ISERROR(G91/I91),"",G91/I91)</f>
        <v>7.5</v>
      </c>
      <c r="K91" s="35">
        <f t="array" ref="K91">IF(ISERROR(G91/L91),"",G91/L91)</f>
        <v>1.6129032258064515</v>
      </c>
      <c r="L91" s="87">
        <v>9.3000000000000007</v>
      </c>
      <c r="M91" s="36">
        <f t="shared" si="32"/>
        <v>0.38709677419354849</v>
      </c>
      <c r="N91" s="93">
        <f>SUM('1:2'!N91)</f>
        <v>0</v>
      </c>
      <c r="O91" s="93">
        <f>SUM('1:2'!O91)</f>
        <v>0</v>
      </c>
      <c r="P91" s="93">
        <f>SUM('1:2'!P91)</f>
        <v>0</v>
      </c>
      <c r="Q91" s="93">
        <f>SUM('1:2'!Q91)</f>
        <v>0</v>
      </c>
      <c r="R91" s="93">
        <f>SUM('1:2'!R91)</f>
        <v>0</v>
      </c>
      <c r="S91" s="93">
        <f>SUM('1:2'!S91)</f>
        <v>0</v>
      </c>
      <c r="T91" s="93">
        <f>SUM('1:2'!T91)</f>
        <v>0</v>
      </c>
      <c r="U91" s="93">
        <f>SUM('1:2'!U91)</f>
        <v>0</v>
      </c>
      <c r="V91" s="206">
        <f t="shared" si="33"/>
        <v>0</v>
      </c>
      <c r="W91" s="33">
        <f t="shared" si="31"/>
        <v>0</v>
      </c>
      <c r="X91" s="93">
        <f>SUM('1:2'!X91)</f>
        <v>0</v>
      </c>
      <c r="Y91" s="93">
        <f>SUM('1:2'!Y91)</f>
        <v>0</v>
      </c>
      <c r="Z91" s="93">
        <f>SUM('1:2'!Z91)</f>
        <v>0</v>
      </c>
      <c r="AA91" s="93">
        <f>SUM('1:2'!AA91)</f>
        <v>0</v>
      </c>
      <c r="AB91" s="358">
        <v>1.1100000000000001</v>
      </c>
      <c r="AC91" s="269">
        <f t="shared" si="29"/>
        <v>16.650000000000002</v>
      </c>
      <c r="AD91" s="21"/>
      <c r="AE91" s="21"/>
      <c r="AF91" s="21"/>
      <c r="AG91" s="21"/>
      <c r="AH91" s="21"/>
      <c r="AI91" s="21"/>
      <c r="AJ91" s="21"/>
      <c r="AK91" s="21"/>
      <c r="AL91" s="21"/>
      <c r="AM91" s="21"/>
      <c r="AN91" s="21"/>
      <c r="AO91" s="21"/>
      <c r="AP91" s="21"/>
      <c r="AQ91" s="21"/>
      <c r="AR91" s="21"/>
      <c r="AS91" s="21"/>
      <c r="AT91" s="21"/>
      <c r="AU91" s="21"/>
      <c r="AV91" s="21"/>
      <c r="AW91" s="21"/>
      <c r="AX91" s="21"/>
      <c r="AY91" s="21"/>
      <c r="AZ91" s="21"/>
      <c r="BA91" s="21"/>
      <c r="BB91" s="21"/>
      <c r="BC91" s="21"/>
      <c r="BD91" s="21"/>
      <c r="BE91" s="21"/>
      <c r="BF91" s="21"/>
      <c r="BG91" s="21"/>
      <c r="BH91" s="21"/>
      <c r="BI91" s="21"/>
      <c r="BJ91" s="21"/>
      <c r="BK91" s="21"/>
      <c r="BL91" s="21"/>
      <c r="BM91" s="21"/>
      <c r="BN91" s="21"/>
      <c r="BO91" s="21"/>
      <c r="BP91" s="21"/>
      <c r="BQ91" s="21"/>
      <c r="BR91" s="21"/>
      <c r="BS91" s="21"/>
      <c r="BT91" s="21"/>
      <c r="BU91" s="21"/>
      <c r="BV91" s="21"/>
      <c r="BW91" s="21"/>
      <c r="BX91" s="21"/>
      <c r="BY91" s="21"/>
      <c r="BZ91" s="21"/>
      <c r="CA91" s="21"/>
      <c r="CB91" s="21"/>
      <c r="CC91" s="21"/>
      <c r="CD91" s="21"/>
      <c r="CE91" s="21"/>
      <c r="CF91" s="21"/>
      <c r="CG91" s="21"/>
      <c r="CH91" s="21"/>
      <c r="CI91" s="21"/>
      <c r="CJ91" s="21"/>
      <c r="CK91" s="21"/>
      <c r="CL91" s="21"/>
      <c r="CM91" s="21"/>
      <c r="CN91" s="21"/>
      <c r="CO91" s="21"/>
      <c r="CP91" s="21"/>
      <c r="CQ91" s="21"/>
      <c r="CR91" s="21"/>
      <c r="CS91" s="21"/>
      <c r="CT91" s="21"/>
      <c r="CU91" s="21"/>
      <c r="CV91" s="21"/>
      <c r="CW91" s="21"/>
      <c r="CX91" s="21"/>
      <c r="CY91" s="21"/>
      <c r="CZ91" s="21"/>
      <c r="DA91" s="21"/>
      <c r="DB91" s="21"/>
    </row>
    <row r="92" spans="1:106" ht="17.25">
      <c r="A92" s="320">
        <v>30400016</v>
      </c>
      <c r="B92" s="215" t="s">
        <v>513</v>
      </c>
      <c r="C92" s="16" t="s">
        <v>60</v>
      </c>
      <c r="D92" s="17">
        <v>5.03</v>
      </c>
      <c r="E92" s="17"/>
      <c r="F92" s="6"/>
      <c r="G92" s="93">
        <f>SUM('1:2'!G92)</f>
        <v>436</v>
      </c>
      <c r="H92" s="93">
        <f>SUM('1:2'!H92)</f>
        <v>2193.08</v>
      </c>
      <c r="I92" s="93">
        <f>SUM('1:2'!I92)</f>
        <v>44</v>
      </c>
      <c r="J92" s="31">
        <f t="array" ref="J92">IF(ISERROR(G92/I92),"",G92/I92)</f>
        <v>9.9090909090909083</v>
      </c>
      <c r="K92" s="35">
        <f t="array" ref="K92">IF(ISERROR(G92/L92),"",G92/L92)</f>
        <v>46.881720430107521</v>
      </c>
      <c r="L92" s="87">
        <v>9.3000000000000007</v>
      </c>
      <c r="M92" s="36">
        <f t="shared" si="32"/>
        <v>-2.8817204301075208</v>
      </c>
      <c r="N92" s="93">
        <f>SUM('1:2'!N92)</f>
        <v>0</v>
      </c>
      <c r="O92" s="93">
        <f>SUM('1:2'!O92)</f>
        <v>0</v>
      </c>
      <c r="P92" s="93">
        <f>SUM('1:2'!P92)</f>
        <v>0</v>
      </c>
      <c r="Q92" s="93">
        <f>SUM('1:2'!Q92)</f>
        <v>0</v>
      </c>
      <c r="R92" s="93">
        <f>SUM('1:2'!R92)</f>
        <v>0</v>
      </c>
      <c r="S92" s="93">
        <f>SUM('1:2'!S92)</f>
        <v>0</v>
      </c>
      <c r="T92" s="93">
        <f>SUM('1:2'!T92)</f>
        <v>0</v>
      </c>
      <c r="U92" s="93">
        <f>SUM('1:2'!U92)</f>
        <v>0</v>
      </c>
      <c r="V92" s="206">
        <f t="shared" si="33"/>
        <v>0</v>
      </c>
      <c r="W92" s="33">
        <f t="shared" si="31"/>
        <v>0</v>
      </c>
      <c r="X92" s="93">
        <f>SUM('1:2'!X92)</f>
        <v>0</v>
      </c>
      <c r="Y92" s="93">
        <f>SUM('1:2'!Y92)</f>
        <v>0</v>
      </c>
      <c r="Z92" s="93">
        <f>SUM('1:2'!Z92)</f>
        <v>0</v>
      </c>
      <c r="AA92" s="93">
        <f>SUM('1:2'!AA92)</f>
        <v>0</v>
      </c>
      <c r="AB92" s="358">
        <v>1.1100000000000001</v>
      </c>
      <c r="AC92" s="269">
        <f t="shared" si="29"/>
        <v>483.96000000000004</v>
      </c>
      <c r="AD92" s="21"/>
      <c r="AE92" s="21"/>
      <c r="AF92" s="21"/>
      <c r="AG92" s="21"/>
      <c r="AH92" s="21"/>
      <c r="AI92" s="21"/>
      <c r="AJ92" s="21"/>
      <c r="AK92" s="21"/>
      <c r="AL92" s="21"/>
      <c r="AM92" s="21"/>
      <c r="AN92" s="21"/>
      <c r="AO92" s="21"/>
      <c r="AP92" s="21"/>
      <c r="AQ92" s="21"/>
      <c r="AR92" s="21"/>
      <c r="AS92" s="21"/>
      <c r="AT92" s="21"/>
      <c r="AU92" s="21"/>
      <c r="AV92" s="21"/>
      <c r="AW92" s="21"/>
      <c r="AX92" s="21"/>
      <c r="AY92" s="21"/>
      <c r="AZ92" s="21"/>
      <c r="BA92" s="21"/>
      <c r="BB92" s="21"/>
      <c r="BC92" s="21"/>
      <c r="BD92" s="21"/>
      <c r="BE92" s="21"/>
      <c r="BF92" s="21"/>
      <c r="BG92" s="21"/>
      <c r="BH92" s="21"/>
      <c r="BI92" s="21"/>
      <c r="BJ92" s="21"/>
      <c r="BK92" s="21"/>
      <c r="BL92" s="21"/>
      <c r="BM92" s="21"/>
      <c r="BN92" s="21"/>
      <c r="BO92" s="21"/>
      <c r="BP92" s="21"/>
      <c r="BQ92" s="21"/>
      <c r="BR92" s="21"/>
      <c r="BS92" s="21"/>
      <c r="BT92" s="21"/>
      <c r="BU92" s="21"/>
      <c r="BV92" s="21"/>
      <c r="BW92" s="21"/>
      <c r="BX92" s="21"/>
      <c r="BY92" s="21"/>
      <c r="BZ92" s="21"/>
      <c r="CA92" s="21"/>
      <c r="CB92" s="21"/>
      <c r="CC92" s="21"/>
      <c r="CD92" s="21"/>
      <c r="CE92" s="21"/>
      <c r="CF92" s="21"/>
      <c r="CG92" s="21"/>
      <c r="CH92" s="21"/>
      <c r="CI92" s="21"/>
      <c r="CJ92" s="21"/>
      <c r="CK92" s="21"/>
      <c r="CL92" s="21"/>
      <c r="CM92" s="21"/>
      <c r="CN92" s="21"/>
      <c r="CO92" s="21"/>
      <c r="CP92" s="21"/>
      <c r="CQ92" s="21"/>
      <c r="CR92" s="21"/>
      <c r="CS92" s="21"/>
      <c r="CT92" s="21"/>
      <c r="CU92" s="21"/>
      <c r="CV92" s="21"/>
      <c r="CW92" s="21"/>
      <c r="CX92" s="21"/>
      <c r="CY92" s="21"/>
      <c r="CZ92" s="21"/>
      <c r="DA92" s="21"/>
      <c r="DB92" s="21"/>
    </row>
    <row r="93" spans="1:106" ht="17.25">
      <c r="A93" s="320">
        <v>30400017</v>
      </c>
      <c r="B93" s="215" t="s">
        <v>513</v>
      </c>
      <c r="C93" s="16" t="s">
        <v>66</v>
      </c>
      <c r="D93" s="17">
        <v>5.03</v>
      </c>
      <c r="E93" s="17"/>
      <c r="F93" s="6"/>
      <c r="G93" s="93">
        <f>SUM('1:2'!G93)</f>
        <v>0</v>
      </c>
      <c r="H93" s="93">
        <f>SUM('1:2'!H93)</f>
        <v>0</v>
      </c>
      <c r="I93" s="93">
        <f>SUM('1:2'!I93)</f>
        <v>0</v>
      </c>
      <c r="J93" s="31" t="str">
        <f t="array" ref="J93">IF(ISERROR(G93/I93),"",G93/I93)</f>
        <v/>
      </c>
      <c r="K93" s="35">
        <f t="array" ref="K93">IF(ISERROR(G93/L93),"",G93/L93)</f>
        <v>0</v>
      </c>
      <c r="L93" s="87">
        <v>9.3000000000000007</v>
      </c>
      <c r="M93" s="36">
        <f t="shared" si="32"/>
        <v>0</v>
      </c>
      <c r="N93" s="93">
        <f>SUM('1:2'!N93)</f>
        <v>0</v>
      </c>
      <c r="O93" s="93">
        <f>SUM('1:2'!O93)</f>
        <v>0</v>
      </c>
      <c r="P93" s="93">
        <f>SUM('1:2'!P93)</f>
        <v>0</v>
      </c>
      <c r="Q93" s="93">
        <f>SUM('1:2'!Q93)</f>
        <v>0</v>
      </c>
      <c r="R93" s="93">
        <f>SUM('1:2'!R93)</f>
        <v>0</v>
      </c>
      <c r="S93" s="93">
        <f>SUM('1:2'!S93)</f>
        <v>0</v>
      </c>
      <c r="T93" s="93">
        <f>SUM('1:2'!T93)</f>
        <v>0</v>
      </c>
      <c r="U93" s="93">
        <f>SUM('1:2'!U93)</f>
        <v>0</v>
      </c>
      <c r="V93" s="206">
        <f t="shared" si="33"/>
        <v>0</v>
      </c>
      <c r="W93" s="33" t="str">
        <f t="shared" si="31"/>
        <v/>
      </c>
      <c r="X93" s="93">
        <f>SUM('1:2'!X93)</f>
        <v>0</v>
      </c>
      <c r="Y93" s="93">
        <f>SUM('1:2'!Y93)</f>
        <v>0</v>
      </c>
      <c r="Z93" s="93">
        <f>SUM('1:2'!Z93)</f>
        <v>0</v>
      </c>
      <c r="AA93" s="93">
        <f>SUM('1:2'!AA93)</f>
        <v>0</v>
      </c>
      <c r="AB93" s="358">
        <v>1.1100000000000001</v>
      </c>
      <c r="AC93" s="269">
        <f t="shared" si="29"/>
        <v>0</v>
      </c>
      <c r="AD93" s="21"/>
      <c r="AE93" s="21"/>
      <c r="AF93" s="21"/>
      <c r="AG93" s="21"/>
      <c r="AH93" s="21"/>
      <c r="AI93" s="21"/>
      <c r="AJ93" s="21"/>
      <c r="AK93" s="21"/>
      <c r="AL93" s="21"/>
      <c r="AM93" s="21"/>
      <c r="AN93" s="21"/>
      <c r="AO93" s="21"/>
      <c r="AP93" s="21"/>
      <c r="AQ93" s="21"/>
      <c r="AR93" s="21"/>
      <c r="AS93" s="21"/>
      <c r="AT93" s="21"/>
      <c r="AU93" s="21"/>
      <c r="AV93" s="21"/>
      <c r="AW93" s="21"/>
      <c r="AX93" s="21"/>
      <c r="AY93" s="21"/>
      <c r="AZ93" s="21"/>
      <c r="BA93" s="21"/>
      <c r="BB93" s="21"/>
      <c r="BC93" s="21"/>
      <c r="BD93" s="21"/>
      <c r="BE93" s="21"/>
      <c r="BF93" s="21"/>
      <c r="BG93" s="21"/>
      <c r="BH93" s="21"/>
      <c r="BI93" s="21"/>
      <c r="BJ93" s="21"/>
      <c r="BK93" s="21"/>
      <c r="BL93" s="21"/>
      <c r="BM93" s="21"/>
      <c r="BN93" s="21"/>
      <c r="BO93" s="21"/>
      <c r="BP93" s="21"/>
      <c r="BQ93" s="21"/>
      <c r="BR93" s="21"/>
      <c r="BS93" s="21"/>
      <c r="BT93" s="21"/>
      <c r="BU93" s="21"/>
      <c r="BV93" s="21"/>
      <c r="BW93" s="21"/>
      <c r="BX93" s="21"/>
      <c r="BY93" s="21"/>
      <c r="BZ93" s="21"/>
      <c r="CA93" s="21"/>
      <c r="CB93" s="21"/>
      <c r="CC93" s="21"/>
      <c r="CD93" s="21"/>
      <c r="CE93" s="21"/>
      <c r="CF93" s="21"/>
      <c r="CG93" s="21"/>
      <c r="CH93" s="21"/>
      <c r="CI93" s="21"/>
      <c r="CJ93" s="21"/>
      <c r="CK93" s="21"/>
      <c r="CL93" s="21"/>
      <c r="CM93" s="21"/>
      <c r="CN93" s="21"/>
      <c r="CO93" s="21"/>
      <c r="CP93" s="21"/>
      <c r="CQ93" s="21"/>
      <c r="CR93" s="21"/>
      <c r="CS93" s="21"/>
      <c r="CT93" s="21"/>
      <c r="CU93" s="21"/>
      <c r="CV93" s="21"/>
      <c r="CW93" s="21"/>
      <c r="CX93" s="21"/>
      <c r="CY93" s="21"/>
      <c r="CZ93" s="21"/>
      <c r="DA93" s="21"/>
      <c r="DB93" s="21"/>
    </row>
    <row r="94" spans="1:106" ht="17.25">
      <c r="A94" s="320">
        <v>30400015</v>
      </c>
      <c r="B94" s="65" t="s">
        <v>512</v>
      </c>
      <c r="C94" s="16" t="s">
        <v>177</v>
      </c>
      <c r="D94" s="17">
        <v>5.03</v>
      </c>
      <c r="E94" s="17"/>
      <c r="F94" s="6"/>
      <c r="G94" s="93">
        <f>SUM('1:2'!G94)</f>
        <v>81</v>
      </c>
      <c r="H94" s="93">
        <f>SUM('1:2'!H94)</f>
        <v>407.43</v>
      </c>
      <c r="I94" s="93">
        <f>SUM('1:2'!I94)</f>
        <v>11</v>
      </c>
      <c r="J94" s="31"/>
      <c r="K94" s="35">
        <f t="array" ref="K94">IF(ISERROR(G94/L94),"",G94/L94)</f>
        <v>8.7096774193548381</v>
      </c>
      <c r="L94" s="87">
        <v>9.3000000000000007</v>
      </c>
      <c r="M94" s="36">
        <f t="shared" si="32"/>
        <v>2.2903225806451619</v>
      </c>
      <c r="N94" s="93">
        <f>SUM('1:2'!N94)</f>
        <v>0</v>
      </c>
      <c r="O94" s="93">
        <f>SUM('1:2'!O94)</f>
        <v>0</v>
      </c>
      <c r="P94" s="93">
        <f>SUM('1:2'!P94)</f>
        <v>0</v>
      </c>
      <c r="Q94" s="93">
        <f>SUM('1:2'!Q94)</f>
        <v>0</v>
      </c>
      <c r="R94" s="93">
        <f>SUM('1:2'!R94)</f>
        <v>0</v>
      </c>
      <c r="S94" s="93">
        <f>SUM('1:2'!S94)</f>
        <v>0</v>
      </c>
      <c r="T94" s="93">
        <f>SUM('1:2'!T94)</f>
        <v>0</v>
      </c>
      <c r="U94" s="93">
        <f>SUM('1:2'!U94)</f>
        <v>0</v>
      </c>
      <c r="V94" s="207"/>
      <c r="W94" s="33"/>
      <c r="X94" s="93">
        <f>SUM('1:2'!X94)</f>
        <v>0</v>
      </c>
      <c r="Y94" s="93">
        <f>SUM('1:2'!Y94)</f>
        <v>0</v>
      </c>
      <c r="Z94" s="93">
        <f>SUM('1:2'!Z94)</f>
        <v>0</v>
      </c>
      <c r="AA94" s="93">
        <f>SUM('1:2'!AA94)</f>
        <v>0</v>
      </c>
      <c r="AB94" s="358">
        <v>0.84</v>
      </c>
      <c r="AC94" s="269">
        <f t="shared" si="29"/>
        <v>68.039999999999992</v>
      </c>
      <c r="AD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</row>
    <row r="95" spans="1:106" ht="17.25">
      <c r="A95" s="321">
        <v>30600004</v>
      </c>
      <c r="B95" s="65" t="s">
        <v>162</v>
      </c>
      <c r="C95" s="16" t="s">
        <v>53</v>
      </c>
      <c r="D95" s="17">
        <v>5.03</v>
      </c>
      <c r="E95" s="17"/>
      <c r="F95" s="6"/>
      <c r="G95" s="93">
        <f>SUM('1:2'!G95)</f>
        <v>0</v>
      </c>
      <c r="H95" s="93">
        <f>SUM('1:2'!H95)</f>
        <v>0</v>
      </c>
      <c r="I95" s="93">
        <f>SUM('1:2'!I95)</f>
        <v>0</v>
      </c>
      <c r="J95" s="31" t="str">
        <f t="array" ref="J95">IF(ISERROR(G95/I95),"",G95/I95)</f>
        <v/>
      </c>
      <c r="K95" s="35">
        <f t="array" ref="K95">IF(ISERROR(G95/L95),"",G95/L95)</f>
        <v>0</v>
      </c>
      <c r="L95" s="87">
        <v>8</v>
      </c>
      <c r="M95" s="36">
        <f>IF(ISERROR(I95-K95),"",I95-K95)</f>
        <v>0</v>
      </c>
      <c r="N95" s="93">
        <f>SUM('1:2'!N95)</f>
        <v>0</v>
      </c>
      <c r="O95" s="93">
        <f>SUM('1:2'!O95)</f>
        <v>0</v>
      </c>
      <c r="P95" s="93">
        <f>SUM('1:2'!P95)</f>
        <v>0</v>
      </c>
      <c r="Q95" s="93">
        <f>SUM('1:2'!Q95)</f>
        <v>0</v>
      </c>
      <c r="R95" s="93">
        <f>SUM('1:2'!R95)</f>
        <v>0</v>
      </c>
      <c r="S95" s="93">
        <f>SUM('1:2'!S95)</f>
        <v>0</v>
      </c>
      <c r="T95" s="93">
        <f>SUM('1:2'!T95)</f>
        <v>0</v>
      </c>
      <c r="U95" s="93">
        <f>SUM('1:2'!U95)</f>
        <v>0</v>
      </c>
      <c r="V95" s="207">
        <f>SUM(X95:AA95)</f>
        <v>0</v>
      </c>
      <c r="W95" s="33" t="str">
        <f>IF(ISERROR(V95/G95),"",V95/G95)</f>
        <v/>
      </c>
      <c r="X95" s="93">
        <f>SUM('1:2'!X95)</f>
        <v>0</v>
      </c>
      <c r="Y95" s="93">
        <f>SUM('1:2'!Y95)</f>
        <v>0</v>
      </c>
      <c r="Z95" s="93">
        <f>SUM('1:2'!Z95)</f>
        <v>0</v>
      </c>
      <c r="AA95" s="93">
        <f>SUM('1:2'!AA95)</f>
        <v>0</v>
      </c>
      <c r="AB95" s="358">
        <v>1.06</v>
      </c>
      <c r="AC95" s="269">
        <f t="shared" si="29"/>
        <v>0</v>
      </c>
      <c r="AD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</row>
    <row r="96" spans="1:106" ht="17.25">
      <c r="A96" s="321">
        <v>30600001</v>
      </c>
      <c r="B96" s="65" t="s">
        <v>162</v>
      </c>
      <c r="C96" s="16" t="s">
        <v>55</v>
      </c>
      <c r="D96" s="17">
        <v>5.03</v>
      </c>
      <c r="E96" s="17"/>
      <c r="F96" s="6"/>
      <c r="G96" s="93">
        <f>SUM('1:2'!G96)</f>
        <v>0</v>
      </c>
      <c r="H96" s="93">
        <f>SUM('1:2'!H96)</f>
        <v>0</v>
      </c>
      <c r="I96" s="93">
        <f>SUM('1:2'!I96)</f>
        <v>0</v>
      </c>
      <c r="J96" s="31" t="str">
        <f t="array" ref="J96">IF(ISERROR(G96/I96),"",G96/I96)</f>
        <v/>
      </c>
      <c r="K96" s="35">
        <f t="array" ref="K96">IF(ISERROR(G96/L96),"",G96/L96)</f>
        <v>0</v>
      </c>
      <c r="L96" s="87">
        <v>8</v>
      </c>
      <c r="M96" s="36">
        <f>IF(ISERROR(I96-K96),"",I96-K96)</f>
        <v>0</v>
      </c>
      <c r="N96" s="93">
        <f>SUM('1:2'!N96)</f>
        <v>0</v>
      </c>
      <c r="O96" s="93">
        <f>SUM('1:2'!O96)</f>
        <v>0</v>
      </c>
      <c r="P96" s="93">
        <f>SUM('1:2'!P96)</f>
        <v>0</v>
      </c>
      <c r="Q96" s="93">
        <f>SUM('1:2'!Q96)</f>
        <v>0</v>
      </c>
      <c r="R96" s="93">
        <f>SUM('1:2'!R96)</f>
        <v>0</v>
      </c>
      <c r="S96" s="93">
        <f>SUM('1:2'!S96)</f>
        <v>0</v>
      </c>
      <c r="T96" s="93">
        <f>SUM('1:2'!T96)</f>
        <v>0</v>
      </c>
      <c r="U96" s="93">
        <f>SUM('1:2'!U96)</f>
        <v>0</v>
      </c>
      <c r="V96" s="207">
        <f>SUM(X96:AA96)</f>
        <v>0</v>
      </c>
      <c r="W96" s="33" t="str">
        <f>IF(ISERROR(V96/G96),"",V96/G96)</f>
        <v/>
      </c>
      <c r="X96" s="93">
        <f>SUM('1:2'!X96)</f>
        <v>0</v>
      </c>
      <c r="Y96" s="93">
        <f>SUM('1:2'!Y96)</f>
        <v>0</v>
      </c>
      <c r="Z96" s="93">
        <f>SUM('1:2'!Z96)</f>
        <v>0</v>
      </c>
      <c r="AA96" s="93">
        <f>SUM('1:2'!AA96)</f>
        <v>0</v>
      </c>
      <c r="AB96" s="358">
        <v>1.06</v>
      </c>
      <c r="AC96" s="269">
        <f t="shared" si="29"/>
        <v>0</v>
      </c>
      <c r="AD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</row>
    <row r="97" spans="1:106" ht="17.25">
      <c r="A97" s="321">
        <v>30600002</v>
      </c>
      <c r="B97" s="65" t="s">
        <v>162</v>
      </c>
      <c r="C97" s="16" t="s">
        <v>60</v>
      </c>
      <c r="D97" s="17">
        <v>5.03</v>
      </c>
      <c r="E97" s="17"/>
      <c r="F97" s="6"/>
      <c r="G97" s="93">
        <f>SUM('1:2'!G97)</f>
        <v>0</v>
      </c>
      <c r="H97" s="93">
        <f>SUM('1:2'!H97)</f>
        <v>0</v>
      </c>
      <c r="I97" s="93">
        <f>SUM('1:2'!I97)</f>
        <v>0</v>
      </c>
      <c r="J97" s="31" t="str">
        <f t="array" ref="J97">IF(ISERROR(G97/I97),"",G97/I97)</f>
        <v/>
      </c>
      <c r="K97" s="35">
        <f t="array" ref="K97">IF(ISERROR(G97/L97),"",G97/L97)</f>
        <v>0</v>
      </c>
      <c r="L97" s="87">
        <v>8</v>
      </c>
      <c r="M97" s="36">
        <f>IF(ISERROR(I97-K97),"",I97-K97)</f>
        <v>0</v>
      </c>
      <c r="N97" s="93">
        <f>SUM('1:2'!N97)</f>
        <v>0</v>
      </c>
      <c r="O97" s="93">
        <f>SUM('1:2'!O97)</f>
        <v>0</v>
      </c>
      <c r="P97" s="93">
        <f>SUM('1:2'!P97)</f>
        <v>0</v>
      </c>
      <c r="Q97" s="93">
        <f>SUM('1:2'!Q97)</f>
        <v>0</v>
      </c>
      <c r="R97" s="93">
        <f>SUM('1:2'!R97)</f>
        <v>0</v>
      </c>
      <c r="S97" s="93">
        <f>SUM('1:2'!S97)</f>
        <v>0</v>
      </c>
      <c r="T97" s="93">
        <f>SUM('1:2'!T97)</f>
        <v>0</v>
      </c>
      <c r="U97" s="93">
        <f>SUM('1:2'!U97)</f>
        <v>0</v>
      </c>
      <c r="V97" s="207">
        <f>SUM(X97:AA97)</f>
        <v>0</v>
      </c>
      <c r="W97" s="33" t="str">
        <f>IF(ISERROR(V97/G97),"",V97/G97)</f>
        <v/>
      </c>
      <c r="X97" s="93">
        <f>SUM('1:2'!X97)</f>
        <v>0</v>
      </c>
      <c r="Y97" s="93">
        <f>SUM('1:2'!Y97)</f>
        <v>0</v>
      </c>
      <c r="Z97" s="93">
        <f>SUM('1:2'!Z97)</f>
        <v>0</v>
      </c>
      <c r="AA97" s="93">
        <f>SUM('1:2'!AA97)</f>
        <v>0</v>
      </c>
      <c r="AB97" s="358">
        <v>1.06</v>
      </c>
      <c r="AC97" s="269">
        <f t="shared" si="29"/>
        <v>0</v>
      </c>
      <c r="AD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</row>
    <row r="98" spans="1:106" ht="17.25">
      <c r="A98" s="321">
        <v>30600003</v>
      </c>
      <c r="B98" s="65" t="s">
        <v>162</v>
      </c>
      <c r="C98" s="195" t="s">
        <v>89</v>
      </c>
      <c r="D98" s="17">
        <v>5.03</v>
      </c>
      <c r="E98" s="17"/>
      <c r="F98" s="6"/>
      <c r="G98" s="93">
        <f>SUM('1:2'!G98)</f>
        <v>0</v>
      </c>
      <c r="H98" s="93">
        <f>SUM('1:2'!H98)</f>
        <v>0</v>
      </c>
      <c r="I98" s="93">
        <f>SUM('1:2'!I98)</f>
        <v>0</v>
      </c>
      <c r="J98" s="31" t="str">
        <f t="array" ref="J98">IF(ISERROR(G98/I98),"",G98/I98)</f>
        <v/>
      </c>
      <c r="K98" s="35">
        <f t="array" ref="K98">IF(ISERROR(G98/L98),"",G98/L98)</f>
        <v>0</v>
      </c>
      <c r="L98" s="87">
        <v>8</v>
      </c>
      <c r="M98" s="36">
        <f>IF(ISERROR(I98-K98),"",I98-K98)</f>
        <v>0</v>
      </c>
      <c r="N98" s="93">
        <f>SUM('1:2'!N98)</f>
        <v>0</v>
      </c>
      <c r="O98" s="93">
        <f>SUM('1:2'!O98)</f>
        <v>0</v>
      </c>
      <c r="P98" s="93">
        <f>SUM('1:2'!P98)</f>
        <v>0</v>
      </c>
      <c r="Q98" s="93">
        <f>SUM('1:2'!Q98)</f>
        <v>0</v>
      </c>
      <c r="R98" s="93">
        <f>SUM('1:2'!R98)</f>
        <v>0</v>
      </c>
      <c r="S98" s="93">
        <f>SUM('1:2'!S98)</f>
        <v>0</v>
      </c>
      <c r="T98" s="93">
        <f>SUM('1:2'!T98)</f>
        <v>0</v>
      </c>
      <c r="U98" s="93">
        <f>SUM('1:2'!U98)</f>
        <v>0</v>
      </c>
      <c r="V98" s="207">
        <f>SUM(X98:AA98)</f>
        <v>0</v>
      </c>
      <c r="W98" s="33" t="str">
        <f>IF(ISERROR(V98/G98),"",V98/G98)</f>
        <v/>
      </c>
      <c r="X98" s="93">
        <f>SUM('1:2'!X98)</f>
        <v>0</v>
      </c>
      <c r="Y98" s="93">
        <f>SUM('1:2'!Y98)</f>
        <v>0</v>
      </c>
      <c r="Z98" s="93">
        <f>SUM('1:2'!Z98)</f>
        <v>0</v>
      </c>
      <c r="AA98" s="93">
        <f>SUM('1:2'!AA98)</f>
        <v>0</v>
      </c>
      <c r="AB98" s="358">
        <v>1.06</v>
      </c>
      <c r="AC98" s="269">
        <f t="shared" si="29"/>
        <v>0</v>
      </c>
      <c r="AD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</row>
    <row r="99" spans="1:106" ht="17.25">
      <c r="A99" s="321">
        <v>30400030</v>
      </c>
      <c r="B99" s="215" t="s">
        <v>491</v>
      </c>
      <c r="C99" s="16" t="s">
        <v>53</v>
      </c>
      <c r="D99" s="17">
        <v>5.03</v>
      </c>
      <c r="E99" s="17"/>
      <c r="F99" s="6"/>
      <c r="G99" s="93">
        <f>SUM('1:2'!G99)</f>
        <v>0</v>
      </c>
      <c r="H99" s="93">
        <f>SUM('1:2'!H99)</f>
        <v>0</v>
      </c>
      <c r="I99" s="93">
        <f>SUM('1:2'!I99)</f>
        <v>0</v>
      </c>
      <c r="J99" s="31" t="str">
        <f t="array" ref="J99">IF(ISERROR(G99/I99),"",G99/I99)</f>
        <v/>
      </c>
      <c r="K99" s="35">
        <f t="array" ref="K99">IF(ISERROR(G99/L99),"",G99/L99)</f>
        <v>0</v>
      </c>
      <c r="L99" s="87">
        <v>10</v>
      </c>
      <c r="M99" s="36">
        <f t="shared" ref="M99:M114" si="34">IF(ISERROR(I99-K99),"",I99-K99)</f>
        <v>0</v>
      </c>
      <c r="N99" s="93">
        <f>SUM('1:2'!N99)</f>
        <v>0</v>
      </c>
      <c r="O99" s="93">
        <f>SUM('1:2'!O99)</f>
        <v>0</v>
      </c>
      <c r="P99" s="93">
        <f>SUM('1:2'!P99)</f>
        <v>0</v>
      </c>
      <c r="Q99" s="93">
        <f>SUM('1:2'!Q99)</f>
        <v>0</v>
      </c>
      <c r="R99" s="93">
        <f>SUM('1:2'!R99)</f>
        <v>0</v>
      </c>
      <c r="S99" s="93">
        <f>SUM('1:2'!S99)</f>
        <v>0</v>
      </c>
      <c r="T99" s="93">
        <f>SUM('1:2'!T99)</f>
        <v>0</v>
      </c>
      <c r="U99" s="93">
        <f>SUM('1:2'!U99)</f>
        <v>0</v>
      </c>
      <c r="V99" s="206">
        <f t="shared" ref="V99:V106" si="35">SUM(X99:AA99)</f>
        <v>0</v>
      </c>
      <c r="W99" s="33" t="str">
        <f t="shared" ref="W99:W106" si="36">IF(ISERROR(V99/G99),"",V99/G99)</f>
        <v/>
      </c>
      <c r="X99" s="93">
        <f>SUM('1:2'!X99)</f>
        <v>0</v>
      </c>
      <c r="Y99" s="93">
        <f>SUM('1:2'!Y99)</f>
        <v>0</v>
      </c>
      <c r="Z99" s="93">
        <f>SUM('1:2'!Z99)</f>
        <v>0</v>
      </c>
      <c r="AA99" s="93">
        <f>SUM('1:2'!AA99)</f>
        <v>0</v>
      </c>
      <c r="AB99" s="358">
        <v>1.04</v>
      </c>
      <c r="AC99" s="269">
        <f t="shared" si="29"/>
        <v>0</v>
      </c>
      <c r="AD99" s="21"/>
      <c r="AE99" s="21"/>
      <c r="AF99" s="21"/>
      <c r="AG99" s="21"/>
      <c r="AH99" s="21"/>
      <c r="AI99" s="21"/>
      <c r="AJ99" s="21"/>
      <c r="AK99" s="21"/>
      <c r="AL99" s="21"/>
      <c r="AM99" s="21"/>
      <c r="AN99" s="21"/>
      <c r="AO99" s="21"/>
      <c r="AP99" s="21"/>
      <c r="AQ99" s="21"/>
      <c r="AR99" s="21"/>
      <c r="AS99" s="21"/>
      <c r="AT99" s="21"/>
      <c r="AU99" s="21"/>
      <c r="AV99" s="21"/>
      <c r="AW99" s="21"/>
      <c r="AX99" s="21"/>
      <c r="AY99" s="21"/>
      <c r="AZ99" s="21"/>
      <c r="BA99" s="21"/>
      <c r="BB99" s="21"/>
      <c r="BC99" s="21"/>
      <c r="BD99" s="21"/>
      <c r="BE99" s="21"/>
      <c r="BF99" s="21"/>
      <c r="BG99" s="21"/>
      <c r="BH99" s="21"/>
      <c r="BI99" s="21"/>
      <c r="BJ99" s="21"/>
      <c r="BK99" s="21"/>
      <c r="BL99" s="21"/>
      <c r="BM99" s="21"/>
      <c r="BN99" s="21"/>
      <c r="BO99" s="21"/>
      <c r="BP99" s="21"/>
      <c r="BQ99" s="21"/>
      <c r="BR99" s="21"/>
      <c r="BS99" s="21"/>
      <c r="BT99" s="21"/>
      <c r="BU99" s="21"/>
      <c r="BV99" s="21"/>
      <c r="BW99" s="21"/>
      <c r="BX99" s="21"/>
      <c r="BY99" s="21"/>
      <c r="BZ99" s="21"/>
      <c r="CA99" s="21"/>
      <c r="CB99" s="21"/>
      <c r="CC99" s="21"/>
      <c r="CD99" s="21"/>
      <c r="CE99" s="21"/>
      <c r="CF99" s="21"/>
      <c r="CG99" s="21"/>
      <c r="CH99" s="21"/>
      <c r="CI99" s="21"/>
      <c r="CJ99" s="21"/>
      <c r="CK99" s="21"/>
      <c r="CL99" s="21"/>
      <c r="CM99" s="21"/>
      <c r="CN99" s="21"/>
      <c r="CO99" s="21"/>
      <c r="CP99" s="21"/>
      <c r="CQ99" s="21"/>
      <c r="CR99" s="21"/>
      <c r="CS99" s="21"/>
      <c r="CT99" s="21"/>
      <c r="CU99" s="21"/>
      <c r="CV99" s="21"/>
      <c r="CW99" s="21"/>
      <c r="CX99" s="21"/>
      <c r="CY99" s="21"/>
      <c r="CZ99" s="21"/>
      <c r="DA99" s="21"/>
      <c r="DB99" s="21"/>
    </row>
    <row r="100" spans="1:106" ht="17.25">
      <c r="A100" s="321"/>
      <c r="B100" s="65" t="s">
        <v>88</v>
      </c>
      <c r="C100" s="16" t="s">
        <v>72</v>
      </c>
      <c r="D100" s="17">
        <v>5.03</v>
      </c>
      <c r="E100" s="17"/>
      <c r="F100" s="6"/>
      <c r="G100" s="93">
        <f>SUM('1:2'!G100)</f>
        <v>0</v>
      </c>
      <c r="H100" s="93">
        <f>SUM('1:2'!H100)</f>
        <v>0</v>
      </c>
      <c r="I100" s="93">
        <f>SUM('1:2'!I100)</f>
        <v>0</v>
      </c>
      <c r="J100" s="31" t="str">
        <f t="array" ref="J100">IF(ISERROR(G100/I100),"",G100/I100)</f>
        <v/>
      </c>
      <c r="K100" s="35" t="str">
        <f t="array" ref="K100">IF(ISERROR(G100/L100),"",G100/L100)</f>
        <v/>
      </c>
      <c r="L100" s="87"/>
      <c r="M100" s="36" t="str">
        <f t="shared" si="34"/>
        <v/>
      </c>
      <c r="N100" s="93">
        <f>SUM('1:2'!N100)</f>
        <v>0</v>
      </c>
      <c r="O100" s="93">
        <f>SUM('1:2'!O100)</f>
        <v>0</v>
      </c>
      <c r="P100" s="93">
        <f>SUM('1:2'!P100)</f>
        <v>0</v>
      </c>
      <c r="Q100" s="93">
        <f>SUM('1:2'!Q100)</f>
        <v>0</v>
      </c>
      <c r="R100" s="93">
        <f>SUM('1:2'!R100)</f>
        <v>0</v>
      </c>
      <c r="S100" s="93">
        <f>SUM('1:2'!S100)</f>
        <v>0</v>
      </c>
      <c r="T100" s="93">
        <f>SUM('1:2'!T100)</f>
        <v>0</v>
      </c>
      <c r="U100" s="93">
        <f>SUM('1:2'!U100)</f>
        <v>0</v>
      </c>
      <c r="V100" s="206">
        <f t="shared" si="35"/>
        <v>0</v>
      </c>
      <c r="W100" s="33" t="str">
        <f t="shared" si="36"/>
        <v/>
      </c>
      <c r="X100" s="93">
        <f>SUM('1:2'!X100)</f>
        <v>0</v>
      </c>
      <c r="Y100" s="93">
        <f>SUM('1:2'!Y100)</f>
        <v>0</v>
      </c>
      <c r="Z100" s="93">
        <f>SUM('1:2'!Z100)</f>
        <v>0</v>
      </c>
      <c r="AA100" s="93">
        <f>SUM('1:2'!AA100)</f>
        <v>0</v>
      </c>
      <c r="AB100" s="358">
        <v>1.04</v>
      </c>
      <c r="AC100" s="269">
        <f t="shared" si="29"/>
        <v>0</v>
      </c>
      <c r="AD100" s="21"/>
      <c r="AE100" s="21"/>
      <c r="AF100" s="21"/>
      <c r="AG100" s="21"/>
      <c r="AH100" s="21"/>
      <c r="AI100" s="21"/>
      <c r="AJ100" s="21"/>
      <c r="AK100" s="21"/>
      <c r="AL100" s="21"/>
      <c r="AM100" s="21"/>
      <c r="AN100" s="21"/>
      <c r="AO100" s="21"/>
      <c r="AP100" s="21"/>
      <c r="AQ100" s="21"/>
      <c r="AR100" s="21"/>
      <c r="AS100" s="21"/>
      <c r="AT100" s="21"/>
      <c r="AU100" s="21"/>
      <c r="AV100" s="21"/>
      <c r="AW100" s="21"/>
      <c r="AX100" s="21"/>
      <c r="AY100" s="21"/>
      <c r="AZ100" s="21"/>
      <c r="BA100" s="21"/>
      <c r="BB100" s="21"/>
      <c r="BC100" s="21"/>
      <c r="BD100" s="21"/>
      <c r="BE100" s="21"/>
      <c r="BF100" s="21"/>
      <c r="BG100" s="21"/>
      <c r="BH100" s="21"/>
      <c r="BI100" s="21"/>
      <c r="BJ100" s="21"/>
      <c r="BK100" s="21"/>
      <c r="BL100" s="21"/>
      <c r="BM100" s="21"/>
      <c r="BN100" s="21"/>
      <c r="BO100" s="21"/>
      <c r="BP100" s="21"/>
      <c r="BQ100" s="21"/>
      <c r="BR100" s="21"/>
      <c r="BS100" s="21"/>
      <c r="BT100" s="21"/>
      <c r="BU100" s="21"/>
      <c r="BV100" s="21"/>
      <c r="BW100" s="21"/>
      <c r="BX100" s="21"/>
      <c r="BY100" s="21"/>
      <c r="BZ100" s="21"/>
      <c r="CA100" s="21"/>
      <c r="CB100" s="21"/>
      <c r="CC100" s="21"/>
      <c r="CD100" s="21"/>
      <c r="CE100" s="21"/>
      <c r="CF100" s="21"/>
      <c r="CG100" s="21"/>
      <c r="CH100" s="21"/>
      <c r="CI100" s="21"/>
      <c r="CJ100" s="21"/>
      <c r="CK100" s="21"/>
      <c r="CL100" s="21"/>
      <c r="CM100" s="21"/>
      <c r="CN100" s="21"/>
      <c r="CO100" s="21"/>
      <c r="CP100" s="21"/>
      <c r="CQ100" s="21"/>
      <c r="CR100" s="21"/>
      <c r="CS100" s="21"/>
      <c r="CT100" s="21"/>
      <c r="CU100" s="21"/>
      <c r="CV100" s="21"/>
      <c r="CW100" s="21"/>
      <c r="CX100" s="21"/>
      <c r="CY100" s="21"/>
      <c r="CZ100" s="21"/>
      <c r="DA100" s="21"/>
      <c r="DB100" s="21"/>
    </row>
    <row r="101" spans="1:106" ht="17.25">
      <c r="A101" s="321"/>
      <c r="B101" s="65" t="s">
        <v>88</v>
      </c>
      <c r="C101" s="16" t="s">
        <v>60</v>
      </c>
      <c r="D101" s="17">
        <v>5.03</v>
      </c>
      <c r="E101" s="17"/>
      <c r="F101" s="6"/>
      <c r="G101" s="93">
        <f>SUM('1:2'!G101)</f>
        <v>0</v>
      </c>
      <c r="H101" s="93">
        <f>SUM('1:2'!H101)</f>
        <v>0</v>
      </c>
      <c r="I101" s="93">
        <f>SUM('1:2'!I101)</f>
        <v>0</v>
      </c>
      <c r="J101" s="31" t="str">
        <f t="array" ref="J101">IF(ISERROR(G101/I101),"",G101/I101)</f>
        <v/>
      </c>
      <c r="K101" s="35" t="str">
        <f t="array" ref="K101">IF(ISERROR(G101/L101),"",G101/L101)</f>
        <v/>
      </c>
      <c r="L101" s="87"/>
      <c r="M101" s="36" t="str">
        <f t="shared" si="34"/>
        <v/>
      </c>
      <c r="N101" s="93">
        <f>SUM('1:2'!N101)</f>
        <v>0</v>
      </c>
      <c r="O101" s="93">
        <f>SUM('1:2'!O101)</f>
        <v>0</v>
      </c>
      <c r="P101" s="93">
        <f>SUM('1:2'!P101)</f>
        <v>0</v>
      </c>
      <c r="Q101" s="93">
        <f>SUM('1:2'!Q101)</f>
        <v>0</v>
      </c>
      <c r="R101" s="93">
        <f>SUM('1:2'!R101)</f>
        <v>0</v>
      </c>
      <c r="S101" s="93">
        <f>SUM('1:2'!S101)</f>
        <v>0</v>
      </c>
      <c r="T101" s="93">
        <f>SUM('1:2'!T101)</f>
        <v>0</v>
      </c>
      <c r="U101" s="93">
        <f>SUM('1:2'!U101)</f>
        <v>0</v>
      </c>
      <c r="V101" s="206">
        <f t="shared" si="35"/>
        <v>0</v>
      </c>
      <c r="W101" s="33" t="str">
        <f t="shared" si="36"/>
        <v/>
      </c>
      <c r="X101" s="93">
        <f>SUM('1:2'!X101)</f>
        <v>0</v>
      </c>
      <c r="Y101" s="93">
        <f>SUM('1:2'!Y101)</f>
        <v>0</v>
      </c>
      <c r="Z101" s="93">
        <f>SUM('1:2'!Z101)</f>
        <v>0</v>
      </c>
      <c r="AA101" s="93">
        <f>SUM('1:2'!AA101)</f>
        <v>0</v>
      </c>
      <c r="AB101" s="358">
        <v>1.04</v>
      </c>
      <c r="AC101" s="269">
        <f t="shared" si="29"/>
        <v>0</v>
      </c>
      <c r="AD101" s="21"/>
      <c r="AE101" s="21"/>
      <c r="AF101" s="21"/>
      <c r="AG101" s="21"/>
      <c r="AH101" s="21"/>
      <c r="AI101" s="21"/>
      <c r="AJ101" s="21"/>
      <c r="AK101" s="21"/>
      <c r="AL101" s="21"/>
      <c r="AM101" s="21"/>
      <c r="AN101" s="21"/>
      <c r="AO101" s="21"/>
      <c r="AP101" s="21"/>
      <c r="AQ101" s="21"/>
      <c r="AR101" s="21"/>
      <c r="AS101" s="21"/>
      <c r="AT101" s="21"/>
      <c r="AU101" s="21"/>
      <c r="AV101" s="21"/>
      <c r="AW101" s="21"/>
      <c r="AX101" s="21"/>
      <c r="AY101" s="21"/>
      <c r="AZ101" s="21"/>
      <c r="BA101" s="21"/>
      <c r="BB101" s="21"/>
      <c r="BC101" s="21"/>
      <c r="BD101" s="21"/>
      <c r="BE101" s="21"/>
      <c r="BF101" s="21"/>
      <c r="BG101" s="21"/>
      <c r="BH101" s="21"/>
      <c r="BI101" s="21"/>
      <c r="BJ101" s="21"/>
      <c r="BK101" s="21"/>
      <c r="BL101" s="21"/>
      <c r="BM101" s="21"/>
      <c r="BN101" s="21"/>
      <c r="BO101" s="21"/>
      <c r="BP101" s="21"/>
      <c r="BQ101" s="21"/>
      <c r="BR101" s="21"/>
      <c r="BS101" s="21"/>
      <c r="BT101" s="21"/>
      <c r="BU101" s="21"/>
      <c r="BV101" s="21"/>
      <c r="BW101" s="21"/>
      <c r="BX101" s="21"/>
      <c r="BY101" s="21"/>
      <c r="BZ101" s="21"/>
      <c r="CA101" s="21"/>
      <c r="CB101" s="21"/>
      <c r="CC101" s="21"/>
      <c r="CD101" s="21"/>
      <c r="CE101" s="21"/>
      <c r="CF101" s="21"/>
      <c r="CG101" s="21"/>
      <c r="CH101" s="21"/>
      <c r="CI101" s="21"/>
      <c r="CJ101" s="21"/>
      <c r="CK101" s="21"/>
      <c r="CL101" s="21"/>
      <c r="CM101" s="21"/>
      <c r="CN101" s="21"/>
      <c r="CO101" s="21"/>
      <c r="CP101" s="21"/>
      <c r="CQ101" s="21"/>
      <c r="CR101" s="21"/>
      <c r="CS101" s="21"/>
      <c r="CT101" s="21"/>
      <c r="CU101" s="21"/>
      <c r="CV101" s="21"/>
      <c r="CW101" s="21"/>
      <c r="CX101" s="21"/>
      <c r="CY101" s="21"/>
      <c r="CZ101" s="21"/>
      <c r="DA101" s="21"/>
      <c r="DB101" s="21"/>
    </row>
    <row r="102" spans="1:106" ht="17.25">
      <c r="A102" s="321">
        <v>30401031</v>
      </c>
      <c r="B102" s="65" t="s">
        <v>88</v>
      </c>
      <c r="C102" s="16" t="s">
        <v>66</v>
      </c>
      <c r="D102" s="17">
        <v>5.03</v>
      </c>
      <c r="E102" s="17"/>
      <c r="F102" s="6"/>
      <c r="G102" s="93">
        <f>SUM('1:2'!G102)</f>
        <v>0</v>
      </c>
      <c r="H102" s="93">
        <f>SUM('1:2'!H102)</f>
        <v>0</v>
      </c>
      <c r="I102" s="93">
        <f>SUM('1:2'!I102)</f>
        <v>0</v>
      </c>
      <c r="J102" s="31" t="str">
        <f t="array" ref="J102">IF(ISERROR(G102/I102),"",G102/I102)</f>
        <v/>
      </c>
      <c r="K102" s="35" t="str">
        <f t="array" ref="K102">IF(ISERROR(G102/L102),"",G102/L102)</f>
        <v/>
      </c>
      <c r="L102" s="87"/>
      <c r="M102" s="36" t="str">
        <f t="shared" si="34"/>
        <v/>
      </c>
      <c r="N102" s="93">
        <f>SUM('1:2'!N102)</f>
        <v>0</v>
      </c>
      <c r="O102" s="93">
        <f>SUM('1:2'!O102)</f>
        <v>0</v>
      </c>
      <c r="P102" s="93">
        <f>SUM('1:2'!P102)</f>
        <v>0</v>
      </c>
      <c r="Q102" s="93">
        <f>SUM('1:2'!Q102)</f>
        <v>0</v>
      </c>
      <c r="R102" s="93">
        <f>SUM('1:2'!R102)</f>
        <v>0</v>
      </c>
      <c r="S102" s="93">
        <f>SUM('1:2'!S102)</f>
        <v>0</v>
      </c>
      <c r="T102" s="93">
        <f>SUM('1:2'!T102)</f>
        <v>0</v>
      </c>
      <c r="U102" s="93">
        <f>SUM('1:2'!U102)</f>
        <v>0</v>
      </c>
      <c r="V102" s="206">
        <f t="shared" si="35"/>
        <v>0</v>
      </c>
      <c r="W102" s="33" t="str">
        <f t="shared" si="36"/>
        <v/>
      </c>
      <c r="X102" s="93">
        <f>SUM('1:2'!X102)</f>
        <v>0</v>
      </c>
      <c r="Y102" s="93">
        <f>SUM('1:2'!Y102)</f>
        <v>0</v>
      </c>
      <c r="Z102" s="93">
        <f>SUM('1:2'!Z102)</f>
        <v>0</v>
      </c>
      <c r="AA102" s="93">
        <f>SUM('1:2'!AA102)</f>
        <v>0</v>
      </c>
      <c r="AB102" s="358">
        <v>1.04</v>
      </c>
      <c r="AC102" s="269">
        <f t="shared" si="29"/>
        <v>0</v>
      </c>
      <c r="AD102" s="21"/>
      <c r="AE102" s="21"/>
      <c r="AF102" s="21"/>
      <c r="AG102" s="21"/>
      <c r="AH102" s="21"/>
      <c r="AI102" s="21"/>
      <c r="AJ102" s="21"/>
      <c r="AK102" s="21"/>
      <c r="AL102" s="21"/>
      <c r="AM102" s="21"/>
      <c r="AN102" s="21"/>
      <c r="AO102" s="21"/>
      <c r="AP102" s="21"/>
      <c r="AQ102" s="21"/>
      <c r="AR102" s="21"/>
      <c r="AS102" s="21"/>
      <c r="AT102" s="21"/>
      <c r="AU102" s="21"/>
      <c r="AV102" s="21"/>
      <c r="AW102" s="21"/>
      <c r="AX102" s="21"/>
      <c r="AY102" s="21"/>
      <c r="AZ102" s="21"/>
      <c r="BA102" s="21"/>
      <c r="BB102" s="21"/>
      <c r="BC102" s="21"/>
      <c r="BD102" s="21"/>
      <c r="BE102" s="21"/>
      <c r="BF102" s="21"/>
      <c r="BG102" s="21"/>
      <c r="BH102" s="21"/>
      <c r="BI102" s="21"/>
      <c r="BJ102" s="21"/>
      <c r="BK102" s="21"/>
      <c r="BL102" s="21"/>
      <c r="BM102" s="21"/>
      <c r="BN102" s="21"/>
      <c r="BO102" s="21"/>
      <c r="BP102" s="21"/>
      <c r="BQ102" s="21"/>
      <c r="BR102" s="21"/>
      <c r="BS102" s="21"/>
      <c r="BT102" s="21"/>
      <c r="BU102" s="21"/>
      <c r="BV102" s="21"/>
      <c r="BW102" s="21"/>
      <c r="BX102" s="21"/>
      <c r="BY102" s="21"/>
      <c r="BZ102" s="21"/>
      <c r="CA102" s="21"/>
      <c r="CB102" s="21"/>
      <c r="CC102" s="21"/>
      <c r="CD102" s="21"/>
      <c r="CE102" s="21"/>
      <c r="CF102" s="21"/>
      <c r="CG102" s="21"/>
      <c r="CH102" s="21"/>
      <c r="CI102" s="21"/>
      <c r="CJ102" s="21"/>
      <c r="CK102" s="21"/>
      <c r="CL102" s="21"/>
      <c r="CM102" s="21"/>
      <c r="CN102" s="21"/>
      <c r="CO102" s="21"/>
      <c r="CP102" s="21"/>
      <c r="CQ102" s="21"/>
      <c r="CR102" s="21"/>
      <c r="CS102" s="21"/>
      <c r="CT102" s="21"/>
      <c r="CU102" s="21"/>
      <c r="CV102" s="21"/>
      <c r="CW102" s="21"/>
      <c r="CX102" s="21"/>
      <c r="CY102" s="21"/>
      <c r="CZ102" s="21"/>
      <c r="DA102" s="21"/>
      <c r="DB102" s="21"/>
    </row>
    <row r="103" spans="1:106" ht="17.25">
      <c r="A103" s="321">
        <v>30600005</v>
      </c>
      <c r="B103" s="61" t="s">
        <v>90</v>
      </c>
      <c r="C103" s="16" t="s">
        <v>55</v>
      </c>
      <c r="D103" s="17">
        <v>9.36</v>
      </c>
      <c r="E103" s="17"/>
      <c r="F103" s="6"/>
      <c r="G103" s="93">
        <f>SUM('1:2'!G103)</f>
        <v>0</v>
      </c>
      <c r="H103" s="93">
        <f>SUM('1:2'!H103)</f>
        <v>0</v>
      </c>
      <c r="I103" s="93">
        <f>SUM('1:2'!I103)</f>
        <v>0</v>
      </c>
      <c r="J103" s="31" t="str">
        <f t="array" ref="J103">IF(ISERROR(G103/I103),"",G103/I103)</f>
        <v/>
      </c>
      <c r="K103" s="35">
        <f t="array" ref="K103">IF(ISERROR(G103/L103),"",G103/L103)</f>
        <v>0</v>
      </c>
      <c r="L103" s="87">
        <v>6</v>
      </c>
      <c r="M103" s="36">
        <f t="shared" si="34"/>
        <v>0</v>
      </c>
      <c r="N103" s="93">
        <f>SUM('1:2'!N103)</f>
        <v>0</v>
      </c>
      <c r="O103" s="93">
        <f>SUM('1:2'!O103)</f>
        <v>0</v>
      </c>
      <c r="P103" s="93">
        <f>SUM('1:2'!P103)</f>
        <v>0</v>
      </c>
      <c r="Q103" s="93">
        <f>SUM('1:2'!Q103)</f>
        <v>0</v>
      </c>
      <c r="R103" s="93">
        <f>SUM('1:2'!R103)</f>
        <v>0</v>
      </c>
      <c r="S103" s="93">
        <f>SUM('1:2'!S103)</f>
        <v>0</v>
      </c>
      <c r="T103" s="93">
        <f>SUM('1:2'!T103)</f>
        <v>0</v>
      </c>
      <c r="U103" s="93">
        <f>SUM('1:2'!U103)</f>
        <v>0</v>
      </c>
      <c r="V103" s="206">
        <f t="shared" si="35"/>
        <v>0</v>
      </c>
      <c r="W103" s="33" t="str">
        <f t="shared" si="36"/>
        <v/>
      </c>
      <c r="X103" s="93">
        <f>SUM('1:2'!X103)</f>
        <v>0</v>
      </c>
      <c r="Y103" s="93">
        <f>SUM('1:2'!Y103)</f>
        <v>0</v>
      </c>
      <c r="Z103" s="93">
        <f>SUM('1:2'!Z103)</f>
        <v>0</v>
      </c>
      <c r="AA103" s="93">
        <f>SUM('1:2'!AA103)</f>
        <v>0</v>
      </c>
      <c r="AB103" s="358">
        <v>1.29</v>
      </c>
      <c r="AC103" s="269">
        <f t="shared" si="29"/>
        <v>0</v>
      </c>
      <c r="AD103" s="21"/>
      <c r="AE103" s="21"/>
      <c r="AF103" s="21"/>
      <c r="AG103" s="21"/>
      <c r="AH103" s="21"/>
      <c r="AI103" s="21"/>
      <c r="AJ103" s="21"/>
      <c r="AK103" s="21"/>
      <c r="AL103" s="21"/>
      <c r="AM103" s="21"/>
      <c r="AN103" s="21"/>
      <c r="AO103" s="21"/>
      <c r="AP103" s="21"/>
      <c r="AQ103" s="21"/>
      <c r="AR103" s="21"/>
      <c r="AS103" s="21"/>
      <c r="AT103" s="21"/>
      <c r="AU103" s="21"/>
      <c r="AV103" s="21"/>
      <c r="AW103" s="21"/>
      <c r="AX103" s="21"/>
      <c r="AY103" s="21"/>
      <c r="AZ103" s="21"/>
      <c r="BA103" s="21"/>
      <c r="BB103" s="21"/>
      <c r="BC103" s="21"/>
      <c r="BD103" s="21"/>
      <c r="BE103" s="21"/>
      <c r="BF103" s="21"/>
      <c r="BG103" s="21"/>
      <c r="BH103" s="21"/>
      <c r="BI103" s="21"/>
      <c r="BJ103" s="21"/>
      <c r="BK103" s="21"/>
      <c r="BL103" s="21"/>
      <c r="BM103" s="21"/>
      <c r="BN103" s="21"/>
      <c r="BO103" s="21"/>
      <c r="BP103" s="21"/>
      <c r="BQ103" s="21"/>
      <c r="BR103" s="21"/>
      <c r="BS103" s="21"/>
      <c r="BT103" s="21"/>
      <c r="BU103" s="21"/>
      <c r="BV103" s="21"/>
      <c r="BW103" s="21"/>
      <c r="BX103" s="21"/>
      <c r="BY103" s="21"/>
      <c r="BZ103" s="21"/>
      <c r="CA103" s="21"/>
      <c r="CB103" s="21"/>
      <c r="CC103" s="21"/>
      <c r="CD103" s="21"/>
      <c r="CE103" s="21"/>
      <c r="CF103" s="21"/>
      <c r="CG103" s="21"/>
      <c r="CH103" s="21"/>
      <c r="CI103" s="21"/>
      <c r="CJ103" s="21"/>
      <c r="CK103" s="21"/>
      <c r="CL103" s="21"/>
      <c r="CM103" s="21"/>
      <c r="CN103" s="21"/>
      <c r="CO103" s="21"/>
      <c r="CP103" s="21"/>
      <c r="CQ103" s="21"/>
      <c r="CR103" s="21"/>
      <c r="CS103" s="21"/>
      <c r="CT103" s="21"/>
      <c r="CU103" s="21"/>
      <c r="CV103" s="21"/>
      <c r="CW103" s="21"/>
      <c r="CX103" s="21"/>
      <c r="CY103" s="21"/>
      <c r="CZ103" s="21"/>
      <c r="DA103" s="21"/>
      <c r="DB103" s="21"/>
    </row>
    <row r="104" spans="1:106" ht="17.25">
      <c r="A104" s="321">
        <v>30600008</v>
      </c>
      <c r="B104" s="61" t="s">
        <v>90</v>
      </c>
      <c r="C104" s="16" t="s">
        <v>53</v>
      </c>
      <c r="D104" s="17">
        <v>9.36</v>
      </c>
      <c r="E104" s="17"/>
      <c r="F104" s="6"/>
      <c r="G104" s="93">
        <f>SUM('1:2'!G104)</f>
        <v>0</v>
      </c>
      <c r="H104" s="93">
        <f>SUM('1:2'!H104)</f>
        <v>0</v>
      </c>
      <c r="I104" s="93">
        <f>SUM('1:2'!I104)</f>
        <v>0</v>
      </c>
      <c r="J104" s="31" t="str">
        <f t="array" ref="J104">IF(ISERROR(G104/I104),"",G104/I104)</f>
        <v/>
      </c>
      <c r="K104" s="35">
        <f t="array" ref="K104">IF(ISERROR(G104/L104),"",G104/L104)</f>
        <v>0</v>
      </c>
      <c r="L104" s="87">
        <v>6</v>
      </c>
      <c r="M104" s="36">
        <f t="shared" si="34"/>
        <v>0</v>
      </c>
      <c r="N104" s="93">
        <f>SUM('1:2'!N104)</f>
        <v>0</v>
      </c>
      <c r="O104" s="93">
        <f>SUM('1:2'!O104)</f>
        <v>0</v>
      </c>
      <c r="P104" s="93">
        <f>SUM('1:2'!P104)</f>
        <v>0</v>
      </c>
      <c r="Q104" s="93">
        <f>SUM('1:2'!Q104)</f>
        <v>0</v>
      </c>
      <c r="R104" s="93">
        <f>SUM('1:2'!R104)</f>
        <v>0</v>
      </c>
      <c r="S104" s="93">
        <f>SUM('1:2'!S104)</f>
        <v>0</v>
      </c>
      <c r="T104" s="93">
        <f>SUM('1:2'!T104)</f>
        <v>0</v>
      </c>
      <c r="U104" s="93">
        <f>SUM('1:2'!U104)</f>
        <v>0</v>
      </c>
      <c r="V104" s="206">
        <f t="shared" si="35"/>
        <v>0</v>
      </c>
      <c r="W104" s="33" t="str">
        <f t="shared" si="36"/>
        <v/>
      </c>
      <c r="X104" s="93">
        <f>SUM('1:2'!X104)</f>
        <v>0</v>
      </c>
      <c r="Y104" s="93">
        <f>SUM('1:2'!Y104)</f>
        <v>0</v>
      </c>
      <c r="Z104" s="93">
        <f>SUM('1:2'!Z104)</f>
        <v>0</v>
      </c>
      <c r="AA104" s="93">
        <f>SUM('1:2'!AA104)</f>
        <v>0</v>
      </c>
      <c r="AB104" s="358">
        <v>1.29</v>
      </c>
      <c r="AC104" s="269">
        <f t="shared" si="29"/>
        <v>0</v>
      </c>
      <c r="AD104" s="21"/>
      <c r="AE104" s="21"/>
      <c r="AF104" s="21"/>
      <c r="AG104" s="21"/>
      <c r="AH104" s="21"/>
      <c r="AI104" s="21"/>
      <c r="AJ104" s="21"/>
      <c r="AK104" s="21"/>
      <c r="AL104" s="21"/>
      <c r="AM104" s="21"/>
      <c r="AN104" s="21"/>
      <c r="AO104" s="21"/>
      <c r="AP104" s="21"/>
      <c r="AQ104" s="21"/>
      <c r="AR104" s="21"/>
      <c r="AS104" s="21"/>
      <c r="AT104" s="21"/>
      <c r="AU104" s="21"/>
      <c r="AV104" s="21"/>
      <c r="AW104" s="21"/>
      <c r="AX104" s="21"/>
      <c r="AY104" s="21"/>
      <c r="AZ104" s="21"/>
      <c r="BA104" s="21"/>
      <c r="BB104" s="21"/>
      <c r="BC104" s="21"/>
      <c r="BD104" s="21"/>
      <c r="BE104" s="21"/>
      <c r="BF104" s="21"/>
      <c r="BG104" s="21"/>
      <c r="BH104" s="21"/>
      <c r="BI104" s="21"/>
      <c r="BJ104" s="21"/>
      <c r="BK104" s="21"/>
      <c r="BL104" s="21"/>
      <c r="BM104" s="21"/>
      <c r="BN104" s="21"/>
      <c r="BO104" s="21"/>
      <c r="BP104" s="21"/>
      <c r="BQ104" s="21"/>
      <c r="BR104" s="21"/>
      <c r="BS104" s="21"/>
      <c r="BT104" s="21"/>
      <c r="BU104" s="21"/>
      <c r="BV104" s="21"/>
      <c r="BW104" s="21"/>
      <c r="BX104" s="21"/>
      <c r="BY104" s="21"/>
      <c r="BZ104" s="21"/>
      <c r="CA104" s="21"/>
      <c r="CB104" s="21"/>
      <c r="CC104" s="21"/>
      <c r="CD104" s="21"/>
      <c r="CE104" s="21"/>
      <c r="CF104" s="21"/>
      <c r="CG104" s="21"/>
      <c r="CH104" s="21"/>
      <c r="CI104" s="21"/>
      <c r="CJ104" s="21"/>
      <c r="CK104" s="21"/>
      <c r="CL104" s="21"/>
      <c r="CM104" s="21"/>
      <c r="CN104" s="21"/>
      <c r="CO104" s="21"/>
      <c r="CP104" s="21"/>
      <c r="CQ104" s="21"/>
      <c r="CR104" s="21"/>
      <c r="CS104" s="21"/>
      <c r="CT104" s="21"/>
      <c r="CU104" s="21"/>
      <c r="CV104" s="21"/>
      <c r="CW104" s="21"/>
      <c r="CX104" s="21"/>
      <c r="CY104" s="21"/>
      <c r="CZ104" s="21"/>
      <c r="DA104" s="21"/>
      <c r="DB104" s="21"/>
    </row>
    <row r="105" spans="1:106" ht="17.25">
      <c r="A105" s="321">
        <v>30600007</v>
      </c>
      <c r="B105" s="61" t="s">
        <v>90</v>
      </c>
      <c r="C105" s="16" t="s">
        <v>89</v>
      </c>
      <c r="D105" s="17">
        <v>9.36</v>
      </c>
      <c r="E105" s="17"/>
      <c r="F105" s="6"/>
      <c r="G105" s="93">
        <f>SUM('1:2'!G105)</f>
        <v>0</v>
      </c>
      <c r="H105" s="93">
        <f>SUM('1:2'!H105)</f>
        <v>0</v>
      </c>
      <c r="I105" s="93">
        <f>SUM('1:2'!I105)</f>
        <v>0</v>
      </c>
      <c r="J105" s="31" t="str">
        <f t="array" ref="J105">IF(ISERROR(G105/I105),"",G105/I105)</f>
        <v/>
      </c>
      <c r="K105" s="35">
        <f t="array" ref="K105">IF(ISERROR(G105/L105),"",G105/L105)</f>
        <v>0</v>
      </c>
      <c r="L105" s="87">
        <v>6</v>
      </c>
      <c r="M105" s="36">
        <f t="shared" si="34"/>
        <v>0</v>
      </c>
      <c r="N105" s="93">
        <f>SUM('1:2'!N105)</f>
        <v>0</v>
      </c>
      <c r="O105" s="93">
        <f>SUM('1:2'!O105)</f>
        <v>0</v>
      </c>
      <c r="P105" s="93">
        <f>SUM('1:2'!P105)</f>
        <v>0</v>
      </c>
      <c r="Q105" s="93">
        <f>SUM('1:2'!Q105)</f>
        <v>0</v>
      </c>
      <c r="R105" s="93">
        <f>SUM('1:2'!R105)</f>
        <v>0</v>
      </c>
      <c r="S105" s="93">
        <f>SUM('1:2'!S105)</f>
        <v>0</v>
      </c>
      <c r="T105" s="93">
        <f>SUM('1:2'!T105)</f>
        <v>0</v>
      </c>
      <c r="U105" s="93">
        <f>SUM('1:2'!U105)</f>
        <v>0</v>
      </c>
      <c r="V105" s="206">
        <f t="shared" si="35"/>
        <v>0</v>
      </c>
      <c r="W105" s="33" t="str">
        <f t="shared" si="36"/>
        <v/>
      </c>
      <c r="X105" s="93">
        <f>SUM('1:2'!X105)</f>
        <v>0</v>
      </c>
      <c r="Y105" s="93">
        <f>SUM('1:2'!Y105)</f>
        <v>0</v>
      </c>
      <c r="Z105" s="93">
        <f>SUM('1:2'!Z105)</f>
        <v>0</v>
      </c>
      <c r="AA105" s="93">
        <f>SUM('1:2'!AA105)</f>
        <v>0</v>
      </c>
      <c r="AB105" s="358">
        <v>1.29</v>
      </c>
      <c r="AC105" s="269">
        <f t="shared" si="29"/>
        <v>0</v>
      </c>
      <c r="AD105" s="21"/>
      <c r="AE105" s="21"/>
      <c r="AF105" s="21"/>
      <c r="AG105" s="21"/>
      <c r="AH105" s="21"/>
      <c r="AI105" s="21"/>
      <c r="AJ105" s="21"/>
      <c r="AK105" s="21"/>
      <c r="AL105" s="21"/>
      <c r="AM105" s="21"/>
      <c r="AN105" s="21"/>
      <c r="AO105" s="21"/>
      <c r="AP105" s="21"/>
      <c r="AQ105" s="21"/>
      <c r="AR105" s="21"/>
      <c r="AS105" s="21"/>
      <c r="AT105" s="21"/>
      <c r="AU105" s="21"/>
      <c r="AV105" s="21"/>
      <c r="AW105" s="21"/>
      <c r="AX105" s="21"/>
      <c r="AY105" s="21"/>
      <c r="AZ105" s="21"/>
      <c r="BA105" s="21"/>
      <c r="BB105" s="21"/>
      <c r="BC105" s="21"/>
      <c r="BD105" s="21"/>
      <c r="BE105" s="21"/>
      <c r="BF105" s="21"/>
      <c r="BG105" s="21"/>
      <c r="BH105" s="21"/>
      <c r="BI105" s="21"/>
      <c r="BJ105" s="21"/>
      <c r="BK105" s="21"/>
      <c r="BL105" s="21"/>
      <c r="BM105" s="21"/>
      <c r="BN105" s="21"/>
      <c r="BO105" s="21"/>
      <c r="BP105" s="21"/>
      <c r="BQ105" s="21"/>
      <c r="BR105" s="21"/>
      <c r="BS105" s="21"/>
      <c r="BT105" s="21"/>
      <c r="BU105" s="21"/>
      <c r="BV105" s="21"/>
      <c r="BW105" s="21"/>
      <c r="BX105" s="21"/>
      <c r="BY105" s="21"/>
      <c r="BZ105" s="21"/>
      <c r="CA105" s="21"/>
      <c r="CB105" s="21"/>
      <c r="CC105" s="21"/>
      <c r="CD105" s="21"/>
      <c r="CE105" s="21"/>
      <c r="CF105" s="21"/>
      <c r="CG105" s="21"/>
      <c r="CH105" s="21"/>
      <c r="CI105" s="21"/>
      <c r="CJ105" s="21"/>
      <c r="CK105" s="21"/>
      <c r="CL105" s="21"/>
      <c r="CM105" s="21"/>
      <c r="CN105" s="21"/>
      <c r="CO105" s="21"/>
      <c r="CP105" s="21"/>
      <c r="CQ105" s="21"/>
      <c r="CR105" s="21"/>
      <c r="CS105" s="21"/>
      <c r="CT105" s="21"/>
      <c r="CU105" s="21"/>
      <c r="CV105" s="21"/>
      <c r="CW105" s="21"/>
      <c r="CX105" s="21"/>
      <c r="CY105" s="21"/>
      <c r="CZ105" s="21"/>
      <c r="DA105" s="21"/>
      <c r="DB105" s="21"/>
    </row>
    <row r="106" spans="1:106" ht="17.25">
      <c r="A106" s="321">
        <v>30600006</v>
      </c>
      <c r="B106" s="61" t="s">
        <v>90</v>
      </c>
      <c r="C106" s="16" t="s">
        <v>60</v>
      </c>
      <c r="D106" s="17">
        <v>9.36</v>
      </c>
      <c r="E106" s="17"/>
      <c r="F106" s="6"/>
      <c r="G106" s="93">
        <f>SUM('1:2'!G106)</f>
        <v>0</v>
      </c>
      <c r="H106" s="93">
        <f>SUM('1:2'!H106)</f>
        <v>0</v>
      </c>
      <c r="I106" s="93">
        <f>SUM('1:2'!I106)</f>
        <v>0</v>
      </c>
      <c r="J106" s="31" t="str">
        <f t="array" ref="J106">IF(ISERROR(G106/I106),"",G106/I106)</f>
        <v/>
      </c>
      <c r="K106" s="35">
        <f t="array" ref="K106">IF(ISERROR(G106/L106),"",G106/L106)</f>
        <v>0</v>
      </c>
      <c r="L106" s="87">
        <v>6</v>
      </c>
      <c r="M106" s="36">
        <f t="shared" si="34"/>
        <v>0</v>
      </c>
      <c r="N106" s="93">
        <f>SUM('1:2'!N106)</f>
        <v>0</v>
      </c>
      <c r="O106" s="93">
        <f>SUM('1:2'!O106)</f>
        <v>0</v>
      </c>
      <c r="P106" s="93">
        <f>SUM('1:2'!P106)</f>
        <v>0</v>
      </c>
      <c r="Q106" s="93">
        <f>SUM('1:2'!Q106)</f>
        <v>0</v>
      </c>
      <c r="R106" s="93">
        <f>SUM('1:2'!R106)</f>
        <v>0</v>
      </c>
      <c r="S106" s="93">
        <f>SUM('1:2'!S106)</f>
        <v>0</v>
      </c>
      <c r="T106" s="93">
        <f>SUM('1:2'!T106)</f>
        <v>0</v>
      </c>
      <c r="U106" s="93">
        <f>SUM('1:2'!U106)</f>
        <v>0</v>
      </c>
      <c r="V106" s="206">
        <f t="shared" si="35"/>
        <v>0</v>
      </c>
      <c r="W106" s="33" t="str">
        <f t="shared" si="36"/>
        <v/>
      </c>
      <c r="X106" s="93">
        <f>SUM('1:2'!X106)</f>
        <v>0</v>
      </c>
      <c r="Y106" s="93">
        <f>SUM('1:2'!Y106)</f>
        <v>0</v>
      </c>
      <c r="Z106" s="93">
        <f>SUM('1:2'!Z106)</f>
        <v>0</v>
      </c>
      <c r="AA106" s="93">
        <f>SUM('1:2'!AA106)</f>
        <v>0</v>
      </c>
      <c r="AB106" s="358">
        <v>1.29</v>
      </c>
      <c r="AC106" s="269">
        <f t="shared" si="29"/>
        <v>0</v>
      </c>
      <c r="AD106" s="21"/>
      <c r="AE106" s="21"/>
      <c r="AF106" s="21"/>
      <c r="AG106" s="21"/>
      <c r="AH106" s="21"/>
      <c r="AI106" s="21"/>
      <c r="AJ106" s="21"/>
      <c r="AK106" s="21"/>
      <c r="AL106" s="21"/>
      <c r="AM106" s="21"/>
      <c r="AN106" s="21"/>
      <c r="AO106" s="21"/>
      <c r="AP106" s="21"/>
      <c r="AQ106" s="21"/>
      <c r="AR106" s="21"/>
      <c r="AS106" s="21"/>
      <c r="AT106" s="21"/>
      <c r="AU106" s="21"/>
      <c r="AV106" s="21"/>
      <c r="AW106" s="21"/>
      <c r="AX106" s="21"/>
      <c r="AY106" s="21"/>
      <c r="AZ106" s="21"/>
      <c r="BA106" s="21"/>
      <c r="BB106" s="21"/>
      <c r="BC106" s="21"/>
      <c r="BD106" s="21"/>
      <c r="BE106" s="21"/>
      <c r="BF106" s="21"/>
      <c r="BG106" s="21"/>
      <c r="BH106" s="21"/>
      <c r="BI106" s="21"/>
      <c r="BJ106" s="21"/>
      <c r="BK106" s="21"/>
      <c r="BL106" s="21"/>
      <c r="BM106" s="21"/>
      <c r="BN106" s="21"/>
      <c r="BO106" s="21"/>
      <c r="BP106" s="21"/>
      <c r="BQ106" s="21"/>
      <c r="BR106" s="21"/>
      <c r="BS106" s="21"/>
      <c r="BT106" s="21"/>
      <c r="BU106" s="21"/>
      <c r="BV106" s="21"/>
      <c r="BW106" s="21"/>
      <c r="BX106" s="21"/>
      <c r="BY106" s="21"/>
      <c r="BZ106" s="21"/>
      <c r="CA106" s="21"/>
      <c r="CB106" s="21"/>
      <c r="CC106" s="21"/>
      <c r="CD106" s="21"/>
      <c r="CE106" s="21"/>
      <c r="CF106" s="21"/>
      <c r="CG106" s="21"/>
      <c r="CH106" s="21"/>
      <c r="CI106" s="21"/>
      <c r="CJ106" s="21"/>
      <c r="CK106" s="21"/>
      <c r="CL106" s="21"/>
      <c r="CM106" s="21"/>
      <c r="CN106" s="21"/>
      <c r="CO106" s="21"/>
      <c r="CP106" s="21"/>
      <c r="CQ106" s="21"/>
      <c r="CR106" s="21"/>
      <c r="CS106" s="21"/>
      <c r="CT106" s="21"/>
      <c r="CU106" s="21"/>
      <c r="CV106" s="21"/>
      <c r="CW106" s="21"/>
      <c r="CX106" s="21"/>
      <c r="CY106" s="21"/>
      <c r="CZ106" s="21"/>
      <c r="DA106" s="21"/>
      <c r="DB106" s="21"/>
    </row>
    <row r="107" spans="1:106" ht="17.25">
      <c r="A107" s="320">
        <v>30400026</v>
      </c>
      <c r="B107" s="190" t="s">
        <v>457</v>
      </c>
      <c r="C107" s="187" t="s">
        <v>395</v>
      </c>
      <c r="D107" s="17">
        <v>5</v>
      </c>
      <c r="E107" s="17"/>
      <c r="F107" s="6"/>
      <c r="G107" s="93">
        <f>SUM('1:2'!G107)</f>
        <v>0</v>
      </c>
      <c r="H107" s="93">
        <f>SUM('1:2'!H107)</f>
        <v>0</v>
      </c>
      <c r="I107" s="93">
        <f>SUM('1:2'!I107)</f>
        <v>0</v>
      </c>
      <c r="J107" s="31"/>
      <c r="K107" s="35">
        <f t="array" ref="K107">IF(ISERROR(G107/L107),"",G107/L107)</f>
        <v>0</v>
      </c>
      <c r="L107" s="87">
        <v>5</v>
      </c>
      <c r="M107" s="36">
        <f t="shared" si="34"/>
        <v>0</v>
      </c>
      <c r="N107" s="93">
        <f>SUM('1:2'!N107)</f>
        <v>0</v>
      </c>
      <c r="O107" s="93">
        <f>SUM('1:2'!O107)</f>
        <v>0</v>
      </c>
      <c r="P107" s="93">
        <f>SUM('1:2'!P107)</f>
        <v>0</v>
      </c>
      <c r="Q107" s="93">
        <f>SUM('1:2'!Q107)</f>
        <v>0</v>
      </c>
      <c r="R107" s="93">
        <f>SUM('1:2'!R107)</f>
        <v>0</v>
      </c>
      <c r="S107" s="93">
        <f>SUM('1:2'!S107)</f>
        <v>0</v>
      </c>
      <c r="T107" s="93">
        <f>SUM('1:2'!T107)</f>
        <v>0</v>
      </c>
      <c r="U107" s="93">
        <f>SUM('1:2'!U107)</f>
        <v>0</v>
      </c>
      <c r="V107" s="206"/>
      <c r="W107" s="33"/>
      <c r="X107" s="93">
        <f>SUM('1:2'!X107)</f>
        <v>0</v>
      </c>
      <c r="Y107" s="93">
        <f>SUM('1:2'!Y107)</f>
        <v>0</v>
      </c>
      <c r="Z107" s="93">
        <f>SUM('1:2'!Z107)</f>
        <v>0</v>
      </c>
      <c r="AA107" s="93">
        <f>SUM('1:2'!AA107)</f>
        <v>0</v>
      </c>
      <c r="AB107" s="358">
        <v>2.0699999999999998</v>
      </c>
      <c r="AC107" s="269">
        <f t="shared" si="29"/>
        <v>0</v>
      </c>
      <c r="AD107" s="21"/>
      <c r="AE107" s="21"/>
      <c r="AF107" s="21"/>
      <c r="AG107" s="21"/>
      <c r="AH107" s="21"/>
      <c r="AI107" s="21"/>
      <c r="AJ107" s="21"/>
      <c r="AK107" s="21"/>
      <c r="AL107" s="21"/>
      <c r="AM107" s="21"/>
      <c r="AN107" s="21"/>
      <c r="AO107" s="21"/>
      <c r="AP107" s="21"/>
      <c r="AQ107" s="21"/>
      <c r="AR107" s="21"/>
      <c r="AS107" s="21"/>
      <c r="AT107" s="21"/>
      <c r="AU107" s="21"/>
      <c r="AV107" s="21"/>
      <c r="AW107" s="21"/>
      <c r="AX107" s="21"/>
      <c r="AY107" s="21"/>
      <c r="AZ107" s="21"/>
      <c r="BA107" s="21"/>
      <c r="BB107" s="21"/>
      <c r="BC107" s="21"/>
      <c r="BD107" s="21"/>
      <c r="BE107" s="21"/>
      <c r="BF107" s="21"/>
      <c r="BG107" s="21"/>
      <c r="BH107" s="21"/>
      <c r="BI107" s="21"/>
      <c r="BJ107" s="21"/>
      <c r="BK107" s="21"/>
      <c r="BL107" s="21"/>
      <c r="BM107" s="21"/>
      <c r="BN107" s="21"/>
      <c r="BO107" s="21"/>
      <c r="BP107" s="21"/>
      <c r="BQ107" s="21"/>
      <c r="BR107" s="21"/>
      <c r="BS107" s="21"/>
      <c r="BT107" s="21"/>
      <c r="BU107" s="21"/>
      <c r="BV107" s="21"/>
      <c r="BW107" s="21"/>
      <c r="BX107" s="21"/>
      <c r="BY107" s="21"/>
      <c r="BZ107" s="21"/>
      <c r="CA107" s="21"/>
      <c r="CB107" s="21"/>
      <c r="CC107" s="21"/>
      <c r="CD107" s="21"/>
      <c r="CE107" s="21"/>
      <c r="CF107" s="21"/>
      <c r="CG107" s="21"/>
      <c r="CH107" s="21"/>
      <c r="CI107" s="21"/>
      <c r="CJ107" s="21"/>
      <c r="CK107" s="21"/>
      <c r="CL107" s="21"/>
      <c r="CM107" s="21"/>
      <c r="CN107" s="21"/>
      <c r="CO107" s="21"/>
      <c r="CP107" s="21"/>
      <c r="CQ107" s="21"/>
      <c r="CR107" s="21"/>
      <c r="CS107" s="21"/>
      <c r="CT107" s="21"/>
      <c r="CU107" s="21"/>
      <c r="CV107" s="21"/>
      <c r="CW107" s="21"/>
      <c r="CX107" s="21"/>
      <c r="CY107" s="21"/>
      <c r="CZ107" s="21"/>
      <c r="DA107" s="21"/>
      <c r="DB107" s="21"/>
    </row>
    <row r="108" spans="1:106" ht="17.25">
      <c r="A108" s="320">
        <v>30400028</v>
      </c>
      <c r="B108" s="190" t="s">
        <v>457</v>
      </c>
      <c r="C108" s="187" t="s">
        <v>402</v>
      </c>
      <c r="D108" s="17">
        <v>5</v>
      </c>
      <c r="E108" s="17"/>
      <c r="F108" s="6"/>
      <c r="G108" s="93">
        <f>SUM('1:2'!G108)</f>
        <v>0</v>
      </c>
      <c r="H108" s="93">
        <f>SUM('1:2'!H108)</f>
        <v>0</v>
      </c>
      <c r="I108" s="93">
        <f>SUM('1:2'!I108)</f>
        <v>0</v>
      </c>
      <c r="J108" s="31"/>
      <c r="K108" s="35">
        <f t="array" ref="K108">IF(ISERROR(G108/L108),"",G108/L108)</f>
        <v>0</v>
      </c>
      <c r="L108" s="87">
        <v>5</v>
      </c>
      <c r="M108" s="36">
        <f t="shared" si="34"/>
        <v>0</v>
      </c>
      <c r="N108" s="93">
        <f>SUM('1:2'!N108)</f>
        <v>0</v>
      </c>
      <c r="O108" s="93">
        <f>SUM('1:2'!O108)</f>
        <v>0</v>
      </c>
      <c r="P108" s="93">
        <f>SUM('1:2'!P108)</f>
        <v>0</v>
      </c>
      <c r="Q108" s="93">
        <f>SUM('1:2'!Q108)</f>
        <v>0</v>
      </c>
      <c r="R108" s="93">
        <f>SUM('1:2'!R108)</f>
        <v>0</v>
      </c>
      <c r="S108" s="93">
        <f>SUM('1:2'!S108)</f>
        <v>0</v>
      </c>
      <c r="T108" s="93">
        <f>SUM('1:2'!T108)</f>
        <v>0</v>
      </c>
      <c r="U108" s="93">
        <f>SUM('1:2'!U108)</f>
        <v>0</v>
      </c>
      <c r="V108" s="206"/>
      <c r="W108" s="33"/>
      <c r="X108" s="93">
        <f>SUM('1:2'!X108)</f>
        <v>0</v>
      </c>
      <c r="Y108" s="93">
        <f>SUM('1:2'!Y108)</f>
        <v>0</v>
      </c>
      <c r="Z108" s="93">
        <f>SUM('1:2'!Z108)</f>
        <v>0</v>
      </c>
      <c r="AA108" s="93">
        <f>SUM('1:2'!AA108)</f>
        <v>0</v>
      </c>
      <c r="AB108" s="358">
        <v>2.0699999999999998</v>
      </c>
      <c r="AC108" s="269">
        <f t="shared" si="29"/>
        <v>0</v>
      </c>
      <c r="AD108" s="21"/>
      <c r="AE108" s="21"/>
      <c r="AF108" s="21"/>
      <c r="AG108" s="21"/>
      <c r="AH108" s="21"/>
      <c r="AI108" s="21"/>
      <c r="AJ108" s="21"/>
      <c r="AK108" s="21"/>
      <c r="AL108" s="21"/>
      <c r="AM108" s="21"/>
      <c r="AN108" s="21"/>
      <c r="AO108" s="21"/>
      <c r="AP108" s="21"/>
      <c r="AQ108" s="21"/>
      <c r="AR108" s="21"/>
      <c r="AS108" s="21"/>
      <c r="AT108" s="21"/>
      <c r="AU108" s="21"/>
      <c r="AV108" s="21"/>
      <c r="AW108" s="21"/>
      <c r="AX108" s="21"/>
      <c r="AY108" s="21"/>
      <c r="AZ108" s="21"/>
      <c r="BA108" s="21"/>
      <c r="BB108" s="21"/>
      <c r="BC108" s="21"/>
      <c r="BD108" s="21"/>
      <c r="BE108" s="21"/>
      <c r="BF108" s="21"/>
      <c r="BG108" s="21"/>
      <c r="BH108" s="21"/>
      <c r="BI108" s="21"/>
      <c r="BJ108" s="21"/>
      <c r="BK108" s="21"/>
      <c r="BL108" s="21"/>
      <c r="BM108" s="21"/>
      <c r="BN108" s="21"/>
      <c r="BO108" s="21"/>
      <c r="BP108" s="21"/>
      <c r="BQ108" s="21"/>
      <c r="BR108" s="21"/>
      <c r="BS108" s="21"/>
      <c r="BT108" s="21"/>
      <c r="BU108" s="21"/>
      <c r="BV108" s="21"/>
      <c r="BW108" s="21"/>
      <c r="BX108" s="21"/>
      <c r="BY108" s="21"/>
      <c r="BZ108" s="21"/>
      <c r="CA108" s="21"/>
      <c r="CB108" s="21"/>
      <c r="CC108" s="21"/>
      <c r="CD108" s="21"/>
      <c r="CE108" s="21"/>
      <c r="CF108" s="21"/>
      <c r="CG108" s="21"/>
      <c r="CH108" s="21"/>
      <c r="CI108" s="21"/>
      <c r="CJ108" s="21"/>
      <c r="CK108" s="21"/>
      <c r="CL108" s="21"/>
      <c r="CM108" s="21"/>
      <c r="CN108" s="21"/>
      <c r="CO108" s="21"/>
      <c r="CP108" s="21"/>
      <c r="CQ108" s="21"/>
      <c r="CR108" s="21"/>
      <c r="CS108" s="21"/>
      <c r="CT108" s="21"/>
      <c r="CU108" s="21"/>
      <c r="CV108" s="21"/>
      <c r="CW108" s="21"/>
      <c r="CX108" s="21"/>
      <c r="CY108" s="21"/>
      <c r="CZ108" s="21"/>
      <c r="DA108" s="21"/>
      <c r="DB108" s="21"/>
    </row>
    <row r="109" spans="1:106" ht="17.25">
      <c r="A109" s="320">
        <v>30400027</v>
      </c>
      <c r="B109" s="190" t="s">
        <v>458</v>
      </c>
      <c r="C109" s="187" t="s">
        <v>405</v>
      </c>
      <c r="D109" s="17">
        <v>5</v>
      </c>
      <c r="E109" s="17"/>
      <c r="F109" s="6"/>
      <c r="G109" s="93">
        <f>SUM('1:2'!G109)</f>
        <v>0</v>
      </c>
      <c r="H109" s="93">
        <f>SUM('1:2'!H109)</f>
        <v>0</v>
      </c>
      <c r="I109" s="93">
        <f>SUM('1:2'!I109)</f>
        <v>0</v>
      </c>
      <c r="J109" s="31"/>
      <c r="K109" s="35">
        <f t="array" ref="K109">IF(ISERROR(G109/L109),"",G109/L109)</f>
        <v>0</v>
      </c>
      <c r="L109" s="87">
        <v>5</v>
      </c>
      <c r="M109" s="36">
        <f t="shared" si="34"/>
        <v>0</v>
      </c>
      <c r="N109" s="93">
        <f>SUM('1:2'!N109)</f>
        <v>0</v>
      </c>
      <c r="O109" s="93">
        <f>SUM('1:2'!O109)</f>
        <v>0</v>
      </c>
      <c r="P109" s="93">
        <f>SUM('1:2'!P109)</f>
        <v>0</v>
      </c>
      <c r="Q109" s="93">
        <f>SUM('1:2'!Q109)</f>
        <v>0</v>
      </c>
      <c r="R109" s="93">
        <f>SUM('1:2'!R109)</f>
        <v>0</v>
      </c>
      <c r="S109" s="93">
        <f>SUM('1:2'!S109)</f>
        <v>0</v>
      </c>
      <c r="T109" s="93">
        <f>SUM('1:2'!T109)</f>
        <v>0</v>
      </c>
      <c r="U109" s="93">
        <f>SUM('1:2'!U109)</f>
        <v>0</v>
      </c>
      <c r="V109" s="206"/>
      <c r="W109" s="33"/>
      <c r="X109" s="93">
        <f>SUM('1:2'!X109)</f>
        <v>0</v>
      </c>
      <c r="Y109" s="93">
        <f>SUM('1:2'!Y109)</f>
        <v>0</v>
      </c>
      <c r="Z109" s="93">
        <f>SUM('1:2'!Z109)</f>
        <v>0</v>
      </c>
      <c r="AA109" s="93">
        <f>SUM('1:2'!AA109)</f>
        <v>0</v>
      </c>
      <c r="AB109" s="358">
        <v>2.0699999999999998</v>
      </c>
      <c r="AC109" s="269">
        <f t="shared" si="29"/>
        <v>0</v>
      </c>
      <c r="AD109" s="21"/>
      <c r="AE109" s="21"/>
      <c r="AF109" s="21"/>
      <c r="AG109" s="21"/>
      <c r="AH109" s="21"/>
      <c r="AI109" s="21"/>
      <c r="AJ109" s="21"/>
      <c r="AK109" s="21"/>
      <c r="AL109" s="21"/>
      <c r="AM109" s="21"/>
      <c r="AN109" s="21"/>
      <c r="AO109" s="21"/>
      <c r="AP109" s="21"/>
      <c r="AQ109" s="21"/>
      <c r="AR109" s="21"/>
      <c r="AS109" s="21"/>
      <c r="AT109" s="21"/>
      <c r="AU109" s="21"/>
      <c r="AV109" s="21"/>
      <c r="AW109" s="21"/>
      <c r="AX109" s="21"/>
      <c r="AY109" s="21"/>
      <c r="AZ109" s="21"/>
      <c r="BA109" s="21"/>
      <c r="BB109" s="21"/>
      <c r="BC109" s="21"/>
      <c r="BD109" s="21"/>
      <c r="BE109" s="21"/>
      <c r="BF109" s="21"/>
      <c r="BG109" s="21"/>
      <c r="BH109" s="21"/>
      <c r="BI109" s="21"/>
      <c r="BJ109" s="21"/>
      <c r="BK109" s="21"/>
      <c r="BL109" s="21"/>
      <c r="BM109" s="21"/>
      <c r="BN109" s="21"/>
      <c r="BO109" s="21"/>
      <c r="BP109" s="21"/>
      <c r="BQ109" s="21"/>
      <c r="BR109" s="21"/>
      <c r="BS109" s="21"/>
      <c r="BT109" s="21"/>
      <c r="BU109" s="21"/>
      <c r="BV109" s="21"/>
      <c r="BW109" s="21"/>
      <c r="BX109" s="21"/>
      <c r="BY109" s="21"/>
      <c r="BZ109" s="21"/>
      <c r="CA109" s="21"/>
      <c r="CB109" s="21"/>
      <c r="CC109" s="21"/>
      <c r="CD109" s="21"/>
      <c r="CE109" s="21"/>
      <c r="CF109" s="21"/>
      <c r="CG109" s="21"/>
      <c r="CH109" s="21"/>
      <c r="CI109" s="21"/>
      <c r="CJ109" s="21"/>
      <c r="CK109" s="21"/>
      <c r="CL109" s="21"/>
      <c r="CM109" s="21"/>
      <c r="CN109" s="21"/>
      <c r="CO109" s="21"/>
      <c r="CP109" s="21"/>
      <c r="CQ109" s="21"/>
      <c r="CR109" s="21"/>
      <c r="CS109" s="21"/>
      <c r="CT109" s="21"/>
      <c r="CU109" s="21"/>
      <c r="CV109" s="21"/>
      <c r="CW109" s="21"/>
      <c r="CX109" s="21"/>
      <c r="CY109" s="21"/>
      <c r="CZ109" s="21"/>
      <c r="DA109" s="21"/>
      <c r="DB109" s="21"/>
    </row>
    <row r="110" spans="1:106" ht="17.25">
      <c r="A110" s="320"/>
      <c r="B110" s="190" t="s">
        <v>493</v>
      </c>
      <c r="C110" s="187" t="s">
        <v>372</v>
      </c>
      <c r="D110" s="17">
        <v>5</v>
      </c>
      <c r="E110" s="17"/>
      <c r="F110" s="6"/>
      <c r="G110" s="93">
        <f>SUM('1:2'!G110)</f>
        <v>0</v>
      </c>
      <c r="H110" s="93">
        <f>SUM('1:2'!H110)</f>
        <v>0</v>
      </c>
      <c r="I110" s="93">
        <f>SUM('1:2'!I110)</f>
        <v>0</v>
      </c>
      <c r="J110" s="31"/>
      <c r="K110" s="35">
        <f t="array" ref="K110">IF(ISERROR(G110/L110),"",G110/L110)</f>
        <v>0</v>
      </c>
      <c r="L110" s="87">
        <v>5</v>
      </c>
      <c r="M110" s="36">
        <f t="shared" si="34"/>
        <v>0</v>
      </c>
      <c r="N110" s="93">
        <f>SUM('1:2'!N110)</f>
        <v>0</v>
      </c>
      <c r="O110" s="93">
        <f>SUM('1:2'!O110)</f>
        <v>0</v>
      </c>
      <c r="P110" s="93">
        <f>SUM('1:2'!P110)</f>
        <v>0</v>
      </c>
      <c r="Q110" s="93">
        <f>SUM('1:2'!Q110)</f>
        <v>0</v>
      </c>
      <c r="R110" s="93">
        <f>SUM('1:2'!R110)</f>
        <v>0</v>
      </c>
      <c r="S110" s="93">
        <f>SUM('1:2'!S110)</f>
        <v>0</v>
      </c>
      <c r="T110" s="93">
        <f>SUM('1:2'!T110)</f>
        <v>0</v>
      </c>
      <c r="U110" s="93">
        <f>SUM('1:2'!U110)</f>
        <v>0</v>
      </c>
      <c r="V110" s="206"/>
      <c r="W110" s="33"/>
      <c r="X110" s="93">
        <f>SUM('1:2'!X110)</f>
        <v>0</v>
      </c>
      <c r="Y110" s="93">
        <f>SUM('1:2'!Y110)</f>
        <v>0</v>
      </c>
      <c r="Z110" s="93">
        <f>SUM('1:2'!Z110)</f>
        <v>0</v>
      </c>
      <c r="AA110" s="93">
        <f>SUM('1:2'!AA110)</f>
        <v>0</v>
      </c>
      <c r="AB110" s="358">
        <v>2.0699999999999998</v>
      </c>
      <c r="AC110" s="269">
        <f t="shared" si="29"/>
        <v>0</v>
      </c>
      <c r="AD110" s="21"/>
      <c r="AE110" s="21"/>
      <c r="AF110" s="21"/>
      <c r="AG110" s="21"/>
      <c r="AH110" s="21"/>
      <c r="AI110" s="21"/>
      <c r="AJ110" s="21"/>
      <c r="AK110" s="21"/>
      <c r="AL110" s="21"/>
      <c r="AM110" s="21"/>
      <c r="AN110" s="21"/>
      <c r="AO110" s="21"/>
      <c r="AP110" s="21"/>
      <c r="AQ110" s="21"/>
      <c r="AR110" s="21"/>
      <c r="AS110" s="21"/>
      <c r="AT110" s="21"/>
      <c r="AU110" s="21"/>
      <c r="AV110" s="21"/>
      <c r="AW110" s="21"/>
      <c r="AX110" s="21"/>
      <c r="AY110" s="21"/>
      <c r="AZ110" s="21"/>
      <c r="BA110" s="21"/>
      <c r="BB110" s="21"/>
      <c r="BC110" s="21"/>
      <c r="BD110" s="21"/>
      <c r="BE110" s="21"/>
      <c r="BF110" s="21"/>
      <c r="BG110" s="21"/>
      <c r="BH110" s="21"/>
      <c r="BI110" s="21"/>
      <c r="BJ110" s="21"/>
      <c r="BK110" s="21"/>
      <c r="BL110" s="21"/>
      <c r="BM110" s="21"/>
      <c r="BN110" s="21"/>
      <c r="BO110" s="21"/>
      <c r="BP110" s="21"/>
      <c r="BQ110" s="21"/>
      <c r="BR110" s="21"/>
      <c r="BS110" s="21"/>
      <c r="BT110" s="21"/>
      <c r="BU110" s="21"/>
      <c r="BV110" s="21"/>
      <c r="BW110" s="21"/>
      <c r="BX110" s="21"/>
      <c r="BY110" s="21"/>
      <c r="BZ110" s="21"/>
      <c r="CA110" s="21"/>
      <c r="CB110" s="21"/>
      <c r="CC110" s="21"/>
      <c r="CD110" s="21"/>
      <c r="CE110" s="21"/>
      <c r="CF110" s="21"/>
      <c r="CG110" s="21"/>
      <c r="CH110" s="21"/>
      <c r="CI110" s="21"/>
      <c r="CJ110" s="21"/>
      <c r="CK110" s="21"/>
      <c r="CL110" s="21"/>
      <c r="CM110" s="21"/>
      <c r="CN110" s="21"/>
      <c r="CO110" s="21"/>
      <c r="CP110" s="21"/>
      <c r="CQ110" s="21"/>
      <c r="CR110" s="21"/>
      <c r="CS110" s="21"/>
      <c r="CT110" s="21"/>
      <c r="CU110" s="21"/>
      <c r="CV110" s="21"/>
      <c r="CW110" s="21"/>
      <c r="CX110" s="21"/>
      <c r="CY110" s="21"/>
      <c r="CZ110" s="21"/>
      <c r="DA110" s="21"/>
      <c r="DB110" s="21"/>
    </row>
    <row r="111" spans="1:106" ht="17.25">
      <c r="A111" s="320">
        <v>30600009</v>
      </c>
      <c r="B111" s="61" t="s">
        <v>343</v>
      </c>
      <c r="C111" s="16" t="s">
        <v>345</v>
      </c>
      <c r="D111" s="17">
        <v>5</v>
      </c>
      <c r="E111" s="17"/>
      <c r="F111" s="6"/>
      <c r="G111" s="93">
        <f>SUM('1:2'!G111)</f>
        <v>0</v>
      </c>
      <c r="H111" s="93">
        <f>SUM('1:2'!H111)</f>
        <v>0</v>
      </c>
      <c r="I111" s="93">
        <f>SUM('1:2'!I111)</f>
        <v>0</v>
      </c>
      <c r="J111" s="31"/>
      <c r="K111" s="35">
        <f t="array" ref="K111">IF(ISERROR(G111/L111),"",G111/L111)</f>
        <v>0</v>
      </c>
      <c r="L111" s="87">
        <v>5</v>
      </c>
      <c r="M111" s="36">
        <f t="shared" si="34"/>
        <v>0</v>
      </c>
      <c r="N111" s="93">
        <f>SUM('1:2'!N111)</f>
        <v>0</v>
      </c>
      <c r="O111" s="93">
        <f>SUM('1:2'!O111)</f>
        <v>0</v>
      </c>
      <c r="P111" s="93">
        <f>SUM('1:2'!P111)</f>
        <v>0</v>
      </c>
      <c r="Q111" s="93">
        <f>SUM('1:2'!Q111)</f>
        <v>0</v>
      </c>
      <c r="R111" s="93">
        <f>SUM('1:2'!R111)</f>
        <v>0</v>
      </c>
      <c r="S111" s="93">
        <f>SUM('1:2'!S111)</f>
        <v>0</v>
      </c>
      <c r="T111" s="93">
        <f>SUM('1:2'!T111)</f>
        <v>0</v>
      </c>
      <c r="U111" s="93">
        <f>SUM('1:2'!U111)</f>
        <v>0</v>
      </c>
      <c r="V111" s="206"/>
      <c r="W111" s="33"/>
      <c r="X111" s="93">
        <f>SUM('1:2'!X111)</f>
        <v>0</v>
      </c>
      <c r="Y111" s="93">
        <f>SUM('1:2'!Y111)</f>
        <v>0</v>
      </c>
      <c r="Z111" s="93">
        <f>SUM('1:2'!Z111)</f>
        <v>0</v>
      </c>
      <c r="AA111" s="93">
        <f>SUM('1:2'!AA111)</f>
        <v>0</v>
      </c>
      <c r="AB111" s="358">
        <v>2.0699999999999998</v>
      </c>
      <c r="AC111" s="269">
        <f t="shared" si="29"/>
        <v>0</v>
      </c>
      <c r="AD111" s="21"/>
      <c r="AE111" s="21"/>
      <c r="AF111" s="21"/>
      <c r="AG111" s="21"/>
      <c r="AH111" s="21"/>
      <c r="AI111" s="21"/>
      <c r="AJ111" s="21"/>
      <c r="AK111" s="21"/>
      <c r="AL111" s="21"/>
      <c r="AM111" s="21"/>
      <c r="AN111" s="21"/>
      <c r="AO111" s="21"/>
      <c r="AP111" s="21"/>
      <c r="AQ111" s="21"/>
      <c r="AR111" s="21"/>
      <c r="AS111" s="21"/>
      <c r="AT111" s="21"/>
      <c r="AU111" s="21"/>
      <c r="AV111" s="21"/>
      <c r="AW111" s="21"/>
      <c r="AX111" s="21"/>
      <c r="AY111" s="21"/>
      <c r="AZ111" s="21"/>
      <c r="BA111" s="21"/>
      <c r="BB111" s="21"/>
      <c r="BC111" s="21"/>
      <c r="BD111" s="21"/>
      <c r="BE111" s="21"/>
      <c r="BF111" s="21"/>
      <c r="BG111" s="21"/>
      <c r="BH111" s="21"/>
      <c r="BI111" s="21"/>
      <c r="BJ111" s="21"/>
      <c r="BK111" s="21"/>
      <c r="BL111" s="21"/>
      <c r="BM111" s="21"/>
      <c r="BN111" s="21"/>
      <c r="BO111" s="21"/>
      <c r="BP111" s="21"/>
      <c r="BQ111" s="21"/>
      <c r="BR111" s="21"/>
      <c r="BS111" s="21"/>
      <c r="BT111" s="21"/>
      <c r="BU111" s="21"/>
      <c r="BV111" s="21"/>
      <c r="BW111" s="21"/>
      <c r="BX111" s="21"/>
      <c r="BY111" s="21"/>
      <c r="BZ111" s="21"/>
      <c r="CA111" s="21"/>
      <c r="CB111" s="21"/>
      <c r="CC111" s="21"/>
      <c r="CD111" s="21"/>
      <c r="CE111" s="21"/>
      <c r="CF111" s="21"/>
      <c r="CG111" s="21"/>
      <c r="CH111" s="21"/>
      <c r="CI111" s="21"/>
      <c r="CJ111" s="21"/>
      <c r="CK111" s="21"/>
      <c r="CL111" s="21"/>
      <c r="CM111" s="21"/>
      <c r="CN111" s="21"/>
      <c r="CO111" s="21"/>
      <c r="CP111" s="21"/>
      <c r="CQ111" s="21"/>
      <c r="CR111" s="21"/>
      <c r="CS111" s="21"/>
      <c r="CT111" s="21"/>
      <c r="CU111" s="21"/>
      <c r="CV111" s="21"/>
      <c r="CW111" s="21"/>
      <c r="CX111" s="21"/>
      <c r="CY111" s="21"/>
      <c r="CZ111" s="21"/>
      <c r="DA111" s="21"/>
      <c r="DB111" s="21"/>
    </row>
    <row r="112" spans="1:106" ht="17.25">
      <c r="A112" s="320">
        <v>30600010</v>
      </c>
      <c r="B112" s="61" t="s">
        <v>343</v>
      </c>
      <c r="C112" s="16" t="s">
        <v>347</v>
      </c>
      <c r="D112" s="17">
        <v>5</v>
      </c>
      <c r="E112" s="17"/>
      <c r="F112" s="6"/>
      <c r="G112" s="93">
        <f>SUM('1:2'!G112)</f>
        <v>0</v>
      </c>
      <c r="H112" s="93">
        <f>SUM('1:2'!H112)</f>
        <v>0</v>
      </c>
      <c r="I112" s="93">
        <f>SUM('1:2'!I112)</f>
        <v>0</v>
      </c>
      <c r="J112" s="31"/>
      <c r="K112" s="35">
        <f t="array" ref="K112">IF(ISERROR(G112/L112),"",G112/L112)</f>
        <v>0</v>
      </c>
      <c r="L112" s="87">
        <v>5</v>
      </c>
      <c r="M112" s="36">
        <f t="shared" si="34"/>
        <v>0</v>
      </c>
      <c r="N112" s="93">
        <f>SUM('1:2'!N112)</f>
        <v>0</v>
      </c>
      <c r="O112" s="93">
        <f>SUM('1:2'!O112)</f>
        <v>0</v>
      </c>
      <c r="P112" s="93">
        <f>SUM('1:2'!P112)</f>
        <v>0</v>
      </c>
      <c r="Q112" s="93">
        <f>SUM('1:2'!Q112)</f>
        <v>0</v>
      </c>
      <c r="R112" s="93">
        <f>SUM('1:2'!R112)</f>
        <v>0</v>
      </c>
      <c r="S112" s="93">
        <f>SUM('1:2'!S112)</f>
        <v>0</v>
      </c>
      <c r="T112" s="93">
        <f>SUM('1:2'!T112)</f>
        <v>0</v>
      </c>
      <c r="U112" s="93">
        <f>SUM('1:2'!U112)</f>
        <v>0</v>
      </c>
      <c r="V112" s="206"/>
      <c r="W112" s="33"/>
      <c r="X112" s="93">
        <f>SUM('1:2'!X112)</f>
        <v>0</v>
      </c>
      <c r="Y112" s="93">
        <f>SUM('1:2'!Y112)</f>
        <v>0</v>
      </c>
      <c r="Z112" s="93">
        <f>SUM('1:2'!Z112)</f>
        <v>0</v>
      </c>
      <c r="AA112" s="93">
        <f>SUM('1:2'!AA112)</f>
        <v>0</v>
      </c>
      <c r="AB112" s="358">
        <v>2.0699999999999998</v>
      </c>
      <c r="AC112" s="269">
        <f t="shared" si="29"/>
        <v>0</v>
      </c>
      <c r="AD112" s="21"/>
      <c r="AE112" s="21"/>
      <c r="AF112" s="21"/>
      <c r="AG112" s="21"/>
      <c r="AH112" s="21"/>
      <c r="AI112" s="21"/>
      <c r="AJ112" s="21"/>
      <c r="AK112" s="21"/>
      <c r="AL112" s="21"/>
      <c r="AM112" s="21"/>
      <c r="AN112" s="21"/>
      <c r="AO112" s="21"/>
      <c r="AP112" s="21"/>
      <c r="AQ112" s="21"/>
      <c r="AR112" s="21"/>
      <c r="AS112" s="21"/>
      <c r="AT112" s="21"/>
      <c r="AU112" s="21"/>
      <c r="AV112" s="21"/>
      <c r="AW112" s="21"/>
      <c r="AX112" s="21"/>
      <c r="AY112" s="21"/>
      <c r="AZ112" s="21"/>
      <c r="BA112" s="21"/>
      <c r="BB112" s="21"/>
      <c r="BC112" s="21"/>
      <c r="BD112" s="21"/>
      <c r="BE112" s="21"/>
      <c r="BF112" s="21"/>
      <c r="BG112" s="21"/>
      <c r="BH112" s="21"/>
      <c r="BI112" s="21"/>
      <c r="BJ112" s="21"/>
      <c r="BK112" s="21"/>
      <c r="BL112" s="21"/>
      <c r="BM112" s="21"/>
      <c r="BN112" s="21"/>
      <c r="BO112" s="21"/>
      <c r="BP112" s="21"/>
      <c r="BQ112" s="21"/>
      <c r="BR112" s="21"/>
      <c r="BS112" s="21"/>
      <c r="BT112" s="21"/>
      <c r="BU112" s="21"/>
      <c r="BV112" s="21"/>
      <c r="BW112" s="21"/>
      <c r="BX112" s="21"/>
      <c r="BY112" s="21"/>
      <c r="BZ112" s="21"/>
      <c r="CA112" s="21"/>
      <c r="CB112" s="21"/>
      <c r="CC112" s="21"/>
      <c r="CD112" s="21"/>
      <c r="CE112" s="21"/>
      <c r="CF112" s="21"/>
      <c r="CG112" s="21"/>
      <c r="CH112" s="21"/>
      <c r="CI112" s="21"/>
      <c r="CJ112" s="21"/>
      <c r="CK112" s="21"/>
      <c r="CL112" s="21"/>
      <c r="CM112" s="21"/>
      <c r="CN112" s="21"/>
      <c r="CO112" s="21"/>
      <c r="CP112" s="21"/>
      <c r="CQ112" s="21"/>
      <c r="CR112" s="21"/>
      <c r="CS112" s="21"/>
      <c r="CT112" s="21"/>
      <c r="CU112" s="21"/>
      <c r="CV112" s="21"/>
      <c r="CW112" s="21"/>
      <c r="CX112" s="21"/>
      <c r="CY112" s="21"/>
      <c r="CZ112" s="21"/>
      <c r="DA112" s="21"/>
      <c r="DB112" s="21"/>
    </row>
    <row r="113" spans="1:106" ht="17.25">
      <c r="A113" s="320">
        <v>30400001</v>
      </c>
      <c r="B113" s="65" t="s">
        <v>514</v>
      </c>
      <c r="C113" s="16" t="s">
        <v>61</v>
      </c>
      <c r="D113" s="17">
        <v>5.0599999999999996</v>
      </c>
      <c r="E113" s="17"/>
      <c r="F113" s="6"/>
      <c r="G113" s="93">
        <f>SUM('1:2'!G113)</f>
        <v>0</v>
      </c>
      <c r="H113" s="93">
        <f>SUM('1:2'!H113)</f>
        <v>0</v>
      </c>
      <c r="I113" s="93">
        <f>SUM('1:2'!I113)</f>
        <v>0</v>
      </c>
      <c r="J113" s="31" t="str">
        <f t="array" ref="J113">IF(ISERROR(G113/I113),"",G113/I113)</f>
        <v/>
      </c>
      <c r="K113" s="35">
        <f t="array" ref="K113">IF(ISERROR(G113/L113),"",G113/L113)</f>
        <v>0</v>
      </c>
      <c r="L113" s="87">
        <v>15.5</v>
      </c>
      <c r="M113" s="36">
        <f t="shared" si="34"/>
        <v>0</v>
      </c>
      <c r="N113" s="93">
        <f>SUM('1:2'!N113)</f>
        <v>0</v>
      </c>
      <c r="O113" s="93">
        <f>SUM('1:2'!O113)</f>
        <v>0</v>
      </c>
      <c r="P113" s="93">
        <f>SUM('1:2'!P113)</f>
        <v>0</v>
      </c>
      <c r="Q113" s="93">
        <f>SUM('1:2'!Q113)</f>
        <v>0</v>
      </c>
      <c r="R113" s="93">
        <f>SUM('1:2'!R113)</f>
        <v>0</v>
      </c>
      <c r="S113" s="93">
        <f>SUM('1:2'!S113)</f>
        <v>0</v>
      </c>
      <c r="T113" s="93">
        <f>SUM('1:2'!T113)</f>
        <v>0</v>
      </c>
      <c r="U113" s="93">
        <f>SUM('1:2'!U113)</f>
        <v>0</v>
      </c>
      <c r="V113" s="206">
        <f t="shared" ref="V113:V114" si="37">SUM(X113:AA113)</f>
        <v>0</v>
      </c>
      <c r="W113" s="33" t="str">
        <f t="shared" ref="W113:W114" si="38">IF(ISERROR(V113/G113),"",V113/G113)</f>
        <v/>
      </c>
      <c r="X113" s="93">
        <f>SUM('1:2'!X113)</f>
        <v>0</v>
      </c>
      <c r="Y113" s="93">
        <f>SUM('1:2'!Y113)</f>
        <v>0</v>
      </c>
      <c r="Z113" s="93">
        <f>SUM('1:2'!Z113)</f>
        <v>0</v>
      </c>
      <c r="AA113" s="93">
        <f>SUM('1:2'!AA113)</f>
        <v>0</v>
      </c>
      <c r="AB113" s="358">
        <v>0.67</v>
      </c>
      <c r="AC113" s="269">
        <f t="shared" si="29"/>
        <v>0</v>
      </c>
      <c r="AD113" s="21"/>
      <c r="AE113" s="21"/>
      <c r="AF113" s="21"/>
      <c r="AG113" s="21"/>
      <c r="AH113" s="21"/>
      <c r="AI113" s="21"/>
      <c r="AJ113" s="21"/>
      <c r="AK113" s="21"/>
      <c r="AL113" s="21"/>
      <c r="AM113" s="21"/>
      <c r="AN113" s="21"/>
      <c r="AO113" s="21"/>
      <c r="AP113" s="21"/>
      <c r="AQ113" s="21"/>
      <c r="AR113" s="21"/>
      <c r="AS113" s="21"/>
      <c r="AT113" s="21"/>
      <c r="AU113" s="21"/>
      <c r="AV113" s="21"/>
      <c r="AW113" s="21"/>
      <c r="AX113" s="21"/>
      <c r="AY113" s="21"/>
      <c r="AZ113" s="21"/>
      <c r="BA113" s="21"/>
      <c r="BB113" s="21"/>
      <c r="BC113" s="21"/>
      <c r="BD113" s="21"/>
      <c r="BE113" s="21"/>
      <c r="BF113" s="21"/>
      <c r="BG113" s="21"/>
      <c r="BH113" s="21"/>
      <c r="BI113" s="21"/>
      <c r="BJ113" s="21"/>
      <c r="BK113" s="21"/>
      <c r="BL113" s="21"/>
      <c r="BM113" s="21"/>
      <c r="BN113" s="21"/>
      <c r="BO113" s="21"/>
      <c r="BP113" s="21"/>
      <c r="BQ113" s="21"/>
      <c r="BR113" s="21"/>
      <c r="BS113" s="21"/>
      <c r="BT113" s="21"/>
      <c r="BU113" s="21"/>
      <c r="BV113" s="21"/>
      <c r="BW113" s="21"/>
      <c r="BX113" s="21"/>
      <c r="BY113" s="21"/>
      <c r="BZ113" s="21"/>
      <c r="CA113" s="21"/>
      <c r="CB113" s="21"/>
      <c r="CC113" s="21"/>
      <c r="CD113" s="21"/>
      <c r="CE113" s="21"/>
      <c r="CF113" s="21"/>
      <c r="CG113" s="21"/>
      <c r="CH113" s="21"/>
      <c r="CI113" s="21"/>
      <c r="CJ113" s="21"/>
      <c r="CK113" s="21"/>
      <c r="CL113" s="21"/>
      <c r="CM113" s="21"/>
      <c r="CN113" s="21"/>
      <c r="CO113" s="21"/>
      <c r="CP113" s="21"/>
      <c r="CQ113" s="21"/>
      <c r="CR113" s="21"/>
      <c r="CS113" s="21"/>
      <c r="CT113" s="21"/>
      <c r="CU113" s="21"/>
      <c r="CV113" s="21"/>
      <c r="CW113" s="21"/>
      <c r="CX113" s="21"/>
      <c r="CY113" s="21"/>
      <c r="CZ113" s="21"/>
      <c r="DA113" s="21"/>
      <c r="DB113" s="21"/>
    </row>
    <row r="114" spans="1:106" ht="17.25">
      <c r="A114" s="320">
        <v>30400002</v>
      </c>
      <c r="B114" s="65" t="s">
        <v>514</v>
      </c>
      <c r="C114" s="16" t="s">
        <v>72</v>
      </c>
      <c r="D114" s="17">
        <v>5.0599999999999996</v>
      </c>
      <c r="E114" s="17"/>
      <c r="F114" s="6"/>
      <c r="G114" s="93">
        <f>SUM('1:2'!G114)</f>
        <v>0</v>
      </c>
      <c r="H114" s="93">
        <f>SUM('1:2'!H114)</f>
        <v>0</v>
      </c>
      <c r="I114" s="93">
        <f>SUM('1:2'!I114)</f>
        <v>0</v>
      </c>
      <c r="J114" s="31" t="str">
        <f t="array" ref="J114">IF(ISERROR(G114/I114),"",G114/I114)</f>
        <v/>
      </c>
      <c r="K114" s="35">
        <f t="array" ref="K114">IF(ISERROR(G114/L114),"",G114/L114)</f>
        <v>0</v>
      </c>
      <c r="L114" s="87">
        <v>15.5</v>
      </c>
      <c r="M114" s="36">
        <f t="shared" si="34"/>
        <v>0</v>
      </c>
      <c r="N114" s="93">
        <f>SUM('1:2'!N114)</f>
        <v>0</v>
      </c>
      <c r="O114" s="93">
        <f>SUM('1:2'!O114)</f>
        <v>0</v>
      </c>
      <c r="P114" s="93">
        <f>SUM('1:2'!P114)</f>
        <v>0</v>
      </c>
      <c r="Q114" s="93">
        <f>SUM('1:2'!Q114)</f>
        <v>0</v>
      </c>
      <c r="R114" s="93">
        <f>SUM('1:2'!R114)</f>
        <v>0</v>
      </c>
      <c r="S114" s="93">
        <f>SUM('1:2'!S114)</f>
        <v>0</v>
      </c>
      <c r="T114" s="93">
        <f>SUM('1:2'!T114)</f>
        <v>0</v>
      </c>
      <c r="U114" s="93">
        <f>SUM('1:2'!U114)</f>
        <v>0</v>
      </c>
      <c r="V114" s="206">
        <f t="shared" si="37"/>
        <v>0</v>
      </c>
      <c r="W114" s="33" t="str">
        <f t="shared" si="38"/>
        <v/>
      </c>
      <c r="X114" s="93">
        <f>SUM('1:2'!X114)</f>
        <v>0</v>
      </c>
      <c r="Y114" s="93">
        <f>SUM('1:2'!Y114)</f>
        <v>0</v>
      </c>
      <c r="Z114" s="93">
        <f>SUM('1:2'!Z114)</f>
        <v>0</v>
      </c>
      <c r="AA114" s="93">
        <f>SUM('1:2'!AA114)</f>
        <v>0</v>
      </c>
      <c r="AB114" s="358">
        <v>0.67</v>
      </c>
      <c r="AC114" s="269">
        <f t="shared" si="29"/>
        <v>0</v>
      </c>
      <c r="AD114" s="21"/>
      <c r="AE114" s="21"/>
      <c r="AF114" s="21"/>
      <c r="AG114" s="21"/>
      <c r="AH114" s="21"/>
      <c r="AI114" s="21"/>
      <c r="AJ114" s="21"/>
      <c r="AK114" s="21"/>
      <c r="AL114" s="21"/>
      <c r="AM114" s="21"/>
      <c r="AN114" s="21"/>
      <c r="AO114" s="21"/>
      <c r="AP114" s="21"/>
      <c r="AQ114" s="21"/>
      <c r="AR114" s="21"/>
      <c r="AS114" s="21"/>
      <c r="AT114" s="21"/>
      <c r="AU114" s="21"/>
      <c r="AV114" s="21"/>
      <c r="AW114" s="21"/>
      <c r="AX114" s="21"/>
      <c r="AY114" s="21"/>
      <c r="AZ114" s="21"/>
      <c r="BA114" s="21"/>
      <c r="BB114" s="21"/>
      <c r="BC114" s="21"/>
      <c r="BD114" s="21"/>
      <c r="BE114" s="21"/>
      <c r="BF114" s="21"/>
      <c r="BG114" s="21"/>
      <c r="BH114" s="21"/>
      <c r="BI114" s="21"/>
      <c r="BJ114" s="21"/>
      <c r="BK114" s="21"/>
      <c r="BL114" s="21"/>
      <c r="BM114" s="21"/>
      <c r="BN114" s="21"/>
      <c r="BO114" s="21"/>
      <c r="BP114" s="21"/>
      <c r="BQ114" s="21"/>
      <c r="BR114" s="21"/>
      <c r="BS114" s="21"/>
      <c r="BT114" s="21"/>
      <c r="BU114" s="21"/>
      <c r="BV114" s="21"/>
      <c r="BW114" s="21"/>
      <c r="BX114" s="21"/>
      <c r="BY114" s="21"/>
      <c r="BZ114" s="21"/>
      <c r="CA114" s="21"/>
      <c r="CB114" s="21"/>
      <c r="CC114" s="21"/>
      <c r="CD114" s="21"/>
      <c r="CE114" s="21"/>
      <c r="CF114" s="21"/>
      <c r="CG114" s="21"/>
      <c r="CH114" s="21"/>
      <c r="CI114" s="21"/>
      <c r="CJ114" s="21"/>
      <c r="CK114" s="21"/>
      <c r="CL114" s="21"/>
      <c r="CM114" s="21"/>
      <c r="CN114" s="21"/>
      <c r="CO114" s="21"/>
      <c r="CP114" s="21"/>
      <c r="CQ114" s="21"/>
      <c r="CR114" s="21"/>
      <c r="CS114" s="21"/>
      <c r="CT114" s="21"/>
      <c r="CU114" s="21"/>
      <c r="CV114" s="21"/>
      <c r="CW114" s="21"/>
      <c r="CX114" s="21"/>
      <c r="CY114" s="21"/>
      <c r="CZ114" s="21"/>
      <c r="DA114" s="21"/>
      <c r="DB114" s="21"/>
    </row>
    <row r="115" spans="1:106" ht="17.25">
      <c r="A115" s="320">
        <v>30400004</v>
      </c>
      <c r="B115" s="215" t="s">
        <v>459</v>
      </c>
      <c r="C115" s="187" t="s">
        <v>73</v>
      </c>
      <c r="D115" s="17"/>
      <c r="E115" s="17"/>
      <c r="F115" s="6"/>
      <c r="G115" s="93">
        <f>SUM('1:2'!G115)</f>
        <v>652</v>
      </c>
      <c r="H115" s="93">
        <f>SUM('1:2'!H115)</f>
        <v>3260</v>
      </c>
      <c r="I115" s="93">
        <f>SUM('1:2'!I115)</f>
        <v>28.5</v>
      </c>
      <c r="J115" s="31"/>
      <c r="K115" s="35">
        <f t="array" ref="K115">IF(ISERROR(G115/L115),"",G115/L115)</f>
        <v>27.166666666666668</v>
      </c>
      <c r="L115" s="87">
        <v>24</v>
      </c>
      <c r="M115" s="36"/>
      <c r="N115" s="93"/>
      <c r="O115" s="93"/>
      <c r="P115" s="93"/>
      <c r="Q115" s="93"/>
      <c r="R115" s="93"/>
      <c r="S115" s="93"/>
      <c r="T115" s="93"/>
      <c r="U115" s="93"/>
      <c r="V115" s="206"/>
      <c r="W115" s="33"/>
      <c r="X115" s="93"/>
      <c r="Y115" s="93"/>
      <c r="Z115" s="93"/>
      <c r="AA115" s="93"/>
      <c r="AB115" s="358">
        <v>1.73</v>
      </c>
      <c r="AC115" s="269">
        <f t="shared" si="29"/>
        <v>1127.96</v>
      </c>
      <c r="AD115" s="21"/>
      <c r="AE115" s="21"/>
      <c r="AF115" s="21"/>
      <c r="AG115" s="21"/>
      <c r="AH115" s="21"/>
      <c r="AI115" s="21"/>
      <c r="AJ115" s="21"/>
      <c r="AK115" s="21"/>
      <c r="AL115" s="21"/>
      <c r="AM115" s="21"/>
      <c r="AN115" s="21"/>
      <c r="AO115" s="21"/>
      <c r="AP115" s="21"/>
      <c r="AQ115" s="21"/>
      <c r="AR115" s="21"/>
      <c r="AS115" s="21"/>
      <c r="AT115" s="21"/>
      <c r="AU115" s="21"/>
      <c r="AV115" s="21"/>
      <c r="AW115" s="21"/>
      <c r="AX115" s="21"/>
      <c r="AY115" s="21"/>
      <c r="AZ115" s="21"/>
      <c r="BA115" s="21"/>
      <c r="BB115" s="21"/>
      <c r="BC115" s="21"/>
      <c r="BD115" s="21"/>
      <c r="BE115" s="21"/>
      <c r="BF115" s="21"/>
      <c r="BG115" s="21"/>
      <c r="BH115" s="21"/>
      <c r="BI115" s="21"/>
      <c r="BJ115" s="21"/>
      <c r="BK115" s="21"/>
      <c r="BL115" s="21"/>
      <c r="BM115" s="21"/>
      <c r="BN115" s="21"/>
      <c r="BO115" s="21"/>
      <c r="BP115" s="21"/>
      <c r="BQ115" s="21"/>
      <c r="BR115" s="21"/>
      <c r="BS115" s="21"/>
      <c r="BT115" s="21"/>
      <c r="BU115" s="21"/>
      <c r="BV115" s="21"/>
      <c r="BW115" s="21"/>
      <c r="BX115" s="21"/>
      <c r="BY115" s="21"/>
      <c r="BZ115" s="21"/>
      <c r="CA115" s="21"/>
      <c r="CB115" s="21"/>
      <c r="CC115" s="21"/>
      <c r="CD115" s="21"/>
      <c r="CE115" s="21"/>
      <c r="CF115" s="21"/>
      <c r="CG115" s="21"/>
      <c r="CH115" s="21"/>
      <c r="CI115" s="21"/>
      <c r="CJ115" s="21"/>
      <c r="CK115" s="21"/>
      <c r="CL115" s="21"/>
      <c r="CM115" s="21"/>
      <c r="CN115" s="21"/>
      <c r="CO115" s="21"/>
      <c r="CP115" s="21"/>
      <c r="CQ115" s="21"/>
      <c r="CR115" s="21"/>
      <c r="CS115" s="21"/>
      <c r="CT115" s="21"/>
      <c r="CU115" s="21"/>
      <c r="CV115" s="21"/>
      <c r="CW115" s="21"/>
      <c r="CX115" s="21"/>
      <c r="CY115" s="21"/>
      <c r="CZ115" s="21"/>
      <c r="DA115" s="21"/>
      <c r="DB115" s="21"/>
    </row>
    <row r="116" spans="1:106" ht="17.25">
      <c r="A116" s="320">
        <v>30400003</v>
      </c>
      <c r="B116" s="215" t="s">
        <v>459</v>
      </c>
      <c r="C116" s="187" t="s">
        <v>60</v>
      </c>
      <c r="D116" s="17"/>
      <c r="E116" s="17"/>
      <c r="F116" s="6"/>
      <c r="G116" s="93">
        <f>SUM('1:2'!G116)</f>
        <v>0</v>
      </c>
      <c r="H116" s="93">
        <f>SUM('1:2'!H116)</f>
        <v>0</v>
      </c>
      <c r="I116" s="93">
        <f>SUM('1:2'!I116)</f>
        <v>0</v>
      </c>
      <c r="J116" s="31"/>
      <c r="K116" s="35">
        <f t="array" ref="K116">IF(ISERROR(G116/L116),"",G116/L116)</f>
        <v>0</v>
      </c>
      <c r="L116" s="87">
        <v>24</v>
      </c>
      <c r="M116" s="36"/>
      <c r="N116" s="93"/>
      <c r="O116" s="93"/>
      <c r="P116" s="93"/>
      <c r="Q116" s="93"/>
      <c r="R116" s="93"/>
      <c r="S116" s="93"/>
      <c r="T116" s="93"/>
      <c r="U116" s="93"/>
      <c r="V116" s="206"/>
      <c r="W116" s="33"/>
      <c r="X116" s="93"/>
      <c r="Y116" s="93"/>
      <c r="Z116" s="93"/>
      <c r="AA116" s="93"/>
      <c r="AB116" s="358">
        <v>1.73</v>
      </c>
      <c r="AC116" s="269">
        <f t="shared" si="29"/>
        <v>0</v>
      </c>
      <c r="AD116" s="21"/>
      <c r="AE116" s="21"/>
      <c r="AF116" s="21"/>
      <c r="AG116" s="21"/>
      <c r="AH116" s="21"/>
      <c r="AI116" s="21"/>
      <c r="AJ116" s="21"/>
      <c r="AK116" s="21"/>
      <c r="AL116" s="21"/>
      <c r="AM116" s="21"/>
      <c r="AN116" s="21"/>
      <c r="AO116" s="21"/>
      <c r="AP116" s="21"/>
      <c r="AQ116" s="21"/>
      <c r="AR116" s="21"/>
      <c r="AS116" s="21"/>
      <c r="AT116" s="21"/>
      <c r="AU116" s="21"/>
      <c r="AV116" s="21"/>
      <c r="AW116" s="21"/>
      <c r="AX116" s="21"/>
      <c r="AY116" s="21"/>
      <c r="AZ116" s="21"/>
      <c r="BA116" s="21"/>
      <c r="BB116" s="21"/>
      <c r="BC116" s="21"/>
      <c r="BD116" s="21"/>
      <c r="BE116" s="21"/>
      <c r="BF116" s="21"/>
      <c r="BG116" s="21"/>
      <c r="BH116" s="21"/>
      <c r="BI116" s="21"/>
      <c r="BJ116" s="21"/>
      <c r="BK116" s="21"/>
      <c r="BL116" s="21"/>
      <c r="BM116" s="21"/>
      <c r="BN116" s="21"/>
      <c r="BO116" s="21"/>
      <c r="BP116" s="21"/>
      <c r="BQ116" s="21"/>
      <c r="BR116" s="21"/>
      <c r="BS116" s="21"/>
      <c r="BT116" s="21"/>
      <c r="BU116" s="21"/>
      <c r="BV116" s="21"/>
      <c r="BW116" s="21"/>
      <c r="BX116" s="21"/>
      <c r="BY116" s="21"/>
      <c r="BZ116" s="21"/>
      <c r="CA116" s="21"/>
      <c r="CB116" s="21"/>
      <c r="CC116" s="21"/>
      <c r="CD116" s="21"/>
      <c r="CE116" s="21"/>
      <c r="CF116" s="21"/>
      <c r="CG116" s="21"/>
      <c r="CH116" s="21"/>
      <c r="CI116" s="21"/>
      <c r="CJ116" s="21"/>
      <c r="CK116" s="21"/>
      <c r="CL116" s="21"/>
      <c r="CM116" s="21"/>
      <c r="CN116" s="21"/>
      <c r="CO116" s="21"/>
      <c r="CP116" s="21"/>
      <c r="CQ116" s="21"/>
      <c r="CR116" s="21"/>
      <c r="CS116" s="21"/>
      <c r="CT116" s="21"/>
      <c r="CU116" s="21"/>
      <c r="CV116" s="21"/>
      <c r="CW116" s="21"/>
      <c r="CX116" s="21"/>
      <c r="CY116" s="21"/>
      <c r="CZ116" s="21"/>
      <c r="DA116" s="21"/>
      <c r="DB116" s="21"/>
    </row>
    <row r="117" spans="1:106" ht="17.25">
      <c r="A117" s="320">
        <v>30400005</v>
      </c>
      <c r="B117" s="215" t="s">
        <v>459</v>
      </c>
      <c r="C117" s="187" t="s">
        <v>422</v>
      </c>
      <c r="D117" s="17"/>
      <c r="E117" s="17"/>
      <c r="F117" s="6"/>
      <c r="G117" s="93">
        <f>SUM('1:2'!G117)</f>
        <v>269</v>
      </c>
      <c r="H117" s="93">
        <f>SUM('1:2'!H117)</f>
        <v>1345</v>
      </c>
      <c r="I117" s="93">
        <f>SUM('1:2'!I117)</f>
        <v>18.5</v>
      </c>
      <c r="J117" s="31"/>
      <c r="K117" s="35">
        <f t="array" ref="K117">IF(ISERROR(G117/L117),"",G117/L117)</f>
        <v>11.208333333333334</v>
      </c>
      <c r="L117" s="87">
        <v>24</v>
      </c>
      <c r="M117" s="36"/>
      <c r="N117" s="93"/>
      <c r="O117" s="93"/>
      <c r="P117" s="93"/>
      <c r="Q117" s="93"/>
      <c r="R117" s="93"/>
      <c r="S117" s="93"/>
      <c r="T117" s="93"/>
      <c r="U117" s="93"/>
      <c r="V117" s="206"/>
      <c r="W117" s="33"/>
      <c r="X117" s="93"/>
      <c r="Y117" s="93"/>
      <c r="Z117" s="93"/>
      <c r="AA117" s="93"/>
      <c r="AB117" s="358">
        <v>1.73</v>
      </c>
      <c r="AC117" s="269">
        <f t="shared" si="29"/>
        <v>465.37</v>
      </c>
      <c r="AD117" s="21"/>
      <c r="AE117" s="21"/>
      <c r="AF117" s="21"/>
      <c r="AG117" s="21"/>
      <c r="AH117" s="21"/>
      <c r="AI117" s="21"/>
      <c r="AJ117" s="21"/>
      <c r="AK117" s="21"/>
      <c r="AL117" s="21"/>
      <c r="AM117" s="21"/>
      <c r="AN117" s="21"/>
      <c r="AO117" s="21"/>
      <c r="AP117" s="21"/>
      <c r="AQ117" s="21"/>
      <c r="AR117" s="21"/>
      <c r="AS117" s="21"/>
      <c r="AT117" s="21"/>
      <c r="AU117" s="21"/>
      <c r="AV117" s="21"/>
      <c r="AW117" s="21"/>
      <c r="AX117" s="21"/>
      <c r="AY117" s="21"/>
      <c r="AZ117" s="21"/>
      <c r="BA117" s="21"/>
      <c r="BB117" s="21"/>
      <c r="BC117" s="21"/>
      <c r="BD117" s="21"/>
      <c r="BE117" s="21"/>
      <c r="BF117" s="21"/>
      <c r="BG117" s="21"/>
      <c r="BH117" s="21"/>
      <c r="BI117" s="21"/>
      <c r="BJ117" s="21"/>
      <c r="BK117" s="21"/>
      <c r="BL117" s="21"/>
      <c r="BM117" s="21"/>
      <c r="BN117" s="21"/>
      <c r="BO117" s="21"/>
      <c r="BP117" s="21"/>
      <c r="BQ117" s="21"/>
      <c r="BR117" s="21"/>
      <c r="BS117" s="21"/>
      <c r="BT117" s="21"/>
      <c r="BU117" s="21"/>
      <c r="BV117" s="21"/>
      <c r="BW117" s="21"/>
      <c r="BX117" s="21"/>
      <c r="BY117" s="21"/>
      <c r="BZ117" s="21"/>
      <c r="CA117" s="21"/>
      <c r="CB117" s="21"/>
      <c r="CC117" s="21"/>
      <c r="CD117" s="21"/>
      <c r="CE117" s="21"/>
      <c r="CF117" s="21"/>
      <c r="CG117" s="21"/>
      <c r="CH117" s="21"/>
      <c r="CI117" s="21"/>
      <c r="CJ117" s="21"/>
      <c r="CK117" s="21"/>
      <c r="CL117" s="21"/>
      <c r="CM117" s="21"/>
      <c r="CN117" s="21"/>
      <c r="CO117" s="21"/>
      <c r="CP117" s="21"/>
      <c r="CQ117" s="21"/>
      <c r="CR117" s="21"/>
      <c r="CS117" s="21"/>
      <c r="CT117" s="21"/>
      <c r="CU117" s="21"/>
      <c r="CV117" s="21"/>
      <c r="CW117" s="21"/>
      <c r="CX117" s="21"/>
      <c r="CY117" s="21"/>
      <c r="CZ117" s="21"/>
      <c r="DA117" s="21"/>
      <c r="DB117" s="21"/>
    </row>
    <row r="118" spans="1:106" ht="17.25">
      <c r="A118" s="320">
        <v>30400007</v>
      </c>
      <c r="B118" s="65" t="s">
        <v>91</v>
      </c>
      <c r="C118" s="16" t="s">
        <v>74</v>
      </c>
      <c r="D118" s="17">
        <v>5.07</v>
      </c>
      <c r="E118" s="17"/>
      <c r="F118" s="6"/>
      <c r="G118" s="93">
        <f>SUM('1:2'!G118)</f>
        <v>0</v>
      </c>
      <c r="H118" s="93">
        <f>SUM('1:2'!H118)</f>
        <v>0</v>
      </c>
      <c r="I118" s="93">
        <f>SUM('1:2'!I118)</f>
        <v>0</v>
      </c>
      <c r="J118" s="31" t="str">
        <f t="array" ref="J118">IF(ISERROR(G118/I118),"",G118/I118)</f>
        <v/>
      </c>
      <c r="K118" s="35">
        <f t="array" ref="K118">IF(ISERROR(G118/L118),"",G118/L118)</f>
        <v>0</v>
      </c>
      <c r="L118" s="87">
        <v>9</v>
      </c>
      <c r="M118" s="36">
        <f t="shared" ref="M118:M120" si="39">IF(ISERROR(I118-K118),"",I118-K118)</f>
        <v>0</v>
      </c>
      <c r="N118" s="93">
        <f>SUM('1:2'!N118)</f>
        <v>0</v>
      </c>
      <c r="O118" s="93">
        <f>SUM('1:2'!O118)</f>
        <v>0</v>
      </c>
      <c r="P118" s="93">
        <f>SUM('1:2'!P118)</f>
        <v>0</v>
      </c>
      <c r="Q118" s="93">
        <f>SUM('1:2'!Q118)</f>
        <v>0</v>
      </c>
      <c r="R118" s="93">
        <f>SUM('1:2'!R118)</f>
        <v>0</v>
      </c>
      <c r="S118" s="93">
        <f>SUM('1:2'!S118)</f>
        <v>0</v>
      </c>
      <c r="T118" s="93">
        <f>SUM('1:2'!T118)</f>
        <v>0</v>
      </c>
      <c r="U118" s="93">
        <f>SUM('1:2'!U118)</f>
        <v>0</v>
      </c>
      <c r="V118" s="206">
        <f t="shared" ref="V118:V120" si="40">SUM(X118:AA118)</f>
        <v>0</v>
      </c>
      <c r="W118" s="33" t="str">
        <f t="shared" ref="W118" si="41">IF(ISERROR(V118/G118),"",V118/G118)</f>
        <v/>
      </c>
      <c r="X118" s="93">
        <f>SUM('1:2'!X118)</f>
        <v>0</v>
      </c>
      <c r="Y118" s="93">
        <f>SUM('1:2'!Y118)</f>
        <v>0</v>
      </c>
      <c r="Z118" s="93">
        <f>SUM('1:2'!Z118)</f>
        <v>0</v>
      </c>
      <c r="AA118" s="93">
        <f>SUM('1:2'!AA118)</f>
        <v>0</v>
      </c>
      <c r="AB118" s="358">
        <v>1.22</v>
      </c>
      <c r="AC118" s="269">
        <f t="shared" si="29"/>
        <v>0</v>
      </c>
      <c r="AD118" s="21"/>
      <c r="AE118" s="21"/>
      <c r="AF118" s="21"/>
      <c r="AG118" s="21"/>
      <c r="AH118" s="21"/>
      <c r="AI118" s="21"/>
      <c r="AJ118" s="21"/>
      <c r="AK118" s="21"/>
      <c r="AL118" s="21"/>
      <c r="AM118" s="21"/>
      <c r="AN118" s="21"/>
      <c r="AO118" s="21"/>
      <c r="AP118" s="21"/>
      <c r="AQ118" s="21"/>
      <c r="AR118" s="21"/>
      <c r="AS118" s="21"/>
      <c r="AT118" s="21"/>
      <c r="AU118" s="21"/>
      <c r="AV118" s="21"/>
      <c r="AW118" s="21"/>
      <c r="AX118" s="21"/>
      <c r="AY118" s="21"/>
      <c r="AZ118" s="21"/>
      <c r="BA118" s="21"/>
      <c r="BB118" s="21"/>
      <c r="BC118" s="21"/>
      <c r="BD118" s="21"/>
      <c r="BE118" s="21"/>
      <c r="BF118" s="21"/>
      <c r="BG118" s="21"/>
      <c r="BH118" s="21"/>
      <c r="BI118" s="21"/>
      <c r="BJ118" s="21"/>
      <c r="BK118" s="21"/>
      <c r="BL118" s="21"/>
      <c r="BM118" s="21"/>
      <c r="BN118" s="21"/>
      <c r="BO118" s="21"/>
      <c r="BP118" s="21"/>
      <c r="BQ118" s="21"/>
      <c r="BR118" s="21"/>
      <c r="BS118" s="21"/>
      <c r="BT118" s="21"/>
      <c r="BU118" s="21"/>
      <c r="BV118" s="21"/>
      <c r="BW118" s="21"/>
      <c r="BX118" s="21"/>
      <c r="BY118" s="21"/>
      <c r="BZ118" s="21"/>
      <c r="CA118" s="21"/>
      <c r="CB118" s="21"/>
      <c r="CC118" s="21"/>
      <c r="CD118" s="21"/>
      <c r="CE118" s="21"/>
      <c r="CF118" s="21"/>
      <c r="CG118" s="21"/>
      <c r="CH118" s="21"/>
      <c r="CI118" s="21"/>
      <c r="CJ118" s="21"/>
      <c r="CK118" s="21"/>
      <c r="CL118" s="21"/>
      <c r="CM118" s="21"/>
      <c r="CN118" s="21"/>
      <c r="CO118" s="21"/>
      <c r="CP118" s="21"/>
      <c r="CQ118" s="21"/>
      <c r="CR118" s="21"/>
      <c r="CS118" s="21"/>
      <c r="CT118" s="21"/>
      <c r="CU118" s="21"/>
      <c r="CV118" s="21"/>
      <c r="CW118" s="21"/>
      <c r="CX118" s="21"/>
      <c r="CY118" s="21"/>
      <c r="CZ118" s="21"/>
      <c r="DA118" s="21"/>
      <c r="DB118" s="21"/>
    </row>
    <row r="119" spans="1:106" ht="17.25">
      <c r="A119" s="320">
        <v>30400006</v>
      </c>
      <c r="B119" s="65" t="s">
        <v>91</v>
      </c>
      <c r="C119" s="16" t="s">
        <v>53</v>
      </c>
      <c r="D119" s="17">
        <v>5.07</v>
      </c>
      <c r="E119" s="17"/>
      <c r="F119" s="6"/>
      <c r="G119" s="93">
        <f>SUM('1:2'!G119)</f>
        <v>0</v>
      </c>
      <c r="H119" s="93">
        <f>SUM('1:2'!H119)</f>
        <v>0</v>
      </c>
      <c r="I119" s="93">
        <f>SUM('1:2'!I119)</f>
        <v>0</v>
      </c>
      <c r="J119" s="31" t="str">
        <f t="array" ref="J119">IF(ISERROR(G119/I119),"",G119/I119)</f>
        <v/>
      </c>
      <c r="K119" s="35">
        <f t="array" ref="K119">IF(ISERROR(G119/L119),"",G119/L119)</f>
        <v>0</v>
      </c>
      <c r="L119" s="87">
        <v>9</v>
      </c>
      <c r="M119" s="36">
        <f t="shared" si="39"/>
        <v>0</v>
      </c>
      <c r="N119" s="93">
        <f>SUM('1:2'!N119)</f>
        <v>0</v>
      </c>
      <c r="O119" s="93">
        <f>SUM('1:2'!O119)</f>
        <v>0</v>
      </c>
      <c r="P119" s="93">
        <f>SUM('1:2'!P119)</f>
        <v>0</v>
      </c>
      <c r="Q119" s="93">
        <f>SUM('1:2'!Q119)</f>
        <v>0</v>
      </c>
      <c r="R119" s="93">
        <f>SUM('1:2'!R119)</f>
        <v>0</v>
      </c>
      <c r="S119" s="93">
        <f>SUM('1:2'!S119)</f>
        <v>0</v>
      </c>
      <c r="T119" s="93">
        <f>SUM('1:2'!T119)</f>
        <v>0</v>
      </c>
      <c r="U119" s="93">
        <f>SUM('1:2'!U119)</f>
        <v>0</v>
      </c>
      <c r="V119" s="206">
        <f t="shared" si="40"/>
        <v>0</v>
      </c>
      <c r="W119" s="33" t="str">
        <f>IF(ISERROR(V119/G119),"",V119/G119)</f>
        <v/>
      </c>
      <c r="X119" s="93">
        <f>SUM('1:2'!X119)</f>
        <v>0</v>
      </c>
      <c r="Y119" s="93">
        <f>SUM('1:2'!Y119)</f>
        <v>0</v>
      </c>
      <c r="Z119" s="93">
        <f>SUM('1:2'!Z119)</f>
        <v>0</v>
      </c>
      <c r="AA119" s="93">
        <f>SUM('1:2'!AA119)</f>
        <v>0</v>
      </c>
      <c r="AB119" s="358">
        <v>1.22</v>
      </c>
      <c r="AC119" s="269">
        <f t="shared" si="29"/>
        <v>0</v>
      </c>
      <c r="AD119" s="21"/>
      <c r="AE119" s="21"/>
      <c r="AF119" s="21"/>
      <c r="AG119" s="21"/>
      <c r="AH119" s="21"/>
      <c r="AI119" s="21"/>
      <c r="AJ119" s="21"/>
      <c r="AK119" s="21"/>
      <c r="AL119" s="21"/>
      <c r="AM119" s="21"/>
      <c r="AN119" s="21"/>
      <c r="AO119" s="21"/>
      <c r="AP119" s="21"/>
      <c r="AQ119" s="21"/>
      <c r="AR119" s="21"/>
      <c r="AS119" s="21"/>
      <c r="AT119" s="21"/>
      <c r="AU119" s="21"/>
      <c r="AV119" s="21"/>
      <c r="AW119" s="21"/>
      <c r="AX119" s="21"/>
      <c r="AY119" s="21"/>
      <c r="AZ119" s="21"/>
      <c r="BA119" s="21"/>
      <c r="BB119" s="21"/>
      <c r="BC119" s="21"/>
      <c r="BD119" s="21"/>
      <c r="BE119" s="21"/>
      <c r="BF119" s="21"/>
      <c r="BG119" s="21"/>
      <c r="BH119" s="21"/>
      <c r="BI119" s="21"/>
      <c r="BJ119" s="21"/>
      <c r="BK119" s="21"/>
      <c r="BL119" s="21"/>
      <c r="BM119" s="21"/>
      <c r="BN119" s="21"/>
      <c r="BO119" s="21"/>
      <c r="BP119" s="21"/>
      <c r="BQ119" s="21"/>
      <c r="BR119" s="21"/>
      <c r="BS119" s="21"/>
      <c r="BT119" s="21"/>
      <c r="BU119" s="21"/>
      <c r="BV119" s="21"/>
      <c r="BW119" s="21"/>
      <c r="BX119" s="21"/>
      <c r="BY119" s="21"/>
      <c r="BZ119" s="21"/>
      <c r="CA119" s="21"/>
      <c r="CB119" s="21"/>
      <c r="CC119" s="21"/>
      <c r="CD119" s="21"/>
      <c r="CE119" s="21"/>
      <c r="CF119" s="21"/>
      <c r="CG119" s="21"/>
      <c r="CH119" s="21"/>
      <c r="CI119" s="21"/>
      <c r="CJ119" s="21"/>
      <c r="CK119" s="21"/>
      <c r="CL119" s="21"/>
      <c r="CM119" s="21"/>
      <c r="CN119" s="21"/>
      <c r="CO119" s="21"/>
      <c r="CP119" s="21"/>
      <c r="CQ119" s="21"/>
      <c r="CR119" s="21"/>
      <c r="CS119" s="21"/>
      <c r="CT119" s="21"/>
      <c r="CU119" s="21"/>
      <c r="CV119" s="21"/>
      <c r="CW119" s="21"/>
      <c r="CX119" s="21"/>
      <c r="CY119" s="21"/>
      <c r="CZ119" s="21"/>
      <c r="DA119" s="21"/>
      <c r="DB119" s="21"/>
    </row>
    <row r="120" spans="1:106" ht="17.25">
      <c r="A120" s="320">
        <v>30400006</v>
      </c>
      <c r="B120" s="65" t="s">
        <v>91</v>
      </c>
      <c r="C120" s="16" t="s">
        <v>60</v>
      </c>
      <c r="D120" s="17">
        <v>5.0599999999999996</v>
      </c>
      <c r="E120" s="17"/>
      <c r="F120" s="53"/>
      <c r="G120" s="93">
        <f>SUM('1:2'!G120)</f>
        <v>0</v>
      </c>
      <c r="H120" s="93">
        <f>SUM('1:2'!H120)</f>
        <v>0</v>
      </c>
      <c r="I120" s="93">
        <f>SUM('1:2'!I120)</f>
        <v>0</v>
      </c>
      <c r="J120" s="31" t="str">
        <f t="array" ref="J120">IF(ISERROR(G120/I120),"",G120/I120)</f>
        <v/>
      </c>
      <c r="K120" s="246">
        <f t="array" ref="K120">IF(ISERROR(G120/L120),"",G120/L120)</f>
        <v>0</v>
      </c>
      <c r="L120" s="87">
        <v>9</v>
      </c>
      <c r="M120" s="36">
        <f t="shared" si="39"/>
        <v>0</v>
      </c>
      <c r="N120" s="93">
        <f>SUM('1:2'!N120)</f>
        <v>0</v>
      </c>
      <c r="O120" s="93">
        <f>SUM('1:2'!O120)</f>
        <v>0</v>
      </c>
      <c r="P120" s="93">
        <f>SUM('1:2'!P120)</f>
        <v>0</v>
      </c>
      <c r="Q120" s="93">
        <f>SUM('1:2'!Q120)</f>
        <v>0</v>
      </c>
      <c r="R120" s="93">
        <f>SUM('1:2'!R120)</f>
        <v>0</v>
      </c>
      <c r="S120" s="93">
        <f>SUM('1:2'!S120)</f>
        <v>0</v>
      </c>
      <c r="T120" s="93">
        <f>SUM('1:2'!T120)</f>
        <v>0</v>
      </c>
      <c r="U120" s="93">
        <f>SUM('1:2'!U120)</f>
        <v>0</v>
      </c>
      <c r="V120" s="206">
        <f t="shared" si="40"/>
        <v>0</v>
      </c>
      <c r="W120" s="33" t="str">
        <f>IF(ISERROR(V120/G120),"",V120/G120)</f>
        <v/>
      </c>
      <c r="X120" s="93">
        <f>SUM('1:2'!X120)</f>
        <v>0</v>
      </c>
      <c r="Y120" s="93">
        <f>SUM('1:2'!Y120)</f>
        <v>0</v>
      </c>
      <c r="Z120" s="93">
        <f>SUM('1:2'!Z120)</f>
        <v>0</v>
      </c>
      <c r="AA120" s="93">
        <f>SUM('1:2'!AA120)</f>
        <v>0</v>
      </c>
      <c r="AB120" s="358">
        <v>1.22</v>
      </c>
      <c r="AC120" s="269">
        <f t="shared" si="29"/>
        <v>0</v>
      </c>
      <c r="AD120" s="21"/>
      <c r="AE120" s="21"/>
      <c r="AF120" s="21"/>
      <c r="AG120" s="21"/>
      <c r="AH120" s="21"/>
      <c r="AI120" s="21"/>
      <c r="AJ120" s="21"/>
      <c r="AK120" s="21"/>
      <c r="AL120" s="21"/>
      <c r="AM120" s="21"/>
      <c r="AN120" s="21"/>
      <c r="AO120" s="21"/>
      <c r="AP120" s="21"/>
      <c r="AQ120" s="21"/>
      <c r="AR120" s="21"/>
      <c r="AS120" s="21"/>
      <c r="AT120" s="21"/>
      <c r="AU120" s="21"/>
      <c r="AV120" s="21"/>
      <c r="AW120" s="21"/>
      <c r="AX120" s="21"/>
      <c r="AY120" s="21"/>
      <c r="AZ120" s="21"/>
      <c r="BA120" s="21"/>
      <c r="BB120" s="21"/>
      <c r="BC120" s="21"/>
      <c r="BD120" s="21"/>
      <c r="BE120" s="21"/>
      <c r="BF120" s="21"/>
      <c r="BG120" s="21"/>
      <c r="BH120" s="21"/>
      <c r="BI120" s="21"/>
      <c r="BJ120" s="21"/>
      <c r="BK120" s="21"/>
      <c r="BL120" s="21"/>
      <c r="BM120" s="21"/>
      <c r="BN120" s="21"/>
      <c r="BO120" s="21"/>
      <c r="BP120" s="21"/>
      <c r="BQ120" s="21"/>
      <c r="BR120" s="21"/>
      <c r="BS120" s="21"/>
      <c r="BT120" s="21"/>
      <c r="BU120" s="21"/>
      <c r="BV120" s="21"/>
      <c r="BW120" s="21"/>
      <c r="BX120" s="21"/>
      <c r="BY120" s="21"/>
      <c r="BZ120" s="21"/>
      <c r="CA120" s="21"/>
      <c r="CB120" s="21"/>
      <c r="CC120" s="21"/>
      <c r="CD120" s="21"/>
      <c r="CE120" s="21"/>
      <c r="CF120" s="21"/>
      <c r="CG120" s="21"/>
      <c r="CH120" s="21"/>
      <c r="CI120" s="21"/>
      <c r="CJ120" s="21"/>
      <c r="CK120" s="21"/>
      <c r="CL120" s="21"/>
      <c r="CM120" s="21"/>
      <c r="CN120" s="21"/>
      <c r="CO120" s="21"/>
      <c r="CP120" s="21"/>
      <c r="CQ120" s="21"/>
      <c r="CR120" s="21"/>
      <c r="CS120" s="21"/>
      <c r="CT120" s="21"/>
      <c r="CU120" s="21"/>
      <c r="CV120" s="21"/>
      <c r="CW120" s="21"/>
      <c r="CX120" s="21"/>
      <c r="CY120" s="21"/>
      <c r="CZ120" s="21"/>
      <c r="DA120" s="21"/>
      <c r="DB120" s="21"/>
    </row>
    <row r="121" spans="1:106" ht="15.75">
      <c r="A121" s="535" t="s">
        <v>92</v>
      </c>
      <c r="B121" s="536"/>
      <c r="C121" s="243" t="s">
        <v>71</v>
      </c>
      <c r="D121" s="20"/>
      <c r="E121" s="20"/>
      <c r="F121" s="32"/>
      <c r="G121" s="99">
        <f>SUM(G87:G120)</f>
        <v>1453</v>
      </c>
      <c r="H121" s="30">
        <f>SUM(H87:H120)</f>
        <v>7280.9599999999991</v>
      </c>
      <c r="I121" s="30">
        <f>SUM(I87:I120)</f>
        <v>104</v>
      </c>
      <c r="J121" s="31">
        <f t="array" ref="J121">IF(ISERROR(G121/I121),"",G121/I121)</f>
        <v>13.971153846153847</v>
      </c>
      <c r="K121" s="30">
        <f>SUM(K87:K120)</f>
        <v>95.579301075268802</v>
      </c>
      <c r="L121" s="98"/>
      <c r="M121" s="89">
        <f t="shared" ref="M121:V121" si="42">SUM(M87:M120)</f>
        <v>-0.20430107526881036</v>
      </c>
      <c r="N121" s="30">
        <f t="shared" si="42"/>
        <v>0</v>
      </c>
      <c r="O121" s="91">
        <f t="shared" si="42"/>
        <v>0</v>
      </c>
      <c r="P121" s="91">
        <f t="shared" si="42"/>
        <v>0</v>
      </c>
      <c r="Q121" s="91">
        <f t="shared" si="42"/>
        <v>0</v>
      </c>
      <c r="R121" s="91">
        <f t="shared" si="42"/>
        <v>0</v>
      </c>
      <c r="S121" s="92">
        <f t="shared" si="42"/>
        <v>0</v>
      </c>
      <c r="T121" s="91">
        <f t="shared" si="42"/>
        <v>0</v>
      </c>
      <c r="U121" s="91">
        <f t="shared" si="42"/>
        <v>0</v>
      </c>
      <c r="V121" s="206">
        <f t="shared" si="42"/>
        <v>0</v>
      </c>
      <c r="W121" s="33">
        <f t="shared" ref="W121:W151" si="43">IF(ISERROR(V121/G121),"",V121/G121)</f>
        <v>0</v>
      </c>
      <c r="X121" s="92">
        <f>SUM(X87:X120)</f>
        <v>0</v>
      </c>
      <c r="Y121" s="92">
        <f>SUM(Y87:Y120)</f>
        <v>0</v>
      </c>
      <c r="Z121" s="92">
        <f>SUM(Z87:Z120)</f>
        <v>0</v>
      </c>
      <c r="AA121" s="92">
        <f>SUM(AA87:AA120)</f>
        <v>0</v>
      </c>
      <c r="AB121" s="358"/>
      <c r="AC121" s="270">
        <f>SUM(AC87:AC120)</f>
        <v>2161.98</v>
      </c>
      <c r="AD121" s="21"/>
      <c r="AE121" s="21"/>
      <c r="AF121" s="21"/>
      <c r="AG121" s="21"/>
      <c r="AH121" s="21"/>
      <c r="AI121" s="21"/>
      <c r="AJ121" s="21"/>
      <c r="AK121" s="21"/>
      <c r="AL121" s="21"/>
      <c r="AM121" s="21"/>
      <c r="AN121" s="21"/>
      <c r="AO121" s="21"/>
      <c r="AP121" s="21"/>
      <c r="AQ121" s="21"/>
      <c r="AR121" s="21"/>
      <c r="AS121" s="21"/>
      <c r="AT121" s="21"/>
      <c r="AU121" s="21"/>
      <c r="AV121" s="21"/>
      <c r="AW121" s="21"/>
      <c r="AX121" s="21"/>
      <c r="AY121" s="21"/>
      <c r="AZ121" s="21"/>
      <c r="BA121" s="21"/>
      <c r="BB121" s="21"/>
      <c r="BC121" s="21"/>
      <c r="BD121" s="21"/>
      <c r="BE121" s="21"/>
      <c r="BF121" s="21"/>
      <c r="BG121" s="21"/>
      <c r="BH121" s="21"/>
      <c r="BI121" s="21"/>
      <c r="BJ121" s="21"/>
      <c r="BK121" s="21"/>
      <c r="BL121" s="21"/>
      <c r="BM121" s="21"/>
      <c r="BN121" s="21"/>
      <c r="BO121" s="21"/>
      <c r="BP121" s="21"/>
      <c r="BQ121" s="21"/>
      <c r="BR121" s="21"/>
      <c r="BS121" s="21"/>
      <c r="BT121" s="21"/>
      <c r="BU121" s="21"/>
      <c r="BV121" s="21"/>
      <c r="BW121" s="21"/>
      <c r="BX121" s="21"/>
      <c r="BY121" s="21"/>
      <c r="BZ121" s="21"/>
      <c r="CA121" s="21"/>
      <c r="CB121" s="21"/>
      <c r="CC121" s="21"/>
      <c r="CD121" s="21"/>
      <c r="CE121" s="21"/>
      <c r="CF121" s="21"/>
      <c r="CG121" s="21"/>
      <c r="CH121" s="21"/>
      <c r="CI121" s="21"/>
      <c r="CJ121" s="21"/>
      <c r="CK121" s="21"/>
      <c r="CL121" s="21"/>
      <c r="CM121" s="21"/>
      <c r="CN121" s="21"/>
      <c r="CO121" s="21"/>
      <c r="CP121" s="21"/>
      <c r="CQ121" s="21"/>
      <c r="CR121" s="21"/>
      <c r="CS121" s="21"/>
      <c r="CT121" s="21"/>
      <c r="CU121" s="21"/>
      <c r="CV121" s="21"/>
      <c r="CW121" s="21"/>
      <c r="CX121" s="21"/>
      <c r="CY121" s="21"/>
      <c r="CZ121" s="21"/>
      <c r="DA121" s="21"/>
      <c r="DB121" s="21"/>
    </row>
    <row r="122" spans="1:106" ht="17.25">
      <c r="A122" s="320">
        <v>30100038</v>
      </c>
      <c r="B122" s="62" t="s">
        <v>93</v>
      </c>
      <c r="C122" s="16" t="s">
        <v>94</v>
      </c>
      <c r="D122" s="17">
        <v>5.03</v>
      </c>
      <c r="E122" s="17"/>
      <c r="F122" s="6"/>
      <c r="G122" s="93">
        <f>SUM('1:2'!G122)</f>
        <v>0</v>
      </c>
      <c r="H122" s="93">
        <f>SUM('1:2'!H122)</f>
        <v>0</v>
      </c>
      <c r="I122" s="93">
        <f>SUM('1:2'!I122)</f>
        <v>0</v>
      </c>
      <c r="J122" s="31" t="str">
        <f t="array" ref="J122">IF(ISERROR(G122/I122),"",G122/I122)</f>
        <v/>
      </c>
      <c r="K122" s="35">
        <f t="array" ref="K122">IF(ISERROR(G122/L122),"",G122/L122)</f>
        <v>0</v>
      </c>
      <c r="L122" s="87">
        <v>25</v>
      </c>
      <c r="M122" s="36">
        <f t="shared" ref="M122:M136" si="44">IF(ISERROR(I122-K122),"",I122-K122)</f>
        <v>0</v>
      </c>
      <c r="N122" s="93">
        <f>SUM('1:2'!N122)</f>
        <v>0</v>
      </c>
      <c r="O122" s="93">
        <f>SUM('1:2'!O122)</f>
        <v>0</v>
      </c>
      <c r="P122" s="93">
        <f>SUM('1:2'!P122)</f>
        <v>0</v>
      </c>
      <c r="Q122" s="93">
        <f>SUM('1:2'!Q122)</f>
        <v>0</v>
      </c>
      <c r="R122" s="93">
        <f>SUM('1:2'!R122)</f>
        <v>0</v>
      </c>
      <c r="S122" s="93">
        <f>SUM('1:2'!S122)</f>
        <v>0</v>
      </c>
      <c r="T122" s="93">
        <f>SUM('1:2'!T122)</f>
        <v>0</v>
      </c>
      <c r="U122" s="93">
        <f>SUM('1:2'!U122)</f>
        <v>0</v>
      </c>
      <c r="V122" s="206">
        <f t="shared" ref="V122:V136" si="45">SUM(X122:AA122)</f>
        <v>0</v>
      </c>
      <c r="W122" s="33" t="str">
        <f t="shared" si="43"/>
        <v/>
      </c>
      <c r="X122" s="93">
        <f>SUM('1:2'!X122)</f>
        <v>0</v>
      </c>
      <c r="Y122" s="93">
        <f>SUM('1:2'!Y122)</f>
        <v>0</v>
      </c>
      <c r="Z122" s="93">
        <f>SUM('1:2'!Z122)</f>
        <v>0</v>
      </c>
      <c r="AA122" s="93">
        <f>SUM('1:2'!AA122)</f>
        <v>0</v>
      </c>
      <c r="AB122" s="358">
        <v>0.41</v>
      </c>
      <c r="AC122" s="269">
        <f t="shared" si="29"/>
        <v>0</v>
      </c>
      <c r="AD122" s="21"/>
      <c r="AE122" s="21"/>
      <c r="AF122" s="21"/>
      <c r="AG122" s="21"/>
      <c r="AH122" s="21"/>
      <c r="AI122" s="21"/>
      <c r="AJ122" s="21"/>
      <c r="AK122" s="21"/>
      <c r="AL122" s="21"/>
      <c r="AM122" s="21"/>
      <c r="AN122" s="21"/>
      <c r="AO122" s="21"/>
      <c r="AP122" s="21"/>
      <c r="AQ122" s="21"/>
      <c r="AR122" s="21"/>
      <c r="AS122" s="21"/>
      <c r="AT122" s="21"/>
      <c r="AU122" s="21"/>
      <c r="AV122" s="21"/>
      <c r="AW122" s="21"/>
      <c r="AX122" s="21"/>
      <c r="AY122" s="21"/>
      <c r="AZ122" s="21"/>
      <c r="BA122" s="21"/>
      <c r="BB122" s="21"/>
      <c r="BC122" s="21"/>
      <c r="BD122" s="21"/>
      <c r="BE122" s="21"/>
      <c r="BF122" s="21"/>
      <c r="BG122" s="21"/>
      <c r="BH122" s="21"/>
      <c r="BI122" s="21"/>
      <c r="BJ122" s="21"/>
      <c r="BK122" s="21"/>
      <c r="BL122" s="21"/>
      <c r="BM122" s="21"/>
      <c r="BN122" s="21"/>
      <c r="BO122" s="21"/>
      <c r="BP122" s="21"/>
      <c r="BQ122" s="21"/>
      <c r="BR122" s="21"/>
      <c r="BS122" s="21"/>
      <c r="BT122" s="21"/>
      <c r="BU122" s="21"/>
      <c r="BV122" s="21"/>
      <c r="BW122" s="21"/>
      <c r="BX122" s="21"/>
      <c r="BY122" s="21"/>
      <c r="BZ122" s="21"/>
      <c r="CA122" s="21"/>
      <c r="CB122" s="21"/>
      <c r="CC122" s="21"/>
      <c r="CD122" s="21"/>
      <c r="CE122" s="21"/>
      <c r="CF122" s="21"/>
      <c r="CG122" s="21"/>
      <c r="CH122" s="21"/>
      <c r="CI122" s="21"/>
      <c r="CJ122" s="21"/>
      <c r="CK122" s="21"/>
      <c r="CL122" s="21"/>
      <c r="CM122" s="21"/>
      <c r="CN122" s="21"/>
      <c r="CO122" s="21"/>
      <c r="CP122" s="21"/>
      <c r="CQ122" s="21"/>
      <c r="CR122" s="21"/>
      <c r="CS122" s="21"/>
      <c r="CT122" s="21"/>
      <c r="CU122" s="21"/>
      <c r="CV122" s="21"/>
      <c r="CW122" s="21"/>
      <c r="CX122" s="21"/>
      <c r="CY122" s="21"/>
      <c r="CZ122" s="21"/>
      <c r="DA122" s="21"/>
      <c r="DB122" s="21"/>
    </row>
    <row r="123" spans="1:106" ht="17.25">
      <c r="A123" s="320">
        <v>30100037</v>
      </c>
      <c r="B123" s="62" t="s">
        <v>93</v>
      </c>
      <c r="C123" s="16" t="s">
        <v>74</v>
      </c>
      <c r="D123" s="17">
        <v>5.03</v>
      </c>
      <c r="E123" s="17"/>
      <c r="F123" s="6"/>
      <c r="G123" s="93">
        <f>SUM('1:2'!G123)</f>
        <v>0</v>
      </c>
      <c r="H123" s="93">
        <f>SUM('1:2'!H123)</f>
        <v>0</v>
      </c>
      <c r="I123" s="93">
        <f>SUM('1:2'!I123)</f>
        <v>0</v>
      </c>
      <c r="J123" s="31" t="str">
        <f t="array" ref="J123">IF(ISERROR(G123/I123),"",G123/I123)</f>
        <v/>
      </c>
      <c r="K123" s="35">
        <f t="array" ref="K123">IF(ISERROR(G123/L123),"",G123/L123)</f>
        <v>0</v>
      </c>
      <c r="L123" s="87">
        <v>25</v>
      </c>
      <c r="M123" s="36">
        <f t="shared" si="44"/>
        <v>0</v>
      </c>
      <c r="N123" s="93">
        <f>SUM('1:2'!N123)</f>
        <v>0</v>
      </c>
      <c r="O123" s="93">
        <f>SUM('1:2'!O123)</f>
        <v>0</v>
      </c>
      <c r="P123" s="93">
        <f>SUM('1:2'!P123)</f>
        <v>0</v>
      </c>
      <c r="Q123" s="93">
        <f>SUM('1:2'!Q123)</f>
        <v>0</v>
      </c>
      <c r="R123" s="93">
        <f>SUM('1:2'!R123)</f>
        <v>0</v>
      </c>
      <c r="S123" s="93">
        <f>SUM('1:2'!S123)</f>
        <v>0</v>
      </c>
      <c r="T123" s="93">
        <f>SUM('1:2'!T123)</f>
        <v>0</v>
      </c>
      <c r="U123" s="93">
        <f>SUM('1:2'!U123)</f>
        <v>0</v>
      </c>
      <c r="V123" s="206">
        <f t="shared" si="45"/>
        <v>0</v>
      </c>
      <c r="W123" s="33" t="str">
        <f t="shared" si="43"/>
        <v/>
      </c>
      <c r="X123" s="93">
        <f>SUM('1:2'!X123)</f>
        <v>0</v>
      </c>
      <c r="Y123" s="93">
        <f>SUM('1:2'!Y123)</f>
        <v>0</v>
      </c>
      <c r="Z123" s="93">
        <f>SUM('1:2'!Z123)</f>
        <v>0</v>
      </c>
      <c r="AA123" s="93">
        <f>SUM('1:2'!AA123)</f>
        <v>0</v>
      </c>
      <c r="AB123" s="358">
        <v>0.41</v>
      </c>
      <c r="AC123" s="269">
        <f t="shared" si="29"/>
        <v>0</v>
      </c>
      <c r="AD123" s="21"/>
      <c r="AE123" s="21"/>
      <c r="AF123" s="21"/>
      <c r="AG123" s="21"/>
      <c r="AH123" s="21"/>
      <c r="AI123" s="21"/>
      <c r="AJ123" s="21"/>
      <c r="AK123" s="21"/>
      <c r="AL123" s="21"/>
      <c r="AM123" s="21"/>
      <c r="AN123" s="21"/>
      <c r="AO123" s="21"/>
      <c r="AP123" s="21"/>
      <c r="AQ123" s="21"/>
      <c r="AR123" s="21"/>
      <c r="AS123" s="21"/>
      <c r="AT123" s="21"/>
      <c r="AU123" s="21"/>
      <c r="AV123" s="21"/>
      <c r="AW123" s="21"/>
      <c r="AX123" s="21"/>
      <c r="AY123" s="21"/>
      <c r="AZ123" s="21"/>
      <c r="BA123" s="21"/>
      <c r="BB123" s="21"/>
      <c r="BC123" s="21"/>
      <c r="BD123" s="21"/>
      <c r="BE123" s="21"/>
      <c r="BF123" s="21"/>
      <c r="BG123" s="21"/>
      <c r="BH123" s="21"/>
      <c r="BI123" s="21"/>
      <c r="BJ123" s="21"/>
      <c r="BK123" s="21"/>
      <c r="BL123" s="21"/>
      <c r="BM123" s="21"/>
      <c r="BN123" s="21"/>
      <c r="BO123" s="21"/>
      <c r="BP123" s="21"/>
      <c r="BQ123" s="21"/>
      <c r="BR123" s="21"/>
      <c r="BS123" s="21"/>
      <c r="BT123" s="21"/>
      <c r="BU123" s="21"/>
      <c r="BV123" s="21"/>
      <c r="BW123" s="21"/>
      <c r="BX123" s="21"/>
      <c r="BY123" s="21"/>
      <c r="BZ123" s="21"/>
      <c r="CA123" s="21"/>
      <c r="CB123" s="21"/>
      <c r="CC123" s="21"/>
      <c r="CD123" s="21"/>
      <c r="CE123" s="21"/>
      <c r="CF123" s="21"/>
      <c r="CG123" s="21"/>
      <c r="CH123" s="21"/>
      <c r="CI123" s="21"/>
      <c r="CJ123" s="21"/>
      <c r="CK123" s="21"/>
      <c r="CL123" s="21"/>
      <c r="CM123" s="21"/>
      <c r="CN123" s="21"/>
      <c r="CO123" s="21"/>
      <c r="CP123" s="21"/>
      <c r="CQ123" s="21"/>
      <c r="CR123" s="21"/>
      <c r="CS123" s="21"/>
      <c r="CT123" s="21"/>
      <c r="CU123" s="21"/>
      <c r="CV123" s="21"/>
      <c r="CW123" s="21"/>
      <c r="CX123" s="21"/>
      <c r="CY123" s="21"/>
      <c r="CZ123" s="21"/>
      <c r="DA123" s="21"/>
      <c r="DB123" s="21"/>
    </row>
    <row r="124" spans="1:106" ht="17.25">
      <c r="A124" s="320">
        <v>30100051</v>
      </c>
      <c r="B124" s="62" t="s">
        <v>58</v>
      </c>
      <c r="C124" s="16" t="s">
        <v>65</v>
      </c>
      <c r="D124" s="17">
        <v>5.04</v>
      </c>
      <c r="E124" s="17"/>
      <c r="F124" s="6"/>
      <c r="G124" s="93">
        <f>SUM('1:2'!G124)</f>
        <v>0</v>
      </c>
      <c r="H124" s="93">
        <f>SUM('1:2'!H124)</f>
        <v>0</v>
      </c>
      <c r="I124" s="93">
        <f>SUM('1:2'!I124)</f>
        <v>0</v>
      </c>
      <c r="J124" s="31" t="str">
        <f t="array" ref="J124">IF(ISERROR(G124/I124),"",G124/I124)</f>
        <v/>
      </c>
      <c r="K124" s="35">
        <f t="array" ref="K124">IF(ISERROR(G124/L124),"",G124/L124)</f>
        <v>0</v>
      </c>
      <c r="L124" s="87">
        <v>20</v>
      </c>
      <c r="M124" s="36">
        <f t="shared" si="44"/>
        <v>0</v>
      </c>
      <c r="N124" s="93">
        <f>SUM('1:2'!N124)</f>
        <v>0</v>
      </c>
      <c r="O124" s="93">
        <f>SUM('1:2'!O124)</f>
        <v>0</v>
      </c>
      <c r="P124" s="93">
        <f>SUM('1:2'!P124)</f>
        <v>0</v>
      </c>
      <c r="Q124" s="93">
        <f>SUM('1:2'!Q124)</f>
        <v>0</v>
      </c>
      <c r="R124" s="93">
        <f>SUM('1:2'!R124)</f>
        <v>0</v>
      </c>
      <c r="S124" s="93">
        <f>SUM('1:2'!S124)</f>
        <v>0</v>
      </c>
      <c r="T124" s="93">
        <f>SUM('1:2'!T124)</f>
        <v>0</v>
      </c>
      <c r="U124" s="93">
        <f>SUM('1:2'!U124)</f>
        <v>0</v>
      </c>
      <c r="V124" s="206">
        <f t="shared" si="45"/>
        <v>0</v>
      </c>
      <c r="W124" s="33" t="str">
        <f t="shared" si="43"/>
        <v/>
      </c>
      <c r="X124" s="93">
        <f>SUM('1:2'!X124)</f>
        <v>0</v>
      </c>
      <c r="Y124" s="93">
        <f>SUM('1:2'!Y124)</f>
        <v>0</v>
      </c>
      <c r="Z124" s="93">
        <f>SUM('1:2'!Z124)</f>
        <v>0</v>
      </c>
      <c r="AA124" s="93">
        <f>SUM('1:2'!AA124)</f>
        <v>0</v>
      </c>
      <c r="AB124" s="358">
        <v>0.52</v>
      </c>
      <c r="AC124" s="269">
        <f t="shared" si="29"/>
        <v>0</v>
      </c>
      <c r="AD124" s="21"/>
      <c r="AE124" s="21"/>
      <c r="AF124" s="21"/>
      <c r="AG124" s="21"/>
      <c r="AH124" s="21"/>
      <c r="AI124" s="21"/>
      <c r="AJ124" s="21"/>
      <c r="AK124" s="21"/>
      <c r="AL124" s="21"/>
      <c r="AM124" s="21"/>
      <c r="AN124" s="21"/>
      <c r="AO124" s="21"/>
      <c r="AP124" s="21"/>
      <c r="AQ124" s="21"/>
      <c r="AR124" s="21"/>
      <c r="AS124" s="21"/>
      <c r="AT124" s="21"/>
      <c r="AU124" s="21"/>
      <c r="AV124" s="21"/>
      <c r="AW124" s="21"/>
      <c r="AX124" s="21"/>
      <c r="AY124" s="21"/>
      <c r="AZ124" s="21"/>
      <c r="BA124" s="21"/>
      <c r="BB124" s="21"/>
      <c r="BC124" s="21"/>
      <c r="BD124" s="21"/>
      <c r="BE124" s="21"/>
      <c r="BF124" s="21"/>
      <c r="BG124" s="21"/>
      <c r="BH124" s="21"/>
      <c r="BI124" s="21"/>
      <c r="BJ124" s="21"/>
      <c r="BK124" s="21"/>
      <c r="BL124" s="21"/>
      <c r="BM124" s="21"/>
      <c r="BN124" s="21"/>
      <c r="BO124" s="21"/>
      <c r="BP124" s="21"/>
      <c r="BQ124" s="21"/>
      <c r="BR124" s="21"/>
      <c r="BS124" s="21"/>
      <c r="BT124" s="21"/>
      <c r="BU124" s="21"/>
      <c r="BV124" s="21"/>
      <c r="BW124" s="21"/>
      <c r="BX124" s="21"/>
      <c r="BY124" s="21"/>
      <c r="BZ124" s="21"/>
      <c r="CA124" s="21"/>
      <c r="CB124" s="21"/>
      <c r="CC124" s="21"/>
      <c r="CD124" s="21"/>
      <c r="CE124" s="21"/>
      <c r="CF124" s="21"/>
      <c r="CG124" s="21"/>
      <c r="CH124" s="21"/>
      <c r="CI124" s="21"/>
      <c r="CJ124" s="21"/>
      <c r="CK124" s="21"/>
      <c r="CL124" s="21"/>
      <c r="CM124" s="21"/>
      <c r="CN124" s="21"/>
      <c r="CO124" s="21"/>
      <c r="CP124" s="21"/>
      <c r="CQ124" s="21"/>
      <c r="CR124" s="21"/>
      <c r="CS124" s="21"/>
      <c r="CT124" s="21"/>
      <c r="CU124" s="21"/>
      <c r="CV124" s="21"/>
      <c r="CW124" s="21"/>
      <c r="CX124" s="21"/>
      <c r="CY124" s="21"/>
      <c r="CZ124" s="21"/>
      <c r="DA124" s="21"/>
      <c r="DB124" s="21"/>
    </row>
    <row r="125" spans="1:106" ht="17.25">
      <c r="A125" s="320"/>
      <c r="B125" s="189" t="s">
        <v>495</v>
      </c>
      <c r="C125" s="16" t="s">
        <v>82</v>
      </c>
      <c r="D125" s="17">
        <v>5.03</v>
      </c>
      <c r="E125" s="17"/>
      <c r="F125" s="6"/>
      <c r="G125" s="93">
        <f>SUM('1:2'!G125)</f>
        <v>0</v>
      </c>
      <c r="H125" s="93">
        <f>SUM('1:2'!H125)</f>
        <v>0</v>
      </c>
      <c r="I125" s="93">
        <f>SUM('1:2'!I125)</f>
        <v>0</v>
      </c>
      <c r="J125" s="31" t="str">
        <f t="array" ref="J125">IF(ISERROR(G125/I125),"",G125/I125)</f>
        <v/>
      </c>
      <c r="K125" s="35">
        <f t="array" ref="K125">IF(ISERROR(G125/L125),"",G125/L125)</f>
        <v>0</v>
      </c>
      <c r="L125" s="87">
        <v>4</v>
      </c>
      <c r="M125" s="36">
        <f t="shared" si="44"/>
        <v>0</v>
      </c>
      <c r="N125" s="93">
        <f>SUM('1:2'!N125)</f>
        <v>0</v>
      </c>
      <c r="O125" s="93">
        <f>SUM('1:2'!O125)</f>
        <v>0</v>
      </c>
      <c r="P125" s="93">
        <f>SUM('1:2'!P125)</f>
        <v>0</v>
      </c>
      <c r="Q125" s="93">
        <f>SUM('1:2'!Q125)</f>
        <v>0</v>
      </c>
      <c r="R125" s="93">
        <f>SUM('1:2'!R125)</f>
        <v>0</v>
      </c>
      <c r="S125" s="93">
        <f>SUM('1:2'!S125)</f>
        <v>0</v>
      </c>
      <c r="T125" s="93">
        <f>SUM('1:2'!T125)</f>
        <v>0</v>
      </c>
      <c r="U125" s="93">
        <f>SUM('1:2'!U125)</f>
        <v>0</v>
      </c>
      <c r="V125" s="206">
        <f t="shared" si="45"/>
        <v>0</v>
      </c>
      <c r="W125" s="33" t="str">
        <f t="shared" si="43"/>
        <v/>
      </c>
      <c r="X125" s="93">
        <f>SUM('1:2'!X125)</f>
        <v>0</v>
      </c>
      <c r="Y125" s="93">
        <f>SUM('1:2'!Y125)</f>
        <v>0</v>
      </c>
      <c r="Z125" s="93">
        <f>SUM('1:2'!Z125)</f>
        <v>0</v>
      </c>
      <c r="AA125" s="93">
        <f>SUM('1:2'!AA125)</f>
        <v>0</v>
      </c>
      <c r="AB125" s="358">
        <v>0.59</v>
      </c>
      <c r="AC125" s="269">
        <f t="shared" si="29"/>
        <v>0</v>
      </c>
      <c r="AD125" s="21"/>
      <c r="AE125" s="21"/>
      <c r="AF125" s="21"/>
      <c r="AG125" s="21"/>
      <c r="AH125" s="21"/>
      <c r="AI125" s="21"/>
      <c r="AJ125" s="21"/>
      <c r="AK125" s="21"/>
      <c r="AL125" s="21"/>
      <c r="AM125" s="21"/>
      <c r="AN125" s="21"/>
      <c r="AO125" s="21"/>
      <c r="AP125" s="21"/>
      <c r="AQ125" s="21"/>
      <c r="AR125" s="21"/>
      <c r="AS125" s="21"/>
      <c r="AT125" s="21"/>
      <c r="AU125" s="21"/>
      <c r="AV125" s="21"/>
      <c r="AW125" s="21"/>
      <c r="AX125" s="21"/>
      <c r="AY125" s="21"/>
      <c r="AZ125" s="21"/>
      <c r="BA125" s="21"/>
      <c r="BB125" s="21"/>
      <c r="BC125" s="21"/>
      <c r="BD125" s="21"/>
      <c r="BE125" s="21"/>
      <c r="BF125" s="21"/>
      <c r="BG125" s="21"/>
      <c r="BH125" s="21"/>
      <c r="BI125" s="21"/>
      <c r="BJ125" s="21"/>
      <c r="BK125" s="21"/>
      <c r="BL125" s="21"/>
      <c r="BM125" s="21"/>
      <c r="BN125" s="21"/>
      <c r="BO125" s="21"/>
      <c r="BP125" s="21"/>
      <c r="BQ125" s="21"/>
      <c r="BR125" s="21"/>
      <c r="BS125" s="21"/>
      <c r="BT125" s="21"/>
      <c r="BU125" s="21"/>
      <c r="BV125" s="21"/>
      <c r="BW125" s="21"/>
      <c r="BX125" s="21"/>
      <c r="BY125" s="21"/>
      <c r="BZ125" s="21"/>
      <c r="CA125" s="21"/>
      <c r="CB125" s="21"/>
      <c r="CC125" s="21"/>
      <c r="CD125" s="21"/>
      <c r="CE125" s="21"/>
      <c r="CF125" s="21"/>
      <c r="CG125" s="21"/>
      <c r="CH125" s="21"/>
      <c r="CI125" s="21"/>
      <c r="CJ125" s="21"/>
      <c r="CK125" s="21"/>
      <c r="CL125" s="21"/>
      <c r="CM125" s="21"/>
      <c r="CN125" s="21"/>
      <c r="CO125" s="21"/>
      <c r="CP125" s="21"/>
      <c r="CQ125" s="21"/>
      <c r="CR125" s="21"/>
      <c r="CS125" s="21"/>
      <c r="CT125" s="21"/>
      <c r="CU125" s="21"/>
      <c r="CV125" s="21"/>
      <c r="CW125" s="21"/>
      <c r="CX125" s="21"/>
      <c r="CY125" s="21"/>
      <c r="CZ125" s="21"/>
      <c r="DA125" s="21"/>
      <c r="DB125" s="21"/>
    </row>
    <row r="126" spans="1:106" ht="15.75">
      <c r="A126" s="299">
        <v>30100054</v>
      </c>
      <c r="B126" s="63" t="s">
        <v>95</v>
      </c>
      <c r="C126" s="247" t="s">
        <v>72</v>
      </c>
      <c r="D126" s="17">
        <v>5.03</v>
      </c>
      <c r="E126" s="17"/>
      <c r="F126" s="6"/>
      <c r="G126" s="93">
        <f>SUM('1:2'!G126)</f>
        <v>0</v>
      </c>
      <c r="H126" s="93">
        <f>SUM('1:2'!H126)</f>
        <v>0</v>
      </c>
      <c r="I126" s="93">
        <f>SUM('1:2'!I126)</f>
        <v>0</v>
      </c>
      <c r="J126" s="31" t="str">
        <f t="array" ref="J126">IF(ISERROR(G126/I126),"",G126/I126)</f>
        <v/>
      </c>
      <c r="K126" s="35">
        <f t="array" ref="K126">IF(ISERROR(G126/L126),"",G126/L126)</f>
        <v>0</v>
      </c>
      <c r="L126" s="87">
        <v>4</v>
      </c>
      <c r="M126" s="36">
        <f t="shared" si="44"/>
        <v>0</v>
      </c>
      <c r="N126" s="93">
        <f>SUM('1:2'!N126)</f>
        <v>0</v>
      </c>
      <c r="O126" s="93">
        <f>SUM('1:2'!O126)</f>
        <v>0</v>
      </c>
      <c r="P126" s="93">
        <f>SUM('1:2'!P126)</f>
        <v>0</v>
      </c>
      <c r="Q126" s="93">
        <f>SUM('1:2'!Q126)</f>
        <v>0</v>
      </c>
      <c r="R126" s="93">
        <f>SUM('1:2'!R126)</f>
        <v>0</v>
      </c>
      <c r="S126" s="93">
        <f>SUM('1:2'!S126)</f>
        <v>0</v>
      </c>
      <c r="T126" s="93">
        <f>SUM('1:2'!T126)</f>
        <v>0</v>
      </c>
      <c r="U126" s="93">
        <f>SUM('1:2'!U126)</f>
        <v>0</v>
      </c>
      <c r="V126" s="206">
        <f t="shared" si="45"/>
        <v>0</v>
      </c>
      <c r="W126" s="33" t="str">
        <f t="shared" si="43"/>
        <v/>
      </c>
      <c r="X126" s="93">
        <f>SUM('1:2'!X126)</f>
        <v>0</v>
      </c>
      <c r="Y126" s="93">
        <f>SUM('1:2'!Y126)</f>
        <v>0</v>
      </c>
      <c r="Z126" s="93">
        <f>SUM('1:2'!Z126)</f>
        <v>0</v>
      </c>
      <c r="AA126" s="93">
        <f>SUM('1:2'!AA126)</f>
        <v>0</v>
      </c>
      <c r="AB126" s="358">
        <v>0.59</v>
      </c>
      <c r="AC126" s="269">
        <f t="shared" si="29"/>
        <v>0</v>
      </c>
      <c r="AD126" s="21"/>
      <c r="AE126" s="21"/>
      <c r="AF126" s="21"/>
      <c r="AG126" s="21"/>
      <c r="AH126" s="21"/>
      <c r="AI126" s="21"/>
      <c r="AJ126" s="21"/>
      <c r="AK126" s="21"/>
      <c r="AL126" s="21"/>
      <c r="AM126" s="21"/>
      <c r="AN126" s="21"/>
      <c r="AO126" s="21"/>
      <c r="AP126" s="21"/>
      <c r="AQ126" s="21"/>
      <c r="AR126" s="21"/>
      <c r="AS126" s="21"/>
      <c r="AT126" s="21"/>
      <c r="AU126" s="21"/>
      <c r="AV126" s="21"/>
      <c r="AW126" s="21"/>
      <c r="AX126" s="21"/>
      <c r="AY126" s="21"/>
      <c r="AZ126" s="21"/>
      <c r="BA126" s="21"/>
      <c r="BB126" s="21"/>
      <c r="BC126" s="21"/>
      <c r="BD126" s="21"/>
      <c r="BE126" s="21"/>
      <c r="BF126" s="21"/>
      <c r="BG126" s="21"/>
      <c r="BH126" s="21"/>
      <c r="BI126" s="21"/>
      <c r="BJ126" s="21"/>
      <c r="BK126" s="21"/>
      <c r="BL126" s="21"/>
      <c r="BM126" s="21"/>
      <c r="BN126" s="21"/>
      <c r="BO126" s="21"/>
      <c r="BP126" s="21"/>
      <c r="BQ126" s="21"/>
      <c r="BR126" s="21"/>
      <c r="BS126" s="21"/>
      <c r="BT126" s="21"/>
      <c r="BU126" s="21"/>
      <c r="BV126" s="21"/>
      <c r="BW126" s="21"/>
      <c r="BX126" s="21"/>
      <c r="BY126" s="21"/>
      <c r="BZ126" s="21"/>
      <c r="CA126" s="21"/>
      <c r="CB126" s="21"/>
      <c r="CC126" s="21"/>
      <c r="CD126" s="21"/>
      <c r="CE126" s="21"/>
      <c r="CF126" s="21"/>
      <c r="CG126" s="21"/>
      <c r="CH126" s="21"/>
      <c r="CI126" s="21"/>
      <c r="CJ126" s="21"/>
      <c r="CK126" s="21"/>
      <c r="CL126" s="21"/>
      <c r="CM126" s="21"/>
      <c r="CN126" s="21"/>
      <c r="CO126" s="21"/>
      <c r="CP126" s="21"/>
      <c r="CQ126" s="21"/>
      <c r="CR126" s="21"/>
      <c r="CS126" s="21"/>
      <c r="CT126" s="21"/>
      <c r="CU126" s="21"/>
      <c r="CV126" s="21"/>
      <c r="CW126" s="21"/>
      <c r="CX126" s="21"/>
      <c r="CY126" s="21"/>
      <c r="CZ126" s="21"/>
      <c r="DA126" s="21"/>
      <c r="DB126" s="21"/>
    </row>
    <row r="127" spans="1:106" ht="15.75">
      <c r="A127" s="299">
        <v>30100053</v>
      </c>
      <c r="B127" s="63" t="s">
        <v>95</v>
      </c>
      <c r="C127" s="16" t="s">
        <v>73</v>
      </c>
      <c r="D127" s="17">
        <v>5.03</v>
      </c>
      <c r="E127" s="17"/>
      <c r="F127" s="6"/>
      <c r="G127" s="93">
        <f>SUM('1:2'!G127)</f>
        <v>0</v>
      </c>
      <c r="H127" s="93">
        <f>SUM('1:2'!H127)</f>
        <v>0</v>
      </c>
      <c r="I127" s="93">
        <f>SUM('1:2'!I127)</f>
        <v>0</v>
      </c>
      <c r="J127" s="31" t="str">
        <f t="array" ref="J127">IF(ISERROR(G127/I127),"",G127/I127)</f>
        <v/>
      </c>
      <c r="K127" s="35">
        <f t="array" ref="K127">IF(ISERROR(G127/L127),"",G127/L127)</f>
        <v>0</v>
      </c>
      <c r="L127" s="87">
        <v>4</v>
      </c>
      <c r="M127" s="36">
        <f t="shared" si="44"/>
        <v>0</v>
      </c>
      <c r="N127" s="93">
        <f>SUM('1:2'!N127)</f>
        <v>0</v>
      </c>
      <c r="O127" s="93">
        <f>SUM('1:2'!O127)</f>
        <v>0</v>
      </c>
      <c r="P127" s="93">
        <f>SUM('1:2'!P127)</f>
        <v>0</v>
      </c>
      <c r="Q127" s="93">
        <f>SUM('1:2'!Q127)</f>
        <v>0</v>
      </c>
      <c r="R127" s="93">
        <f>SUM('1:2'!R127)</f>
        <v>0</v>
      </c>
      <c r="S127" s="93">
        <f>SUM('1:2'!S127)</f>
        <v>0</v>
      </c>
      <c r="T127" s="93">
        <f>SUM('1:2'!T127)</f>
        <v>0</v>
      </c>
      <c r="U127" s="93">
        <f>SUM('1:2'!U127)</f>
        <v>0</v>
      </c>
      <c r="V127" s="206">
        <f t="shared" si="45"/>
        <v>0</v>
      </c>
      <c r="W127" s="33" t="str">
        <f t="shared" si="43"/>
        <v/>
      </c>
      <c r="X127" s="93">
        <f>SUM('1:2'!X127)</f>
        <v>0</v>
      </c>
      <c r="Y127" s="93">
        <f>SUM('1:2'!Y127)</f>
        <v>0</v>
      </c>
      <c r="Z127" s="93">
        <f>SUM('1:2'!Z127)</f>
        <v>0</v>
      </c>
      <c r="AA127" s="93">
        <f>SUM('1:2'!AA127)</f>
        <v>0</v>
      </c>
      <c r="AB127" s="358">
        <v>0.59</v>
      </c>
      <c r="AC127" s="269">
        <f t="shared" si="29"/>
        <v>0</v>
      </c>
      <c r="AD127" s="21"/>
      <c r="AE127" s="21"/>
      <c r="AF127" s="21"/>
      <c r="AG127" s="21"/>
      <c r="AH127" s="21"/>
      <c r="AI127" s="21"/>
      <c r="AJ127" s="21"/>
      <c r="AK127" s="21"/>
      <c r="AL127" s="21"/>
      <c r="AM127" s="21"/>
      <c r="AN127" s="21"/>
      <c r="AO127" s="21"/>
      <c r="AP127" s="21"/>
      <c r="AQ127" s="21"/>
      <c r="AR127" s="21"/>
      <c r="AS127" s="21"/>
      <c r="AT127" s="21"/>
      <c r="AU127" s="21"/>
      <c r="AV127" s="21"/>
      <c r="AW127" s="21"/>
      <c r="AX127" s="21"/>
      <c r="AY127" s="21"/>
      <c r="AZ127" s="21"/>
      <c r="BA127" s="21"/>
      <c r="BB127" s="21"/>
      <c r="BC127" s="21"/>
      <c r="BD127" s="21"/>
      <c r="BE127" s="21"/>
      <c r="BF127" s="21"/>
      <c r="BG127" s="21"/>
      <c r="BH127" s="21"/>
      <c r="BI127" s="21"/>
      <c r="BJ127" s="21"/>
      <c r="BK127" s="21"/>
      <c r="BL127" s="21"/>
      <c r="BM127" s="21"/>
      <c r="BN127" s="21"/>
      <c r="BO127" s="21"/>
      <c r="BP127" s="21"/>
      <c r="BQ127" s="21"/>
      <c r="BR127" s="21"/>
      <c r="BS127" s="21"/>
      <c r="BT127" s="21"/>
      <c r="BU127" s="21"/>
      <c r="BV127" s="21"/>
      <c r="BW127" s="21"/>
      <c r="BX127" s="21"/>
      <c r="BY127" s="21"/>
      <c r="BZ127" s="21"/>
      <c r="CA127" s="21"/>
      <c r="CB127" s="21"/>
      <c r="CC127" s="21"/>
      <c r="CD127" s="21"/>
      <c r="CE127" s="21"/>
      <c r="CF127" s="21"/>
      <c r="CG127" s="21"/>
      <c r="CH127" s="21"/>
      <c r="CI127" s="21"/>
      <c r="CJ127" s="21"/>
      <c r="CK127" s="21"/>
      <c r="CL127" s="21"/>
      <c r="CM127" s="21"/>
      <c r="CN127" s="21"/>
      <c r="CO127" s="21"/>
      <c r="CP127" s="21"/>
      <c r="CQ127" s="21"/>
      <c r="CR127" s="21"/>
      <c r="CS127" s="21"/>
      <c r="CT127" s="21"/>
      <c r="CU127" s="21"/>
      <c r="CV127" s="21"/>
      <c r="CW127" s="21"/>
      <c r="CX127" s="21"/>
      <c r="CY127" s="21"/>
      <c r="CZ127" s="21"/>
      <c r="DA127" s="21"/>
      <c r="DB127" s="21"/>
    </row>
    <row r="128" spans="1:106" ht="17.25">
      <c r="A128" s="320"/>
      <c r="B128" s="63" t="s">
        <v>95</v>
      </c>
      <c r="C128" s="16" t="s">
        <v>60</v>
      </c>
      <c r="D128" s="17">
        <v>5.03</v>
      </c>
      <c r="E128" s="17"/>
      <c r="F128" s="6"/>
      <c r="G128" s="93">
        <f>SUM('1:2'!G128)</f>
        <v>0</v>
      </c>
      <c r="H128" s="93">
        <f>SUM('1:2'!H128)</f>
        <v>0</v>
      </c>
      <c r="I128" s="93">
        <f>SUM('1:2'!I128)</f>
        <v>0</v>
      </c>
      <c r="J128" s="31" t="str">
        <f t="array" ref="J128">IF(ISERROR(G128/I128),"",G128/I128)</f>
        <v/>
      </c>
      <c r="K128" s="35">
        <f t="array" ref="K128">IF(ISERROR(G128/L128),"",G128/L128)</f>
        <v>0</v>
      </c>
      <c r="L128" s="87">
        <v>4</v>
      </c>
      <c r="M128" s="36">
        <f t="shared" si="44"/>
        <v>0</v>
      </c>
      <c r="N128" s="93">
        <f>SUM('1:2'!N128)</f>
        <v>0</v>
      </c>
      <c r="O128" s="93">
        <f>SUM('1:2'!O128)</f>
        <v>0</v>
      </c>
      <c r="P128" s="93">
        <f>SUM('1:2'!P128)</f>
        <v>0</v>
      </c>
      <c r="Q128" s="93">
        <f>SUM('1:2'!Q128)</f>
        <v>0</v>
      </c>
      <c r="R128" s="93">
        <f>SUM('1:2'!R128)</f>
        <v>0</v>
      </c>
      <c r="S128" s="93">
        <f>SUM('1:2'!S128)</f>
        <v>0</v>
      </c>
      <c r="T128" s="93">
        <f>SUM('1:2'!T128)</f>
        <v>0</v>
      </c>
      <c r="U128" s="93">
        <f>SUM('1:2'!U128)</f>
        <v>0</v>
      </c>
      <c r="V128" s="206">
        <f t="shared" si="45"/>
        <v>0</v>
      </c>
      <c r="W128" s="33" t="str">
        <f t="shared" si="43"/>
        <v/>
      </c>
      <c r="X128" s="93">
        <f>SUM('1:2'!X128)</f>
        <v>0</v>
      </c>
      <c r="Y128" s="93">
        <f>SUM('1:2'!Y128)</f>
        <v>0</v>
      </c>
      <c r="Z128" s="93">
        <f>SUM('1:2'!Z128)</f>
        <v>0</v>
      </c>
      <c r="AA128" s="93">
        <f>SUM('1:2'!AA128)</f>
        <v>0</v>
      </c>
      <c r="AB128" s="358">
        <v>0.59</v>
      </c>
      <c r="AC128" s="269">
        <f t="shared" si="29"/>
        <v>0</v>
      </c>
      <c r="AD128" s="21"/>
      <c r="AE128" s="21"/>
      <c r="AF128" s="21"/>
      <c r="AG128" s="21"/>
      <c r="AH128" s="21"/>
      <c r="AI128" s="21"/>
      <c r="AJ128" s="21"/>
      <c r="AK128" s="21"/>
      <c r="AL128" s="21"/>
      <c r="AM128" s="21"/>
      <c r="AN128" s="21"/>
      <c r="AO128" s="21"/>
      <c r="AP128" s="21"/>
      <c r="AQ128" s="21"/>
      <c r="AR128" s="21"/>
      <c r="AS128" s="21"/>
      <c r="AT128" s="21"/>
      <c r="AU128" s="21"/>
      <c r="AV128" s="21"/>
      <c r="AW128" s="21"/>
      <c r="AX128" s="21"/>
      <c r="AY128" s="21"/>
      <c r="AZ128" s="21"/>
      <c r="BA128" s="21"/>
      <c r="BB128" s="21"/>
      <c r="BC128" s="21"/>
      <c r="BD128" s="21"/>
      <c r="BE128" s="21"/>
      <c r="BF128" s="21"/>
      <c r="BG128" s="21"/>
      <c r="BH128" s="21"/>
      <c r="BI128" s="21"/>
      <c r="BJ128" s="21"/>
      <c r="BK128" s="21"/>
      <c r="BL128" s="21"/>
      <c r="BM128" s="21"/>
      <c r="BN128" s="21"/>
      <c r="BO128" s="21"/>
      <c r="BP128" s="21"/>
      <c r="BQ128" s="21"/>
      <c r="BR128" s="21"/>
      <c r="BS128" s="21"/>
      <c r="BT128" s="21"/>
      <c r="BU128" s="21"/>
      <c r="BV128" s="21"/>
      <c r="BW128" s="21"/>
      <c r="BX128" s="21"/>
      <c r="BY128" s="21"/>
      <c r="BZ128" s="21"/>
      <c r="CA128" s="21"/>
      <c r="CB128" s="21"/>
      <c r="CC128" s="21"/>
      <c r="CD128" s="21"/>
      <c r="CE128" s="21"/>
      <c r="CF128" s="21"/>
      <c r="CG128" s="21"/>
      <c r="CH128" s="21"/>
      <c r="CI128" s="21"/>
      <c r="CJ128" s="21"/>
      <c r="CK128" s="21"/>
      <c r="CL128" s="21"/>
      <c r="CM128" s="21"/>
      <c r="CN128" s="21"/>
      <c r="CO128" s="21"/>
      <c r="CP128" s="21"/>
      <c r="CQ128" s="21"/>
      <c r="CR128" s="21"/>
      <c r="CS128" s="21"/>
      <c r="CT128" s="21"/>
      <c r="CU128" s="21"/>
      <c r="CV128" s="21"/>
      <c r="CW128" s="21"/>
      <c r="CX128" s="21"/>
      <c r="CY128" s="21"/>
      <c r="CZ128" s="21"/>
      <c r="DA128" s="21"/>
      <c r="DB128" s="21"/>
    </row>
    <row r="129" spans="1:106" ht="17.25">
      <c r="A129" s="320"/>
      <c r="B129" s="63" t="s">
        <v>95</v>
      </c>
      <c r="C129" s="247" t="s">
        <v>96</v>
      </c>
      <c r="D129" s="17">
        <v>5.03</v>
      </c>
      <c r="E129" s="17"/>
      <c r="F129" s="6"/>
      <c r="G129" s="93">
        <f>SUM('1:2'!G129)</f>
        <v>0</v>
      </c>
      <c r="H129" s="93">
        <f>SUM('1:2'!H129)</f>
        <v>0</v>
      </c>
      <c r="I129" s="93">
        <f>SUM('1:2'!I129)</f>
        <v>0</v>
      </c>
      <c r="J129" s="31" t="str">
        <f t="array" ref="J129">IF(ISERROR(G129/I129),"",G129/I129)</f>
        <v/>
      </c>
      <c r="K129" s="35">
        <f t="array" ref="K129">IF(ISERROR(G129/L129),"",G129/L129)</f>
        <v>0</v>
      </c>
      <c r="L129" s="87">
        <v>4</v>
      </c>
      <c r="M129" s="36">
        <f t="shared" si="44"/>
        <v>0</v>
      </c>
      <c r="N129" s="93">
        <f>SUM('1:2'!N129)</f>
        <v>0</v>
      </c>
      <c r="O129" s="93">
        <f>SUM('1:2'!O129)</f>
        <v>0</v>
      </c>
      <c r="P129" s="93">
        <f>SUM('1:2'!P129)</f>
        <v>0</v>
      </c>
      <c r="Q129" s="93">
        <f>SUM('1:2'!Q129)</f>
        <v>0</v>
      </c>
      <c r="R129" s="93">
        <f>SUM('1:2'!R129)</f>
        <v>0</v>
      </c>
      <c r="S129" s="93">
        <f>SUM('1:2'!S129)</f>
        <v>0</v>
      </c>
      <c r="T129" s="93">
        <f>SUM('1:2'!T129)</f>
        <v>0</v>
      </c>
      <c r="U129" s="93">
        <f>SUM('1:2'!U129)</f>
        <v>0</v>
      </c>
      <c r="V129" s="206">
        <f t="shared" si="45"/>
        <v>0</v>
      </c>
      <c r="W129" s="33" t="str">
        <f t="shared" si="43"/>
        <v/>
      </c>
      <c r="X129" s="93">
        <f>SUM('1:2'!X129)</f>
        <v>0</v>
      </c>
      <c r="Y129" s="93">
        <f>SUM('1:2'!Y129)</f>
        <v>0</v>
      </c>
      <c r="Z129" s="93">
        <f>SUM('1:2'!Z129)</f>
        <v>0</v>
      </c>
      <c r="AA129" s="93">
        <f>SUM('1:2'!AA129)</f>
        <v>0</v>
      </c>
      <c r="AB129" s="358">
        <v>0.59</v>
      </c>
      <c r="AC129" s="269">
        <f t="shared" si="29"/>
        <v>0</v>
      </c>
      <c r="AD129" s="21"/>
      <c r="AE129" s="21"/>
      <c r="AF129" s="21"/>
      <c r="AG129" s="21"/>
      <c r="AH129" s="21"/>
      <c r="AI129" s="21"/>
      <c r="AJ129" s="21"/>
      <c r="AK129" s="21"/>
      <c r="AL129" s="21"/>
      <c r="AM129" s="21"/>
      <c r="AN129" s="21"/>
      <c r="AO129" s="21"/>
      <c r="AP129" s="21"/>
      <c r="AQ129" s="21"/>
      <c r="AR129" s="21"/>
      <c r="AS129" s="21"/>
      <c r="AT129" s="21"/>
      <c r="AU129" s="21"/>
      <c r="AV129" s="21"/>
      <c r="AW129" s="21"/>
      <c r="AX129" s="21"/>
      <c r="AY129" s="21"/>
      <c r="AZ129" s="21"/>
      <c r="BA129" s="21"/>
      <c r="BB129" s="21"/>
      <c r="BC129" s="21"/>
      <c r="BD129" s="21"/>
      <c r="BE129" s="21"/>
      <c r="BF129" s="21"/>
      <c r="BG129" s="21"/>
      <c r="BH129" s="21"/>
      <c r="BI129" s="21"/>
      <c r="BJ129" s="21"/>
      <c r="BK129" s="21"/>
      <c r="BL129" s="21"/>
      <c r="BM129" s="21"/>
      <c r="BN129" s="21"/>
      <c r="BO129" s="21"/>
      <c r="BP129" s="21"/>
      <c r="BQ129" s="21"/>
      <c r="BR129" s="21"/>
      <c r="BS129" s="21"/>
      <c r="BT129" s="21"/>
      <c r="BU129" s="21"/>
      <c r="BV129" s="21"/>
      <c r="BW129" s="21"/>
      <c r="BX129" s="21"/>
      <c r="BY129" s="21"/>
      <c r="BZ129" s="21"/>
      <c r="CA129" s="21"/>
      <c r="CB129" s="21"/>
      <c r="CC129" s="21"/>
      <c r="CD129" s="21"/>
      <c r="CE129" s="21"/>
      <c r="CF129" s="21"/>
      <c r="CG129" s="21"/>
      <c r="CH129" s="21"/>
      <c r="CI129" s="21"/>
      <c r="CJ129" s="21"/>
      <c r="CK129" s="21"/>
      <c r="CL129" s="21"/>
      <c r="CM129" s="21"/>
      <c r="CN129" s="21"/>
      <c r="CO129" s="21"/>
      <c r="CP129" s="21"/>
      <c r="CQ129" s="21"/>
      <c r="CR129" s="21"/>
      <c r="CS129" s="21"/>
      <c r="CT129" s="21"/>
      <c r="CU129" s="21"/>
      <c r="CV129" s="21"/>
      <c r="CW129" s="21"/>
      <c r="CX129" s="21"/>
      <c r="CY129" s="21"/>
      <c r="CZ129" s="21"/>
      <c r="DA129" s="21"/>
      <c r="DB129" s="21"/>
    </row>
    <row r="130" spans="1:106" ht="17.25">
      <c r="A130" s="320">
        <v>30101067</v>
      </c>
      <c r="B130" s="189" t="s">
        <v>229</v>
      </c>
      <c r="C130" s="247" t="s">
        <v>82</v>
      </c>
      <c r="D130" s="17">
        <v>5.03</v>
      </c>
      <c r="E130" s="17"/>
      <c r="F130" s="6"/>
      <c r="G130" s="93">
        <f>SUM('1:2'!G130)</f>
        <v>0</v>
      </c>
      <c r="H130" s="93">
        <f>SUM('1:2'!H130)</f>
        <v>0</v>
      </c>
      <c r="I130" s="93">
        <f>SUM('1:2'!I130)</f>
        <v>0</v>
      </c>
      <c r="J130" s="31" t="str">
        <f t="array" ref="J130">IF(ISERROR(G130/I130),"",G130/I130)</f>
        <v/>
      </c>
      <c r="K130" s="35" t="str">
        <f t="array" ref="K130">IF(ISERROR(G130/L130),"",G130/L130)</f>
        <v/>
      </c>
      <c r="L130" s="87"/>
      <c r="M130" s="36" t="str">
        <f t="shared" si="44"/>
        <v/>
      </c>
      <c r="N130" s="93">
        <f>SUM('1:2'!N130)</f>
        <v>0</v>
      </c>
      <c r="O130" s="93">
        <f>SUM('1:2'!O130)</f>
        <v>0</v>
      </c>
      <c r="P130" s="93">
        <f>SUM('1:2'!P130)</f>
        <v>0</v>
      </c>
      <c r="Q130" s="93">
        <f>SUM('1:2'!Q130)</f>
        <v>0</v>
      </c>
      <c r="R130" s="93">
        <f>SUM('1:2'!R130)</f>
        <v>0</v>
      </c>
      <c r="S130" s="93">
        <f>SUM('1:2'!S130)</f>
        <v>0</v>
      </c>
      <c r="T130" s="93">
        <f>SUM('1:2'!T130)</f>
        <v>0</v>
      </c>
      <c r="U130" s="93">
        <f>SUM('1:2'!U130)</f>
        <v>0</v>
      </c>
      <c r="V130" s="206">
        <f t="shared" si="45"/>
        <v>0</v>
      </c>
      <c r="W130" s="33" t="str">
        <f t="shared" si="43"/>
        <v/>
      </c>
      <c r="X130" s="93">
        <f>SUM('1:2'!X130)</f>
        <v>0</v>
      </c>
      <c r="Y130" s="93">
        <f>SUM('1:2'!Y130)</f>
        <v>0</v>
      </c>
      <c r="Z130" s="93">
        <f>SUM('1:2'!Z130)</f>
        <v>0</v>
      </c>
      <c r="AA130" s="93">
        <f>SUM('1:2'!AA130)</f>
        <v>0</v>
      </c>
      <c r="AB130" s="358"/>
      <c r="AC130" s="269">
        <f t="shared" si="29"/>
        <v>0</v>
      </c>
      <c r="AD130" s="21"/>
      <c r="AE130" s="21"/>
      <c r="AF130" s="21"/>
      <c r="AG130" s="21"/>
      <c r="AH130" s="21"/>
      <c r="AI130" s="21"/>
      <c r="AJ130" s="21"/>
      <c r="AK130" s="21"/>
      <c r="AL130" s="21"/>
      <c r="AM130" s="21"/>
      <c r="AN130" s="21"/>
      <c r="AO130" s="21"/>
      <c r="AP130" s="21"/>
      <c r="AQ130" s="21"/>
      <c r="AR130" s="21"/>
      <c r="AS130" s="21"/>
      <c r="AT130" s="21"/>
      <c r="AU130" s="21"/>
      <c r="AV130" s="21"/>
      <c r="AW130" s="21"/>
      <c r="AX130" s="21"/>
      <c r="AY130" s="21"/>
      <c r="AZ130" s="21"/>
      <c r="BA130" s="21"/>
      <c r="BB130" s="21"/>
      <c r="BC130" s="21"/>
      <c r="BD130" s="21"/>
      <c r="BE130" s="21"/>
      <c r="BF130" s="21"/>
      <c r="BG130" s="21"/>
      <c r="BH130" s="21"/>
      <c r="BI130" s="21"/>
      <c r="BJ130" s="21"/>
      <c r="BK130" s="21"/>
      <c r="BL130" s="21"/>
      <c r="BM130" s="21"/>
      <c r="BN130" s="21"/>
      <c r="BO130" s="21"/>
      <c r="BP130" s="21"/>
      <c r="BQ130" s="21"/>
      <c r="BR130" s="21"/>
      <c r="BS130" s="21"/>
      <c r="BT130" s="21"/>
      <c r="BU130" s="21"/>
      <c r="BV130" s="21"/>
      <c r="BW130" s="21"/>
      <c r="BX130" s="21"/>
      <c r="BY130" s="21"/>
      <c r="BZ130" s="21"/>
      <c r="CA130" s="21"/>
      <c r="CB130" s="21"/>
      <c r="CC130" s="21"/>
      <c r="CD130" s="21"/>
      <c r="CE130" s="21"/>
      <c r="CF130" s="21"/>
      <c r="CG130" s="21"/>
      <c r="CH130" s="21"/>
      <c r="CI130" s="21"/>
      <c r="CJ130" s="21"/>
      <c r="CK130" s="21"/>
      <c r="CL130" s="21"/>
      <c r="CM130" s="21"/>
      <c r="CN130" s="21"/>
      <c r="CO130" s="21"/>
      <c r="CP130" s="21"/>
      <c r="CQ130" s="21"/>
      <c r="CR130" s="21"/>
      <c r="CS130" s="21"/>
      <c r="CT130" s="21"/>
      <c r="CU130" s="21"/>
      <c r="CV130" s="21"/>
      <c r="CW130" s="21"/>
      <c r="CX130" s="21"/>
      <c r="CY130" s="21"/>
      <c r="CZ130" s="21"/>
      <c r="DA130" s="21"/>
      <c r="DB130" s="21"/>
    </row>
    <row r="131" spans="1:106" ht="17.25">
      <c r="A131" s="320">
        <v>30101068</v>
      </c>
      <c r="B131" s="63" t="s">
        <v>97</v>
      </c>
      <c r="C131" s="247" t="s">
        <v>72</v>
      </c>
      <c r="D131" s="17">
        <v>5.03</v>
      </c>
      <c r="E131" s="17"/>
      <c r="F131" s="6"/>
      <c r="G131" s="93">
        <f>SUM('1:2'!G131)</f>
        <v>0</v>
      </c>
      <c r="H131" s="93">
        <f>SUM('1:2'!H131)</f>
        <v>0</v>
      </c>
      <c r="I131" s="93">
        <f>SUM('1:2'!I131)</f>
        <v>0</v>
      </c>
      <c r="J131" s="31" t="str">
        <f t="array" ref="J131">IF(ISERROR(G131/I131),"",G131/I131)</f>
        <v/>
      </c>
      <c r="K131" s="35" t="str">
        <f t="array" ref="K131">IF(ISERROR(G131/L131),"",G131/L131)</f>
        <v/>
      </c>
      <c r="L131" s="87"/>
      <c r="M131" s="36" t="str">
        <f t="shared" si="44"/>
        <v/>
      </c>
      <c r="N131" s="93">
        <f>SUM('1:2'!N131)</f>
        <v>0</v>
      </c>
      <c r="O131" s="93">
        <f>SUM('1:2'!O131)</f>
        <v>0</v>
      </c>
      <c r="P131" s="93">
        <f>SUM('1:2'!P131)</f>
        <v>0</v>
      </c>
      <c r="Q131" s="93">
        <f>SUM('1:2'!Q131)</f>
        <v>0</v>
      </c>
      <c r="R131" s="93">
        <f>SUM('1:2'!R131)</f>
        <v>0</v>
      </c>
      <c r="S131" s="93">
        <f>SUM('1:2'!S131)</f>
        <v>0</v>
      </c>
      <c r="T131" s="93">
        <f>SUM('1:2'!T131)</f>
        <v>0</v>
      </c>
      <c r="U131" s="93">
        <f>SUM('1:2'!U131)</f>
        <v>0</v>
      </c>
      <c r="V131" s="206">
        <f t="shared" si="45"/>
        <v>0</v>
      </c>
      <c r="W131" s="33" t="str">
        <f t="shared" si="43"/>
        <v/>
      </c>
      <c r="X131" s="93">
        <f>SUM('1:2'!X131)</f>
        <v>0</v>
      </c>
      <c r="Y131" s="93">
        <f>SUM('1:2'!Y131)</f>
        <v>0</v>
      </c>
      <c r="Z131" s="93">
        <f>SUM('1:2'!Z131)</f>
        <v>0</v>
      </c>
      <c r="AA131" s="93">
        <f>SUM('1:2'!AA131)</f>
        <v>0</v>
      </c>
      <c r="AB131" s="358"/>
      <c r="AC131" s="269">
        <f t="shared" si="29"/>
        <v>0</v>
      </c>
      <c r="AD131" s="21"/>
      <c r="AE131" s="21"/>
      <c r="AF131" s="21"/>
      <c r="AG131" s="21"/>
      <c r="AH131" s="21"/>
      <c r="AI131" s="21"/>
      <c r="AJ131" s="21"/>
      <c r="AK131" s="21"/>
      <c r="AL131" s="21"/>
      <c r="AM131" s="21"/>
      <c r="AN131" s="21"/>
      <c r="AO131" s="21"/>
      <c r="AP131" s="21"/>
      <c r="AQ131" s="21"/>
      <c r="AR131" s="21"/>
      <c r="AS131" s="21"/>
      <c r="AT131" s="21"/>
      <c r="AU131" s="21"/>
      <c r="AV131" s="21"/>
      <c r="AW131" s="21"/>
      <c r="AX131" s="21"/>
      <c r="AY131" s="21"/>
      <c r="AZ131" s="21"/>
      <c r="BA131" s="21"/>
      <c r="BB131" s="21"/>
      <c r="BC131" s="21"/>
      <c r="BD131" s="21"/>
      <c r="BE131" s="21"/>
      <c r="BF131" s="21"/>
      <c r="BG131" s="21"/>
      <c r="BH131" s="21"/>
      <c r="BI131" s="21"/>
      <c r="BJ131" s="21"/>
      <c r="BK131" s="21"/>
      <c r="BL131" s="21"/>
      <c r="BM131" s="21"/>
      <c r="BN131" s="21"/>
      <c r="BO131" s="21"/>
      <c r="BP131" s="21"/>
      <c r="BQ131" s="21"/>
      <c r="BR131" s="21"/>
      <c r="BS131" s="21"/>
      <c r="BT131" s="21"/>
      <c r="BU131" s="21"/>
      <c r="BV131" s="21"/>
      <c r="BW131" s="21"/>
      <c r="BX131" s="21"/>
      <c r="BY131" s="21"/>
      <c r="BZ131" s="21"/>
      <c r="CA131" s="21"/>
      <c r="CB131" s="21"/>
      <c r="CC131" s="21"/>
      <c r="CD131" s="21"/>
      <c r="CE131" s="21"/>
      <c r="CF131" s="21"/>
      <c r="CG131" s="21"/>
      <c r="CH131" s="21"/>
      <c r="CI131" s="21"/>
      <c r="CJ131" s="21"/>
      <c r="CK131" s="21"/>
      <c r="CL131" s="21"/>
      <c r="CM131" s="21"/>
      <c r="CN131" s="21"/>
      <c r="CO131" s="21"/>
      <c r="CP131" s="21"/>
      <c r="CQ131" s="21"/>
      <c r="CR131" s="21"/>
      <c r="CS131" s="21"/>
      <c r="CT131" s="21"/>
      <c r="CU131" s="21"/>
      <c r="CV131" s="21"/>
      <c r="CW131" s="21"/>
      <c r="CX131" s="21"/>
      <c r="CY131" s="21"/>
      <c r="CZ131" s="21"/>
      <c r="DA131" s="21"/>
      <c r="DB131" s="21"/>
    </row>
    <row r="132" spans="1:106" ht="17.25">
      <c r="A132" s="320">
        <v>30101069</v>
      </c>
      <c r="B132" s="63" t="s">
        <v>97</v>
      </c>
      <c r="C132" s="247" t="s">
        <v>60</v>
      </c>
      <c r="D132" s="17">
        <v>5.03</v>
      </c>
      <c r="E132" s="17"/>
      <c r="F132" s="6"/>
      <c r="G132" s="93">
        <f>SUM('1:2'!G132)</f>
        <v>0</v>
      </c>
      <c r="H132" s="93">
        <f>SUM('1:2'!H132)</f>
        <v>0</v>
      </c>
      <c r="I132" s="93">
        <f>SUM('1:2'!I132)</f>
        <v>0</v>
      </c>
      <c r="J132" s="31" t="str">
        <f t="array" ref="J132">IF(ISERROR(G132/I132),"",G132/I132)</f>
        <v/>
      </c>
      <c r="K132" s="35" t="str">
        <f t="array" ref="K132">IF(ISERROR(G132/L132),"",G132/L132)</f>
        <v/>
      </c>
      <c r="L132" s="87"/>
      <c r="M132" s="36" t="str">
        <f t="shared" si="44"/>
        <v/>
      </c>
      <c r="N132" s="93">
        <f>SUM('1:2'!N132)</f>
        <v>0</v>
      </c>
      <c r="O132" s="93">
        <f>SUM('1:2'!O132)</f>
        <v>0</v>
      </c>
      <c r="P132" s="93">
        <f>SUM('1:2'!P132)</f>
        <v>0</v>
      </c>
      <c r="Q132" s="93">
        <f>SUM('1:2'!Q132)</f>
        <v>0</v>
      </c>
      <c r="R132" s="93">
        <f>SUM('1:2'!R132)</f>
        <v>0</v>
      </c>
      <c r="S132" s="93">
        <f>SUM('1:2'!S132)</f>
        <v>0</v>
      </c>
      <c r="T132" s="93">
        <f>SUM('1:2'!T132)</f>
        <v>0</v>
      </c>
      <c r="U132" s="93">
        <f>SUM('1:2'!U132)</f>
        <v>0</v>
      </c>
      <c r="V132" s="206">
        <f t="shared" si="45"/>
        <v>0</v>
      </c>
      <c r="W132" s="33" t="str">
        <f t="shared" si="43"/>
        <v/>
      </c>
      <c r="X132" s="93">
        <f>SUM('1:2'!X132)</f>
        <v>0</v>
      </c>
      <c r="Y132" s="93">
        <f>SUM('1:2'!Y132)</f>
        <v>0</v>
      </c>
      <c r="Z132" s="93">
        <f>SUM('1:2'!Z132)</f>
        <v>0</v>
      </c>
      <c r="AA132" s="93">
        <f>SUM('1:2'!AA132)</f>
        <v>0</v>
      </c>
      <c r="AB132" s="358"/>
      <c r="AC132" s="269">
        <f t="shared" si="29"/>
        <v>0</v>
      </c>
      <c r="AD132" s="21"/>
      <c r="AE132" s="21"/>
      <c r="AF132" s="21"/>
      <c r="AG132" s="21"/>
      <c r="AH132" s="21"/>
      <c r="AI132" s="21"/>
      <c r="AJ132" s="21"/>
      <c r="AK132" s="21"/>
      <c r="AL132" s="21"/>
      <c r="AM132" s="21"/>
      <c r="AN132" s="21"/>
      <c r="AO132" s="21"/>
      <c r="AP132" s="21"/>
      <c r="AQ132" s="21"/>
      <c r="AR132" s="21"/>
      <c r="AS132" s="21"/>
      <c r="AT132" s="21"/>
      <c r="AU132" s="21"/>
      <c r="AV132" s="21"/>
      <c r="AW132" s="21"/>
      <c r="AX132" s="21"/>
      <c r="AY132" s="21"/>
      <c r="AZ132" s="21"/>
      <c r="BA132" s="21"/>
      <c r="BB132" s="21"/>
      <c r="BC132" s="21"/>
      <c r="BD132" s="21"/>
      <c r="BE132" s="21"/>
      <c r="BF132" s="21"/>
      <c r="BG132" s="21"/>
      <c r="BH132" s="21"/>
      <c r="BI132" s="21"/>
      <c r="BJ132" s="21"/>
      <c r="BK132" s="21"/>
      <c r="BL132" s="21"/>
      <c r="BM132" s="21"/>
      <c r="BN132" s="21"/>
      <c r="BO132" s="21"/>
      <c r="BP132" s="21"/>
      <c r="BQ132" s="21"/>
      <c r="BR132" s="21"/>
      <c r="BS132" s="21"/>
      <c r="BT132" s="21"/>
      <c r="BU132" s="21"/>
      <c r="BV132" s="21"/>
      <c r="BW132" s="21"/>
      <c r="BX132" s="21"/>
      <c r="BY132" s="21"/>
      <c r="BZ132" s="21"/>
      <c r="CA132" s="21"/>
      <c r="CB132" s="21"/>
      <c r="CC132" s="21"/>
      <c r="CD132" s="21"/>
      <c r="CE132" s="21"/>
      <c r="CF132" s="21"/>
      <c r="CG132" s="21"/>
      <c r="CH132" s="21"/>
      <c r="CI132" s="21"/>
      <c r="CJ132" s="21"/>
      <c r="CK132" s="21"/>
      <c r="CL132" s="21"/>
      <c r="CM132" s="21"/>
      <c r="CN132" s="21"/>
      <c r="CO132" s="21"/>
      <c r="CP132" s="21"/>
      <c r="CQ132" s="21"/>
      <c r="CR132" s="21"/>
      <c r="CS132" s="21"/>
      <c r="CT132" s="21"/>
      <c r="CU132" s="21"/>
      <c r="CV132" s="21"/>
      <c r="CW132" s="21"/>
      <c r="CX132" s="21"/>
      <c r="CY132" s="21"/>
      <c r="CZ132" s="21"/>
      <c r="DA132" s="21"/>
      <c r="DB132" s="21"/>
    </row>
    <row r="133" spans="1:106" ht="17.25">
      <c r="A133" s="320">
        <v>30101070</v>
      </c>
      <c r="B133" s="63" t="s">
        <v>97</v>
      </c>
      <c r="C133" s="247" t="s">
        <v>96</v>
      </c>
      <c r="D133" s="17">
        <v>5.03</v>
      </c>
      <c r="E133" s="17"/>
      <c r="F133" s="6"/>
      <c r="G133" s="93">
        <f>SUM('1:2'!G133)</f>
        <v>0</v>
      </c>
      <c r="H133" s="93">
        <f>SUM('1:2'!H133)</f>
        <v>0</v>
      </c>
      <c r="I133" s="93">
        <f>SUM('1:2'!I133)</f>
        <v>0</v>
      </c>
      <c r="J133" s="31" t="str">
        <f t="array" ref="J133">IF(ISERROR(G133/I133),"",G133/I133)</f>
        <v/>
      </c>
      <c r="K133" s="35" t="str">
        <f t="array" ref="K133">IF(ISERROR(G133/L133),"",G133/L133)</f>
        <v/>
      </c>
      <c r="L133" s="87"/>
      <c r="M133" s="36" t="str">
        <f t="shared" si="44"/>
        <v/>
      </c>
      <c r="N133" s="93">
        <f>SUM('1:2'!N133)</f>
        <v>0</v>
      </c>
      <c r="O133" s="93">
        <f>SUM('1:2'!O133)</f>
        <v>0</v>
      </c>
      <c r="P133" s="93">
        <f>SUM('1:2'!P133)</f>
        <v>0</v>
      </c>
      <c r="Q133" s="93">
        <f>SUM('1:2'!Q133)</f>
        <v>0</v>
      </c>
      <c r="R133" s="93">
        <f>SUM('1:2'!R133)</f>
        <v>0</v>
      </c>
      <c r="S133" s="93">
        <f>SUM('1:2'!S133)</f>
        <v>0</v>
      </c>
      <c r="T133" s="93">
        <f>SUM('1:2'!T133)</f>
        <v>0</v>
      </c>
      <c r="U133" s="93">
        <f>SUM('1:2'!U133)</f>
        <v>0</v>
      </c>
      <c r="V133" s="206">
        <f t="shared" si="45"/>
        <v>0</v>
      </c>
      <c r="W133" s="33" t="str">
        <f t="shared" si="43"/>
        <v/>
      </c>
      <c r="X133" s="93">
        <f>SUM('1:2'!X133)</f>
        <v>0</v>
      </c>
      <c r="Y133" s="93">
        <f>SUM('1:2'!Y133)</f>
        <v>0</v>
      </c>
      <c r="Z133" s="93">
        <f>SUM('1:2'!Z133)</f>
        <v>0</v>
      </c>
      <c r="AA133" s="93">
        <f>SUM('1:2'!AA133)</f>
        <v>0</v>
      </c>
      <c r="AB133" s="358"/>
      <c r="AC133" s="269">
        <f t="shared" si="29"/>
        <v>0</v>
      </c>
      <c r="AD133" s="21"/>
      <c r="AE133" s="21"/>
      <c r="AF133" s="21"/>
      <c r="AG133" s="21"/>
      <c r="AH133" s="21"/>
      <c r="AI133" s="21"/>
      <c r="AJ133" s="21"/>
      <c r="AK133" s="21"/>
      <c r="AL133" s="21"/>
      <c r="AM133" s="21"/>
      <c r="AN133" s="21"/>
      <c r="AO133" s="21"/>
      <c r="AP133" s="21"/>
      <c r="AQ133" s="21"/>
      <c r="AR133" s="21"/>
      <c r="AS133" s="21"/>
      <c r="AT133" s="21"/>
      <c r="AU133" s="21"/>
      <c r="AV133" s="21"/>
      <c r="AW133" s="21"/>
      <c r="AX133" s="21"/>
      <c r="AY133" s="21"/>
      <c r="AZ133" s="21"/>
      <c r="BA133" s="21"/>
      <c r="BB133" s="21"/>
      <c r="BC133" s="21"/>
      <c r="BD133" s="21"/>
      <c r="BE133" s="21"/>
      <c r="BF133" s="21"/>
      <c r="BG133" s="21"/>
      <c r="BH133" s="21"/>
      <c r="BI133" s="21"/>
      <c r="BJ133" s="21"/>
      <c r="BK133" s="21"/>
      <c r="BL133" s="21"/>
      <c r="BM133" s="21"/>
      <c r="BN133" s="21"/>
      <c r="BO133" s="21"/>
      <c r="BP133" s="21"/>
      <c r="BQ133" s="21"/>
      <c r="BR133" s="21"/>
      <c r="BS133" s="21"/>
      <c r="BT133" s="21"/>
      <c r="BU133" s="21"/>
      <c r="BV133" s="21"/>
      <c r="BW133" s="21"/>
      <c r="BX133" s="21"/>
      <c r="BY133" s="21"/>
      <c r="BZ133" s="21"/>
      <c r="CA133" s="21"/>
      <c r="CB133" s="21"/>
      <c r="CC133" s="21"/>
      <c r="CD133" s="21"/>
      <c r="CE133" s="21"/>
      <c r="CF133" s="21"/>
      <c r="CG133" s="21"/>
      <c r="CH133" s="21"/>
      <c r="CI133" s="21"/>
      <c r="CJ133" s="21"/>
      <c r="CK133" s="21"/>
      <c r="CL133" s="21"/>
      <c r="CM133" s="21"/>
      <c r="CN133" s="21"/>
      <c r="CO133" s="21"/>
      <c r="CP133" s="21"/>
      <c r="CQ133" s="21"/>
      <c r="CR133" s="21"/>
      <c r="CS133" s="21"/>
      <c r="CT133" s="21"/>
      <c r="CU133" s="21"/>
      <c r="CV133" s="21"/>
      <c r="CW133" s="21"/>
      <c r="CX133" s="21"/>
      <c r="CY133" s="21"/>
      <c r="CZ133" s="21"/>
      <c r="DA133" s="21"/>
      <c r="DB133" s="21"/>
    </row>
    <row r="134" spans="1:106" ht="17.25">
      <c r="A134" s="320">
        <v>30101071</v>
      </c>
      <c r="B134" s="63" t="s">
        <v>97</v>
      </c>
      <c r="C134" s="247" t="s">
        <v>73</v>
      </c>
      <c r="D134" s="17">
        <v>5.03</v>
      </c>
      <c r="E134" s="17"/>
      <c r="F134" s="6"/>
      <c r="G134" s="93">
        <f>SUM('1:2'!G134)</f>
        <v>0</v>
      </c>
      <c r="H134" s="93">
        <f>SUM('1:2'!H134)</f>
        <v>0</v>
      </c>
      <c r="I134" s="93">
        <f>SUM('1:2'!I134)</f>
        <v>0</v>
      </c>
      <c r="J134" s="31" t="str">
        <f t="array" ref="J134">IF(ISERROR(G134/I134),"",G134/I134)</f>
        <v/>
      </c>
      <c r="K134" s="35" t="str">
        <f t="array" ref="K134">IF(ISERROR(G134/L134),"",G134/L134)</f>
        <v/>
      </c>
      <c r="L134" s="87"/>
      <c r="M134" s="36" t="str">
        <f t="shared" si="44"/>
        <v/>
      </c>
      <c r="N134" s="93">
        <f>SUM('1:2'!N134)</f>
        <v>0</v>
      </c>
      <c r="O134" s="93">
        <f>SUM('1:2'!O134)</f>
        <v>0</v>
      </c>
      <c r="P134" s="93">
        <f>SUM('1:2'!P134)</f>
        <v>0</v>
      </c>
      <c r="Q134" s="93">
        <f>SUM('1:2'!Q134)</f>
        <v>0</v>
      </c>
      <c r="R134" s="93">
        <f>SUM('1:2'!R134)</f>
        <v>0</v>
      </c>
      <c r="S134" s="93">
        <f>SUM('1:2'!S134)</f>
        <v>0</v>
      </c>
      <c r="T134" s="93">
        <f>SUM('1:2'!T134)</f>
        <v>0</v>
      </c>
      <c r="U134" s="93">
        <f>SUM('1:2'!U134)</f>
        <v>0</v>
      </c>
      <c r="V134" s="206">
        <f t="shared" si="45"/>
        <v>0</v>
      </c>
      <c r="W134" s="33" t="str">
        <f t="shared" si="43"/>
        <v/>
      </c>
      <c r="X134" s="93">
        <f>SUM('1:2'!X134)</f>
        <v>0</v>
      </c>
      <c r="Y134" s="93">
        <f>SUM('1:2'!Y134)</f>
        <v>0</v>
      </c>
      <c r="Z134" s="93">
        <f>SUM('1:2'!Z134)</f>
        <v>0</v>
      </c>
      <c r="AA134" s="93">
        <f>SUM('1:2'!AA134)</f>
        <v>0</v>
      </c>
      <c r="AB134" s="358"/>
      <c r="AC134" s="269">
        <f t="shared" si="29"/>
        <v>0</v>
      </c>
      <c r="AD134" s="21"/>
      <c r="AE134" s="21"/>
      <c r="AF134" s="21"/>
      <c r="AG134" s="21"/>
      <c r="AH134" s="21"/>
      <c r="AI134" s="21"/>
      <c r="AJ134" s="21"/>
      <c r="AK134" s="21"/>
      <c r="AL134" s="21"/>
      <c r="AM134" s="21"/>
      <c r="AN134" s="21"/>
      <c r="AO134" s="21"/>
      <c r="AP134" s="21"/>
      <c r="AQ134" s="21"/>
      <c r="AR134" s="21"/>
      <c r="AS134" s="21"/>
      <c r="AT134" s="21"/>
      <c r="AU134" s="21"/>
      <c r="AV134" s="21"/>
      <c r="AW134" s="21"/>
      <c r="AX134" s="21"/>
      <c r="AY134" s="21"/>
      <c r="AZ134" s="21"/>
      <c r="BA134" s="21"/>
      <c r="BB134" s="21"/>
      <c r="BC134" s="21"/>
      <c r="BD134" s="21"/>
      <c r="BE134" s="21"/>
      <c r="BF134" s="21"/>
      <c r="BG134" s="21"/>
      <c r="BH134" s="21"/>
      <c r="BI134" s="21"/>
      <c r="BJ134" s="21"/>
      <c r="BK134" s="21"/>
      <c r="BL134" s="21"/>
      <c r="BM134" s="21"/>
      <c r="BN134" s="21"/>
      <c r="BO134" s="21"/>
      <c r="BP134" s="21"/>
      <c r="BQ134" s="21"/>
      <c r="BR134" s="21"/>
      <c r="BS134" s="21"/>
      <c r="BT134" s="21"/>
      <c r="BU134" s="21"/>
      <c r="BV134" s="21"/>
      <c r="BW134" s="21"/>
      <c r="BX134" s="21"/>
      <c r="BY134" s="21"/>
      <c r="BZ134" s="21"/>
      <c r="CA134" s="21"/>
      <c r="CB134" s="21"/>
      <c r="CC134" s="21"/>
      <c r="CD134" s="21"/>
      <c r="CE134" s="21"/>
      <c r="CF134" s="21"/>
      <c r="CG134" s="21"/>
      <c r="CH134" s="21"/>
      <c r="CI134" s="21"/>
      <c r="CJ134" s="21"/>
      <c r="CK134" s="21"/>
      <c r="CL134" s="21"/>
      <c r="CM134" s="21"/>
      <c r="CN134" s="21"/>
      <c r="CO134" s="21"/>
      <c r="CP134" s="21"/>
      <c r="CQ134" s="21"/>
      <c r="CR134" s="21"/>
      <c r="CS134" s="21"/>
      <c r="CT134" s="21"/>
      <c r="CU134" s="21"/>
      <c r="CV134" s="21"/>
      <c r="CW134" s="21"/>
      <c r="CX134" s="21"/>
      <c r="CY134" s="21"/>
      <c r="CZ134" s="21"/>
      <c r="DA134" s="21"/>
      <c r="DB134" s="21"/>
    </row>
    <row r="135" spans="1:106" ht="17.25">
      <c r="A135" s="316">
        <v>30100001</v>
      </c>
      <c r="B135" s="62" t="s">
        <v>98</v>
      </c>
      <c r="C135" s="16" t="s">
        <v>74</v>
      </c>
      <c r="D135" s="17">
        <v>5.0599999999999996</v>
      </c>
      <c r="E135" s="17"/>
      <c r="F135" s="6"/>
      <c r="G135" s="93">
        <f>SUM('1:2'!G135)</f>
        <v>881</v>
      </c>
      <c r="H135" s="93">
        <f>SUM('1:2'!H135)</f>
        <v>4457.8599999999997</v>
      </c>
      <c r="I135" s="93">
        <f>SUM('1:2'!I135)</f>
        <v>33</v>
      </c>
      <c r="J135" s="31">
        <f t="array" ref="J135">IF(ISERROR(G135/I135),"",G135/I135)</f>
        <v>26.696969696969695</v>
      </c>
      <c r="K135" s="35">
        <f t="array" ref="K135">IF(ISERROR(G135/L135),"",G135/L135)</f>
        <v>35.24</v>
      </c>
      <c r="L135" s="87">
        <v>25</v>
      </c>
      <c r="M135" s="36">
        <f t="shared" si="44"/>
        <v>-2.240000000000002</v>
      </c>
      <c r="N135" s="93">
        <f>SUM('1:2'!N135)</f>
        <v>0</v>
      </c>
      <c r="O135" s="93">
        <f>SUM('1:2'!O135)</f>
        <v>0</v>
      </c>
      <c r="P135" s="93">
        <f>SUM('1:2'!P135)</f>
        <v>0</v>
      </c>
      <c r="Q135" s="93">
        <f>SUM('1:2'!Q135)</f>
        <v>0</v>
      </c>
      <c r="R135" s="93">
        <f>SUM('1:2'!R135)</f>
        <v>0</v>
      </c>
      <c r="S135" s="93">
        <f>SUM('1:2'!S135)</f>
        <v>0</v>
      </c>
      <c r="T135" s="93">
        <f>SUM('1:2'!T135)</f>
        <v>0</v>
      </c>
      <c r="U135" s="93">
        <f>SUM('1:2'!U135)</f>
        <v>0</v>
      </c>
      <c r="V135" s="206">
        <f t="shared" si="45"/>
        <v>0</v>
      </c>
      <c r="W135" s="33">
        <f t="shared" si="43"/>
        <v>0</v>
      </c>
      <c r="X135" s="93">
        <f>SUM('1:2'!X135)</f>
        <v>0</v>
      </c>
      <c r="Y135" s="93">
        <f>SUM('1:2'!Y135)</f>
        <v>0</v>
      </c>
      <c r="Z135" s="93">
        <f>SUM('1:2'!Z135)</f>
        <v>0</v>
      </c>
      <c r="AA135" s="93">
        <f>SUM('1:2'!AA135)</f>
        <v>0</v>
      </c>
      <c r="AB135" s="358">
        <v>0.43</v>
      </c>
      <c r="AC135" s="269">
        <f t="shared" si="29"/>
        <v>378.83</v>
      </c>
      <c r="AD135" s="21"/>
      <c r="AE135" s="21"/>
      <c r="AF135" s="21"/>
      <c r="AG135" s="21"/>
      <c r="AH135" s="21"/>
      <c r="AI135" s="21"/>
      <c r="AJ135" s="21"/>
      <c r="AK135" s="21"/>
      <c r="AL135" s="21"/>
      <c r="AM135" s="21"/>
      <c r="AN135" s="21"/>
      <c r="AO135" s="21"/>
      <c r="AP135" s="21"/>
      <c r="AQ135" s="21"/>
      <c r="AR135" s="21"/>
      <c r="AS135" s="21"/>
      <c r="AT135" s="21"/>
      <c r="AU135" s="21"/>
      <c r="AV135" s="21"/>
      <c r="AW135" s="21"/>
      <c r="AX135" s="21"/>
      <c r="AY135" s="21"/>
      <c r="AZ135" s="21"/>
      <c r="BA135" s="21"/>
      <c r="BB135" s="21"/>
      <c r="BC135" s="21"/>
      <c r="BD135" s="21"/>
      <c r="BE135" s="21"/>
      <c r="BF135" s="21"/>
      <c r="BG135" s="21"/>
      <c r="BH135" s="21"/>
      <c r="BI135" s="21"/>
      <c r="BJ135" s="21"/>
      <c r="BK135" s="21"/>
      <c r="BL135" s="21"/>
      <c r="BM135" s="21"/>
      <c r="BN135" s="21"/>
      <c r="BO135" s="21"/>
      <c r="BP135" s="21"/>
      <c r="BQ135" s="21"/>
      <c r="BR135" s="21"/>
      <c r="BS135" s="21"/>
      <c r="BT135" s="21"/>
      <c r="BU135" s="21"/>
      <c r="BV135" s="21"/>
      <c r="BW135" s="21"/>
      <c r="BX135" s="21"/>
      <c r="BY135" s="21"/>
      <c r="BZ135" s="21"/>
      <c r="CA135" s="21"/>
      <c r="CB135" s="21"/>
      <c r="CC135" s="21"/>
      <c r="CD135" s="21"/>
      <c r="CE135" s="21"/>
      <c r="CF135" s="21"/>
      <c r="CG135" s="21"/>
      <c r="CH135" s="21"/>
      <c r="CI135" s="21"/>
      <c r="CJ135" s="21"/>
      <c r="CK135" s="21"/>
      <c r="CL135" s="21"/>
      <c r="CM135" s="21"/>
      <c r="CN135" s="21"/>
      <c r="CO135" s="21"/>
      <c r="CP135" s="21"/>
      <c r="CQ135" s="21"/>
      <c r="CR135" s="21"/>
      <c r="CS135" s="21"/>
      <c r="CT135" s="21"/>
      <c r="CU135" s="21"/>
      <c r="CV135" s="21"/>
      <c r="CW135" s="21"/>
      <c r="CX135" s="21"/>
      <c r="CY135" s="21"/>
      <c r="CZ135" s="21"/>
      <c r="DA135" s="21"/>
      <c r="DB135" s="21"/>
    </row>
    <row r="136" spans="1:106" ht="17.25">
      <c r="A136" s="316">
        <v>30100002</v>
      </c>
      <c r="B136" s="62" t="s">
        <v>98</v>
      </c>
      <c r="C136" s="16" t="s">
        <v>94</v>
      </c>
      <c r="D136" s="17">
        <v>5.0599999999999996</v>
      </c>
      <c r="E136" s="17"/>
      <c r="F136" s="6"/>
      <c r="G136" s="93">
        <f>SUM('1:2'!G136)</f>
        <v>757</v>
      </c>
      <c r="H136" s="93">
        <f>SUM('1:2'!H136)</f>
        <v>3830.4199999999996</v>
      </c>
      <c r="I136" s="93">
        <f>SUM('1:2'!I136)</f>
        <v>33</v>
      </c>
      <c r="J136" s="31">
        <f t="array" ref="J136">IF(ISERROR(G136/I136),"",G136/I136)</f>
        <v>22.939393939393938</v>
      </c>
      <c r="K136" s="35">
        <f t="array" ref="K136">IF(ISERROR(G136/L136),"",G136/L136)</f>
        <v>32.913043478260867</v>
      </c>
      <c r="L136" s="87">
        <v>23</v>
      </c>
      <c r="M136" s="36">
        <f t="shared" si="44"/>
        <v>8.6956521739132597E-2</v>
      </c>
      <c r="N136" s="93">
        <f>SUM('1:2'!N136)</f>
        <v>0</v>
      </c>
      <c r="O136" s="93">
        <f>SUM('1:2'!O136)</f>
        <v>0</v>
      </c>
      <c r="P136" s="93">
        <f>SUM('1:2'!P136)</f>
        <v>0</v>
      </c>
      <c r="Q136" s="93">
        <f>SUM('1:2'!Q136)</f>
        <v>0</v>
      </c>
      <c r="R136" s="93">
        <f>SUM('1:2'!R136)</f>
        <v>0</v>
      </c>
      <c r="S136" s="93">
        <f>SUM('1:2'!S136)</f>
        <v>0</v>
      </c>
      <c r="T136" s="93">
        <f>SUM('1:2'!T136)</f>
        <v>0</v>
      </c>
      <c r="U136" s="93">
        <f>SUM('1:2'!U136)</f>
        <v>0</v>
      </c>
      <c r="V136" s="206">
        <f t="shared" si="45"/>
        <v>0</v>
      </c>
      <c r="W136" s="33">
        <f t="shared" si="43"/>
        <v>0</v>
      </c>
      <c r="X136" s="93">
        <f>SUM('1:2'!X136)</f>
        <v>0</v>
      </c>
      <c r="Y136" s="93">
        <f>SUM('1:2'!Y136)</f>
        <v>0</v>
      </c>
      <c r="Z136" s="93">
        <f>SUM('1:2'!Z136)</f>
        <v>0</v>
      </c>
      <c r="AA136" s="93">
        <f>SUM('1:2'!AA136)</f>
        <v>0</v>
      </c>
      <c r="AB136" s="358">
        <v>0.43</v>
      </c>
      <c r="AC136" s="269">
        <f t="shared" ref="AC136:AC161" si="46">AB136*G136</f>
        <v>325.51</v>
      </c>
      <c r="AD136" s="21"/>
      <c r="AE136" s="21"/>
      <c r="AF136" s="21"/>
      <c r="AG136" s="21"/>
      <c r="AH136" s="21"/>
      <c r="AI136" s="21"/>
      <c r="AJ136" s="21"/>
      <c r="AK136" s="21"/>
      <c r="AL136" s="21"/>
      <c r="AM136" s="21"/>
      <c r="AN136" s="21"/>
      <c r="AO136" s="21"/>
      <c r="AP136" s="21"/>
      <c r="AQ136" s="21"/>
      <c r="AR136" s="21"/>
      <c r="AS136" s="21"/>
      <c r="AT136" s="21"/>
      <c r="AU136" s="21"/>
      <c r="AV136" s="21"/>
      <c r="AW136" s="21"/>
      <c r="AX136" s="21"/>
      <c r="AY136" s="21"/>
      <c r="AZ136" s="21"/>
      <c r="BA136" s="21"/>
      <c r="BB136" s="21"/>
      <c r="BC136" s="21"/>
      <c r="BD136" s="21"/>
      <c r="BE136" s="21"/>
      <c r="BF136" s="21"/>
      <c r="BG136" s="21"/>
      <c r="BH136" s="21"/>
      <c r="BI136" s="21"/>
      <c r="BJ136" s="21"/>
      <c r="BK136" s="21"/>
      <c r="BL136" s="21"/>
      <c r="BM136" s="21"/>
      <c r="BN136" s="21"/>
      <c r="BO136" s="21"/>
      <c r="BP136" s="21"/>
      <c r="BQ136" s="21"/>
      <c r="BR136" s="21"/>
      <c r="BS136" s="21"/>
      <c r="BT136" s="21"/>
      <c r="BU136" s="21"/>
      <c r="BV136" s="21"/>
      <c r="BW136" s="21"/>
      <c r="BX136" s="21"/>
      <c r="BY136" s="21"/>
      <c r="BZ136" s="21"/>
      <c r="CA136" s="21"/>
      <c r="CB136" s="21"/>
      <c r="CC136" s="21"/>
      <c r="CD136" s="21"/>
      <c r="CE136" s="21"/>
      <c r="CF136" s="21"/>
      <c r="CG136" s="21"/>
      <c r="CH136" s="21"/>
      <c r="CI136" s="21"/>
      <c r="CJ136" s="21"/>
      <c r="CK136" s="21"/>
      <c r="CL136" s="21"/>
      <c r="CM136" s="21"/>
      <c r="CN136" s="21"/>
      <c r="CO136" s="21"/>
      <c r="CP136" s="21"/>
      <c r="CQ136" s="21"/>
      <c r="CR136" s="21"/>
      <c r="CS136" s="21"/>
      <c r="CT136" s="21"/>
      <c r="CU136" s="21"/>
      <c r="CV136" s="21"/>
      <c r="CW136" s="21"/>
      <c r="CX136" s="21"/>
      <c r="CY136" s="21"/>
      <c r="CZ136" s="21"/>
      <c r="DA136" s="21"/>
      <c r="DB136" s="21"/>
    </row>
    <row r="137" spans="1:106" ht="22.5" customHeight="1">
      <c r="A137" s="535" t="s">
        <v>99</v>
      </c>
      <c r="B137" s="536"/>
      <c r="C137" s="243" t="s">
        <v>71</v>
      </c>
      <c r="D137" s="20"/>
      <c r="E137" s="20"/>
      <c r="F137" s="32"/>
      <c r="G137" s="99">
        <f>SUM(G122:G136)</f>
        <v>1638</v>
      </c>
      <c r="H137" s="30">
        <f>SUM(H122:H136)</f>
        <v>8288.2799999999988</v>
      </c>
      <c r="I137" s="30">
        <f>SUM(I122:I136)</f>
        <v>66</v>
      </c>
      <c r="J137" s="31">
        <f t="array" ref="J137">IF(ISERROR(G137/I137),"",G137/I137)</f>
        <v>24.818181818181817</v>
      </c>
      <c r="K137" s="30">
        <f>SUM(K122:K136)</f>
        <v>68.153043478260869</v>
      </c>
      <c r="L137" s="98"/>
      <c r="M137" s="89">
        <f>SUM(M122:M136)</f>
        <v>-2.1530434782608694</v>
      </c>
      <c r="N137" s="30">
        <f>SUM(N122:N136)</f>
        <v>0</v>
      </c>
      <c r="O137" s="93">
        <f>SUM('1:2'!O137)</f>
        <v>0</v>
      </c>
      <c r="P137" s="93">
        <f>SUM('1:2'!P137)</f>
        <v>0</v>
      </c>
      <c r="Q137" s="93">
        <f>SUM('1:2'!Q137)</f>
        <v>0</v>
      </c>
      <c r="R137" s="93">
        <f>SUM('1:2'!R137)</f>
        <v>0</v>
      </c>
      <c r="S137" s="93">
        <f>SUM('1:2'!S137)</f>
        <v>0</v>
      </c>
      <c r="T137" s="93">
        <f>SUM('1:2'!T137)</f>
        <v>0</v>
      </c>
      <c r="U137" s="93">
        <f>SUM('1:2'!U137)</f>
        <v>0</v>
      </c>
      <c r="V137" s="208">
        <f t="shared" ref="V137" si="47">SUM(V122:V136)</f>
        <v>0</v>
      </c>
      <c r="W137" s="33">
        <f t="shared" si="43"/>
        <v>0</v>
      </c>
      <c r="X137" s="93">
        <f>SUM('1:2'!X137)</f>
        <v>0</v>
      </c>
      <c r="Y137" s="93">
        <f>SUM('1:2'!Y137)</f>
        <v>0</v>
      </c>
      <c r="Z137" s="93">
        <f>SUM('1:2'!Z137)</f>
        <v>0</v>
      </c>
      <c r="AA137" s="93">
        <f>SUM('1:2'!AA137)</f>
        <v>0</v>
      </c>
      <c r="AB137" s="358"/>
      <c r="AC137" s="270">
        <f>SUM(AC122:AC136)</f>
        <v>704.33999999999992</v>
      </c>
      <c r="AD137" s="21"/>
      <c r="AE137" s="21"/>
      <c r="AF137" s="21"/>
      <c r="AG137" s="21"/>
      <c r="AH137" s="21"/>
      <c r="AI137" s="21"/>
      <c r="AJ137" s="21"/>
      <c r="AK137" s="21"/>
      <c r="AL137" s="21"/>
      <c r="AM137" s="21"/>
      <c r="AN137" s="21"/>
      <c r="AO137" s="21"/>
      <c r="AP137" s="21"/>
      <c r="AQ137" s="21"/>
      <c r="AR137" s="21"/>
      <c r="AS137" s="21"/>
      <c r="AT137" s="21"/>
      <c r="AU137" s="21"/>
      <c r="AV137" s="21"/>
      <c r="AW137" s="21"/>
      <c r="AX137" s="21"/>
      <c r="AY137" s="21"/>
      <c r="AZ137" s="21"/>
      <c r="BA137" s="21"/>
      <c r="BB137" s="21"/>
      <c r="BC137" s="21"/>
      <c r="BD137" s="21"/>
      <c r="BE137" s="21"/>
      <c r="BF137" s="21"/>
      <c r="BG137" s="21"/>
      <c r="BH137" s="21"/>
      <c r="BI137" s="21"/>
      <c r="BJ137" s="21"/>
      <c r="BK137" s="21"/>
      <c r="BL137" s="21"/>
      <c r="BM137" s="21"/>
      <c r="BN137" s="21"/>
      <c r="BO137" s="21"/>
      <c r="BP137" s="21"/>
      <c r="BQ137" s="21"/>
      <c r="BR137" s="21"/>
      <c r="BS137" s="21"/>
      <c r="BT137" s="21"/>
      <c r="BU137" s="21"/>
      <c r="BV137" s="21"/>
      <c r="BW137" s="21"/>
      <c r="BX137" s="21"/>
      <c r="BY137" s="21"/>
      <c r="BZ137" s="21"/>
      <c r="CA137" s="21"/>
      <c r="CB137" s="21"/>
      <c r="CC137" s="21"/>
      <c r="CD137" s="21"/>
      <c r="CE137" s="21"/>
      <c r="CF137" s="21"/>
      <c r="CG137" s="21"/>
      <c r="CH137" s="21"/>
      <c r="CI137" s="21"/>
      <c r="CJ137" s="21"/>
      <c r="CK137" s="21"/>
      <c r="CL137" s="21"/>
      <c r="CM137" s="21"/>
      <c r="CN137" s="21"/>
      <c r="CO137" s="21"/>
      <c r="CP137" s="21"/>
      <c r="CQ137" s="21"/>
      <c r="CR137" s="21"/>
      <c r="CS137" s="21"/>
      <c r="CT137" s="21"/>
      <c r="CU137" s="21"/>
      <c r="CV137" s="21"/>
      <c r="CW137" s="21"/>
      <c r="CX137" s="21"/>
      <c r="CY137" s="21"/>
      <c r="CZ137" s="21"/>
      <c r="DA137" s="21"/>
      <c r="DB137" s="21"/>
    </row>
    <row r="138" spans="1:106" ht="15.75">
      <c r="A138" s="300">
        <v>30400025</v>
      </c>
      <c r="B138" s="62" t="s">
        <v>100</v>
      </c>
      <c r="C138" s="16" t="s">
        <v>53</v>
      </c>
      <c r="D138" s="17">
        <v>5.04</v>
      </c>
      <c r="E138" s="17"/>
      <c r="F138" s="6"/>
      <c r="G138" s="93">
        <f>SUM('1:2'!G138)</f>
        <v>0</v>
      </c>
      <c r="H138" s="93">
        <f>SUM('1:2'!H138)</f>
        <v>0</v>
      </c>
      <c r="I138" s="93">
        <f>SUM('1:2'!I138)</f>
        <v>0</v>
      </c>
      <c r="J138" s="31" t="str">
        <f t="array" ref="J138">IF(ISERROR(G138/I138),"",G138/I138)</f>
        <v/>
      </c>
      <c r="K138" s="35">
        <f t="array" ref="K138">IF(ISERROR(G138/L138),"",G138/L138)</f>
        <v>0</v>
      </c>
      <c r="L138" s="87">
        <v>22</v>
      </c>
      <c r="M138" s="36">
        <f t="shared" ref="M138:M146" si="48">IF(ISERROR(I138-K138),"",I138-K138)</f>
        <v>0</v>
      </c>
      <c r="N138" s="93">
        <f>SUM('1:2'!N138)</f>
        <v>0</v>
      </c>
      <c r="O138" s="93">
        <f>SUM('1:2'!O138)</f>
        <v>0</v>
      </c>
      <c r="P138" s="93">
        <f>SUM('1:2'!P138)</f>
        <v>0</v>
      </c>
      <c r="Q138" s="93">
        <f>SUM('1:2'!Q138)</f>
        <v>0</v>
      </c>
      <c r="R138" s="93">
        <f>SUM('1:2'!R138)</f>
        <v>0</v>
      </c>
      <c r="S138" s="93">
        <f>SUM('1:2'!S138)</f>
        <v>0</v>
      </c>
      <c r="T138" s="93">
        <f>SUM('1:2'!T138)</f>
        <v>0</v>
      </c>
      <c r="U138" s="93">
        <f>SUM('1:2'!U138)</f>
        <v>0</v>
      </c>
      <c r="V138" s="206">
        <f t="shared" ref="V138:V146" si="49">SUM(X138:AA138)</f>
        <v>0</v>
      </c>
      <c r="W138" s="33" t="str">
        <f t="shared" si="43"/>
        <v/>
      </c>
      <c r="X138" s="93">
        <f>SUM('1:2'!X138)</f>
        <v>0</v>
      </c>
      <c r="Y138" s="93">
        <f>SUM('1:2'!Y138)</f>
        <v>0</v>
      </c>
      <c r="Z138" s="93">
        <f>SUM('1:2'!Z138)</f>
        <v>0</v>
      </c>
      <c r="AA138" s="93">
        <f>SUM('1:2'!AA138)</f>
        <v>0</v>
      </c>
      <c r="AB138" s="358">
        <v>0.48</v>
      </c>
      <c r="AC138" s="269">
        <f t="shared" si="46"/>
        <v>0</v>
      </c>
      <c r="AD138" s="21"/>
      <c r="AE138" s="21"/>
      <c r="AF138" s="21"/>
      <c r="AG138" s="21"/>
      <c r="AH138" s="21"/>
      <c r="AI138" s="21"/>
      <c r="AJ138" s="21"/>
      <c r="AK138" s="21"/>
      <c r="AL138" s="21"/>
      <c r="AM138" s="21"/>
      <c r="AN138" s="21"/>
      <c r="AO138" s="21"/>
      <c r="AP138" s="21"/>
      <c r="AQ138" s="21"/>
      <c r="AR138" s="21"/>
      <c r="AS138" s="21"/>
      <c r="AT138" s="21"/>
      <c r="AU138" s="21"/>
      <c r="AV138" s="21"/>
      <c r="AW138" s="21"/>
      <c r="AX138" s="21"/>
      <c r="AY138" s="21"/>
      <c r="AZ138" s="21"/>
      <c r="BA138" s="21"/>
      <c r="BB138" s="21"/>
      <c r="BC138" s="21"/>
      <c r="BD138" s="21"/>
      <c r="BE138" s="21"/>
      <c r="BF138" s="21"/>
      <c r="BG138" s="21"/>
      <c r="BH138" s="21"/>
      <c r="BI138" s="21"/>
      <c r="BJ138" s="21"/>
      <c r="BK138" s="21"/>
      <c r="BL138" s="21"/>
      <c r="BM138" s="21"/>
      <c r="BN138" s="21"/>
      <c r="BO138" s="21"/>
      <c r="BP138" s="21"/>
      <c r="BQ138" s="21"/>
      <c r="BR138" s="21"/>
      <c r="BS138" s="21"/>
      <c r="BT138" s="21"/>
      <c r="BU138" s="21"/>
      <c r="BV138" s="21"/>
      <c r="BW138" s="21"/>
      <c r="BX138" s="21"/>
      <c r="BY138" s="21"/>
      <c r="BZ138" s="21"/>
      <c r="CA138" s="21"/>
      <c r="CB138" s="21"/>
      <c r="CC138" s="21"/>
      <c r="CD138" s="21"/>
      <c r="CE138" s="21"/>
      <c r="CF138" s="21"/>
      <c r="CG138" s="21"/>
      <c r="CH138" s="21"/>
      <c r="CI138" s="21"/>
      <c r="CJ138" s="21"/>
      <c r="CK138" s="21"/>
      <c r="CL138" s="21"/>
      <c r="CM138" s="21"/>
      <c r="CN138" s="21"/>
      <c r="CO138" s="21"/>
      <c r="CP138" s="21"/>
      <c r="CQ138" s="21"/>
      <c r="CR138" s="21"/>
      <c r="CS138" s="21"/>
      <c r="CT138" s="21"/>
      <c r="CU138" s="21"/>
      <c r="CV138" s="21"/>
      <c r="CW138" s="21"/>
      <c r="CX138" s="21"/>
      <c r="CY138" s="21"/>
      <c r="CZ138" s="21"/>
      <c r="DA138" s="21"/>
      <c r="DB138" s="21"/>
    </row>
    <row r="139" spans="1:106" ht="17.25">
      <c r="A139" s="316">
        <v>30400023</v>
      </c>
      <c r="B139" s="62" t="s">
        <v>100</v>
      </c>
      <c r="C139" s="16" t="s">
        <v>60</v>
      </c>
      <c r="D139" s="17">
        <v>5.04</v>
      </c>
      <c r="E139" s="17"/>
      <c r="F139" s="6"/>
      <c r="G139" s="93">
        <f>SUM('1:2'!G139)</f>
        <v>0</v>
      </c>
      <c r="H139" s="93">
        <f>SUM('1:2'!H139)</f>
        <v>0</v>
      </c>
      <c r="I139" s="93">
        <f>SUM('1:2'!I139)</f>
        <v>0</v>
      </c>
      <c r="J139" s="31" t="str">
        <f t="array" ref="J139">IF(ISERROR(G139/I139),"",G139/I139)</f>
        <v/>
      </c>
      <c r="K139" s="35">
        <f t="array" ref="K139">IF(ISERROR(G139/L139),"",G139/L139)</f>
        <v>0</v>
      </c>
      <c r="L139" s="87">
        <v>22</v>
      </c>
      <c r="M139" s="36">
        <f t="shared" si="48"/>
        <v>0</v>
      </c>
      <c r="N139" s="93">
        <f>SUM('1:2'!N139)</f>
        <v>0</v>
      </c>
      <c r="O139" s="93">
        <f>SUM('1:2'!O139)</f>
        <v>0</v>
      </c>
      <c r="P139" s="93">
        <f>SUM('1:2'!P139)</f>
        <v>0</v>
      </c>
      <c r="Q139" s="93">
        <f>SUM('1:2'!Q139)</f>
        <v>0</v>
      </c>
      <c r="R139" s="93">
        <f>SUM('1:2'!R139)</f>
        <v>0</v>
      </c>
      <c r="S139" s="93">
        <f>SUM('1:2'!S139)</f>
        <v>0</v>
      </c>
      <c r="T139" s="93">
        <f>SUM('1:2'!T139)</f>
        <v>0</v>
      </c>
      <c r="U139" s="93">
        <f>SUM('1:2'!U139)</f>
        <v>0</v>
      </c>
      <c r="V139" s="206">
        <f t="shared" si="49"/>
        <v>0</v>
      </c>
      <c r="W139" s="33" t="str">
        <f t="shared" si="43"/>
        <v/>
      </c>
      <c r="X139" s="93">
        <f>SUM('1:2'!X139)</f>
        <v>0</v>
      </c>
      <c r="Y139" s="93">
        <f>SUM('1:2'!Y139)</f>
        <v>0</v>
      </c>
      <c r="Z139" s="93">
        <f>SUM('1:2'!Z139)</f>
        <v>0</v>
      </c>
      <c r="AA139" s="93">
        <f>SUM('1:2'!AA139)</f>
        <v>0</v>
      </c>
      <c r="AB139" s="358">
        <v>0.48</v>
      </c>
      <c r="AC139" s="269">
        <f t="shared" si="46"/>
        <v>0</v>
      </c>
      <c r="AD139" s="21"/>
      <c r="AE139" s="21"/>
      <c r="AF139" s="21"/>
      <c r="AG139" s="21"/>
      <c r="AH139" s="21"/>
      <c r="AI139" s="21"/>
      <c r="AJ139" s="21"/>
      <c r="AK139" s="21"/>
      <c r="AL139" s="21"/>
      <c r="AM139" s="21"/>
      <c r="AN139" s="21"/>
      <c r="AO139" s="21"/>
      <c r="AP139" s="21"/>
      <c r="AQ139" s="21"/>
      <c r="AR139" s="21"/>
      <c r="AS139" s="21"/>
      <c r="AT139" s="21"/>
      <c r="AU139" s="21"/>
      <c r="AV139" s="21"/>
      <c r="AW139" s="21"/>
      <c r="AX139" s="21"/>
      <c r="AY139" s="21"/>
      <c r="AZ139" s="21"/>
      <c r="BA139" s="21"/>
      <c r="BB139" s="21"/>
      <c r="BC139" s="21"/>
      <c r="BD139" s="21"/>
      <c r="BE139" s="21"/>
      <c r="BF139" s="21"/>
      <c r="BG139" s="21"/>
      <c r="BH139" s="21"/>
      <c r="BI139" s="21"/>
      <c r="BJ139" s="21"/>
      <c r="BK139" s="21"/>
      <c r="BL139" s="21"/>
      <c r="BM139" s="21"/>
      <c r="BN139" s="21"/>
      <c r="BO139" s="21"/>
      <c r="BP139" s="21"/>
      <c r="BQ139" s="21"/>
      <c r="BR139" s="21"/>
      <c r="BS139" s="21"/>
      <c r="BT139" s="21"/>
      <c r="BU139" s="21"/>
      <c r="BV139" s="21"/>
      <c r="BW139" s="21"/>
      <c r="BX139" s="21"/>
      <c r="BY139" s="21"/>
      <c r="BZ139" s="21"/>
      <c r="CA139" s="21"/>
      <c r="CB139" s="21"/>
      <c r="CC139" s="21"/>
      <c r="CD139" s="21"/>
      <c r="CE139" s="21"/>
      <c r="CF139" s="21"/>
      <c r="CG139" s="21"/>
      <c r="CH139" s="21"/>
      <c r="CI139" s="21"/>
      <c r="CJ139" s="21"/>
      <c r="CK139" s="21"/>
      <c r="CL139" s="21"/>
      <c r="CM139" s="21"/>
      <c r="CN139" s="21"/>
      <c r="CO139" s="21"/>
      <c r="CP139" s="21"/>
      <c r="CQ139" s="21"/>
      <c r="CR139" s="21"/>
      <c r="CS139" s="21"/>
      <c r="CT139" s="21"/>
      <c r="CU139" s="21"/>
      <c r="CV139" s="21"/>
      <c r="CW139" s="21"/>
      <c r="CX139" s="21"/>
      <c r="CY139" s="21"/>
      <c r="CZ139" s="21"/>
      <c r="DA139" s="21"/>
      <c r="DB139" s="21"/>
    </row>
    <row r="140" spans="1:106" ht="17.25">
      <c r="A140" s="316">
        <v>30400024</v>
      </c>
      <c r="B140" s="62" t="s">
        <v>100</v>
      </c>
      <c r="C140" s="16" t="s">
        <v>74</v>
      </c>
      <c r="D140" s="17">
        <v>5.04</v>
      </c>
      <c r="E140" s="17"/>
      <c r="F140" s="6"/>
      <c r="G140" s="93">
        <f>SUM('1:2'!G140)</f>
        <v>0</v>
      </c>
      <c r="H140" s="93">
        <f>SUM('1:2'!H140)</f>
        <v>0</v>
      </c>
      <c r="I140" s="93">
        <f>SUM('1:2'!I140)</f>
        <v>0</v>
      </c>
      <c r="J140" s="31" t="str">
        <f t="array" ref="J140">IF(ISERROR(G140/I140),"",G140/I140)</f>
        <v/>
      </c>
      <c r="K140" s="35">
        <f t="array" ref="K140">IF(ISERROR(G140/L140),"",G140/L140)</f>
        <v>0</v>
      </c>
      <c r="L140" s="87">
        <v>22</v>
      </c>
      <c r="M140" s="36">
        <f t="shared" si="48"/>
        <v>0</v>
      </c>
      <c r="N140" s="93">
        <f>SUM('1:2'!N140)</f>
        <v>0</v>
      </c>
      <c r="O140" s="93">
        <f>SUM('1:2'!O140)</f>
        <v>0</v>
      </c>
      <c r="P140" s="93">
        <f>SUM('1:2'!P140)</f>
        <v>0</v>
      </c>
      <c r="Q140" s="93">
        <f>SUM('1:2'!Q140)</f>
        <v>0</v>
      </c>
      <c r="R140" s="93">
        <f>SUM('1:2'!R140)</f>
        <v>0</v>
      </c>
      <c r="S140" s="93">
        <f>SUM('1:2'!S140)</f>
        <v>0</v>
      </c>
      <c r="T140" s="93">
        <f>SUM('1:2'!T140)</f>
        <v>0</v>
      </c>
      <c r="U140" s="93">
        <f>SUM('1:2'!U140)</f>
        <v>0</v>
      </c>
      <c r="V140" s="206">
        <f t="shared" si="49"/>
        <v>0</v>
      </c>
      <c r="W140" s="33" t="str">
        <f t="shared" si="43"/>
        <v/>
      </c>
      <c r="X140" s="93">
        <f>SUM('1:2'!X140)</f>
        <v>0</v>
      </c>
      <c r="Y140" s="93">
        <f>SUM('1:2'!Y140)</f>
        <v>0</v>
      </c>
      <c r="Z140" s="93">
        <f>SUM('1:2'!Z140)</f>
        <v>0</v>
      </c>
      <c r="AA140" s="93">
        <f>SUM('1:2'!AA140)</f>
        <v>0</v>
      </c>
      <c r="AB140" s="358">
        <v>0.48</v>
      </c>
      <c r="AC140" s="269">
        <f t="shared" si="46"/>
        <v>0</v>
      </c>
      <c r="AD140" s="21"/>
      <c r="AE140" s="21"/>
      <c r="AF140" s="21"/>
      <c r="AG140" s="21"/>
      <c r="AH140" s="21"/>
      <c r="AI140" s="21"/>
      <c r="AJ140" s="21"/>
      <c r="AK140" s="21"/>
      <c r="AL140" s="21"/>
      <c r="AM140" s="21"/>
      <c r="AN140" s="21"/>
      <c r="AO140" s="21"/>
      <c r="AP140" s="21"/>
      <c r="AQ140" s="21"/>
      <c r="AR140" s="21"/>
      <c r="AS140" s="21"/>
      <c r="AT140" s="21"/>
      <c r="AU140" s="21"/>
      <c r="AV140" s="21"/>
      <c r="AW140" s="21"/>
      <c r="AX140" s="21"/>
      <c r="AY140" s="21"/>
      <c r="AZ140" s="21"/>
      <c r="BA140" s="21"/>
      <c r="BB140" s="21"/>
      <c r="BC140" s="21"/>
      <c r="BD140" s="21"/>
      <c r="BE140" s="21"/>
      <c r="BF140" s="21"/>
      <c r="BG140" s="21"/>
      <c r="BH140" s="21"/>
      <c r="BI140" s="21"/>
      <c r="BJ140" s="21"/>
      <c r="BK140" s="21"/>
      <c r="BL140" s="21"/>
      <c r="BM140" s="21"/>
      <c r="BN140" s="21"/>
      <c r="BO140" s="21"/>
      <c r="BP140" s="21"/>
      <c r="BQ140" s="21"/>
      <c r="BR140" s="21"/>
      <c r="BS140" s="21"/>
      <c r="BT140" s="21"/>
      <c r="BU140" s="21"/>
      <c r="BV140" s="21"/>
      <c r="BW140" s="21"/>
      <c r="BX140" s="21"/>
      <c r="BY140" s="21"/>
      <c r="BZ140" s="21"/>
      <c r="CA140" s="21"/>
      <c r="CB140" s="21"/>
      <c r="CC140" s="21"/>
      <c r="CD140" s="21"/>
      <c r="CE140" s="21"/>
      <c r="CF140" s="21"/>
      <c r="CG140" s="21"/>
      <c r="CH140" s="21"/>
      <c r="CI140" s="21"/>
      <c r="CJ140" s="21"/>
      <c r="CK140" s="21"/>
      <c r="CL140" s="21"/>
      <c r="CM140" s="21"/>
      <c r="CN140" s="21"/>
      <c r="CO140" s="21"/>
      <c r="CP140" s="21"/>
      <c r="CQ140" s="21"/>
      <c r="CR140" s="21"/>
      <c r="CS140" s="21"/>
      <c r="CT140" s="21"/>
      <c r="CU140" s="21"/>
      <c r="CV140" s="21"/>
      <c r="CW140" s="21"/>
      <c r="CX140" s="21"/>
      <c r="CY140" s="21"/>
      <c r="CZ140" s="21"/>
      <c r="DA140" s="21"/>
      <c r="DB140" s="21"/>
    </row>
    <row r="141" spans="1:106" ht="17.25">
      <c r="A141" s="316"/>
      <c r="B141" s="192" t="s">
        <v>498</v>
      </c>
      <c r="C141" s="16" t="s">
        <v>66</v>
      </c>
      <c r="D141" s="17">
        <v>5.04</v>
      </c>
      <c r="E141" s="17"/>
      <c r="F141" s="6"/>
      <c r="G141" s="93">
        <f>SUM('1:2'!G141)</f>
        <v>0</v>
      </c>
      <c r="H141" s="93">
        <f>SUM('1:2'!H141)</f>
        <v>0</v>
      </c>
      <c r="I141" s="93">
        <f>SUM('1:2'!I141)</f>
        <v>0</v>
      </c>
      <c r="J141" s="31" t="str">
        <f t="array" ref="J141">IF(ISERROR(G141/I141),"",G141/I141)</f>
        <v/>
      </c>
      <c r="K141" s="35">
        <f t="array" ref="K141">IF(ISERROR(G141/L141),"",G141/L141)</f>
        <v>0</v>
      </c>
      <c r="L141" s="87">
        <v>22</v>
      </c>
      <c r="M141" s="36">
        <f t="shared" si="48"/>
        <v>0</v>
      </c>
      <c r="N141" s="93">
        <f>SUM('1:2'!N141)</f>
        <v>0</v>
      </c>
      <c r="O141" s="93">
        <f>SUM('1:2'!O141)</f>
        <v>0</v>
      </c>
      <c r="P141" s="93">
        <f>SUM('1:2'!P141)</f>
        <v>0</v>
      </c>
      <c r="Q141" s="93">
        <f>SUM('1:2'!Q141)</f>
        <v>0</v>
      </c>
      <c r="R141" s="93">
        <f>SUM('1:2'!R141)</f>
        <v>0</v>
      </c>
      <c r="S141" s="93">
        <f>SUM('1:2'!S141)</f>
        <v>0</v>
      </c>
      <c r="T141" s="93">
        <f>SUM('1:2'!T141)</f>
        <v>0</v>
      </c>
      <c r="U141" s="93">
        <f>SUM('1:2'!U141)</f>
        <v>0</v>
      </c>
      <c r="V141" s="206">
        <f t="shared" si="49"/>
        <v>0</v>
      </c>
      <c r="W141" s="33" t="str">
        <f t="shared" si="43"/>
        <v/>
      </c>
      <c r="X141" s="93">
        <f>SUM('1:2'!X141)</f>
        <v>0</v>
      </c>
      <c r="Y141" s="93">
        <f>SUM('1:2'!Y141)</f>
        <v>0</v>
      </c>
      <c r="Z141" s="93">
        <f>SUM('1:2'!Z141)</f>
        <v>0</v>
      </c>
      <c r="AA141" s="93">
        <f>SUM('1:2'!AA141)</f>
        <v>0</v>
      </c>
      <c r="AB141" s="358">
        <v>0.48</v>
      </c>
      <c r="AC141" s="269">
        <f t="shared" si="46"/>
        <v>0</v>
      </c>
      <c r="AD141" s="21"/>
      <c r="AE141" s="21"/>
      <c r="AF141" s="21"/>
      <c r="AG141" s="21"/>
      <c r="AH141" s="21"/>
      <c r="AI141" s="21"/>
      <c r="AJ141" s="21"/>
      <c r="AK141" s="21"/>
      <c r="AL141" s="21"/>
      <c r="AM141" s="21"/>
      <c r="AN141" s="21"/>
      <c r="AO141" s="21"/>
      <c r="AP141" s="21"/>
      <c r="AQ141" s="21"/>
      <c r="AR141" s="21"/>
      <c r="AS141" s="21"/>
      <c r="AT141" s="21"/>
      <c r="AU141" s="21"/>
      <c r="AV141" s="21"/>
      <c r="AW141" s="21"/>
      <c r="AX141" s="21"/>
      <c r="AY141" s="21"/>
      <c r="AZ141" s="21"/>
      <c r="BA141" s="21"/>
      <c r="BB141" s="21"/>
      <c r="BC141" s="21"/>
      <c r="BD141" s="21"/>
      <c r="BE141" s="21"/>
      <c r="BF141" s="21"/>
      <c r="BG141" s="21"/>
      <c r="BH141" s="21"/>
      <c r="BI141" s="21"/>
      <c r="BJ141" s="21"/>
      <c r="BK141" s="21"/>
      <c r="BL141" s="21"/>
      <c r="BM141" s="21"/>
      <c r="BN141" s="21"/>
      <c r="BO141" s="21"/>
      <c r="BP141" s="21"/>
      <c r="BQ141" s="21"/>
      <c r="BR141" s="21"/>
      <c r="BS141" s="21"/>
      <c r="BT141" s="21"/>
      <c r="BU141" s="21"/>
      <c r="BV141" s="21"/>
      <c r="BW141" s="21"/>
      <c r="BX141" s="21"/>
      <c r="BY141" s="21"/>
      <c r="BZ141" s="21"/>
      <c r="CA141" s="21"/>
      <c r="CB141" s="21"/>
      <c r="CC141" s="21"/>
      <c r="CD141" s="21"/>
      <c r="CE141" s="21"/>
      <c r="CF141" s="21"/>
      <c r="CG141" s="21"/>
      <c r="CH141" s="21"/>
      <c r="CI141" s="21"/>
      <c r="CJ141" s="21"/>
      <c r="CK141" s="21"/>
      <c r="CL141" s="21"/>
      <c r="CM141" s="21"/>
      <c r="CN141" s="21"/>
      <c r="CO141" s="21"/>
      <c r="CP141" s="21"/>
      <c r="CQ141" s="21"/>
      <c r="CR141" s="21"/>
      <c r="CS141" s="21"/>
      <c r="CT141" s="21"/>
      <c r="CU141" s="21"/>
      <c r="CV141" s="21"/>
      <c r="CW141" s="21"/>
      <c r="CX141" s="21"/>
      <c r="CY141" s="21"/>
      <c r="CZ141" s="21"/>
      <c r="DA141" s="21"/>
      <c r="DB141" s="21"/>
    </row>
    <row r="142" spans="1:106" ht="17.25">
      <c r="A142" s="316"/>
      <c r="B142" s="62" t="s">
        <v>100</v>
      </c>
      <c r="C142" s="16" t="s">
        <v>101</v>
      </c>
      <c r="D142" s="17">
        <v>5.04</v>
      </c>
      <c r="E142" s="17"/>
      <c r="F142" s="6"/>
      <c r="G142" s="93">
        <f>SUM('1:2'!G142)</f>
        <v>0</v>
      </c>
      <c r="H142" s="93">
        <f>SUM('1:2'!H142)</f>
        <v>0</v>
      </c>
      <c r="I142" s="93">
        <f>SUM('1:2'!I142)</f>
        <v>0</v>
      </c>
      <c r="J142" s="31" t="str">
        <f t="array" ref="J142">IF(ISERROR(G142/I142),"",G142/I142)</f>
        <v/>
      </c>
      <c r="K142" s="35">
        <f t="array" ref="K142">IF(ISERROR(G142/L142),"",G142/L142)</f>
        <v>0</v>
      </c>
      <c r="L142" s="87">
        <v>22</v>
      </c>
      <c r="M142" s="36">
        <f t="shared" si="48"/>
        <v>0</v>
      </c>
      <c r="N142" s="93">
        <f>SUM('1:2'!N142)</f>
        <v>0</v>
      </c>
      <c r="O142" s="93">
        <f>SUM('1:2'!O142)</f>
        <v>0</v>
      </c>
      <c r="P142" s="93">
        <f>SUM('1:2'!P142)</f>
        <v>0</v>
      </c>
      <c r="Q142" s="93">
        <f>SUM('1:2'!Q142)</f>
        <v>0</v>
      </c>
      <c r="R142" s="93">
        <f>SUM('1:2'!R142)</f>
        <v>0</v>
      </c>
      <c r="S142" s="93">
        <f>SUM('1:2'!S142)</f>
        <v>0</v>
      </c>
      <c r="T142" s="93">
        <f>SUM('1:2'!T142)</f>
        <v>0</v>
      </c>
      <c r="U142" s="93">
        <f>SUM('1:2'!U142)</f>
        <v>0</v>
      </c>
      <c r="V142" s="206">
        <f t="shared" si="49"/>
        <v>0</v>
      </c>
      <c r="W142" s="33" t="str">
        <f t="shared" si="43"/>
        <v/>
      </c>
      <c r="X142" s="93">
        <f>SUM('1:2'!X142)</f>
        <v>0</v>
      </c>
      <c r="Y142" s="93">
        <f>SUM('1:2'!Y142)</f>
        <v>0</v>
      </c>
      <c r="Z142" s="93">
        <f>SUM('1:2'!Z142)</f>
        <v>0</v>
      </c>
      <c r="AA142" s="93">
        <f>SUM('1:2'!AA142)</f>
        <v>0</v>
      </c>
      <c r="AB142" s="358">
        <v>0.48</v>
      </c>
      <c r="AC142" s="269">
        <f t="shared" si="46"/>
        <v>0</v>
      </c>
      <c r="AD142" s="21"/>
      <c r="AE142" s="21"/>
      <c r="AF142" s="21"/>
      <c r="AG142" s="21"/>
      <c r="AH142" s="21"/>
      <c r="AI142" s="21"/>
      <c r="AJ142" s="21"/>
      <c r="AK142" s="21"/>
      <c r="AL142" s="21"/>
      <c r="AM142" s="21"/>
      <c r="AN142" s="21"/>
      <c r="AO142" s="21"/>
      <c r="AP142" s="21"/>
      <c r="AQ142" s="21"/>
      <c r="AR142" s="21"/>
      <c r="AS142" s="21"/>
      <c r="AT142" s="21"/>
      <c r="AU142" s="21"/>
      <c r="AV142" s="21"/>
      <c r="AW142" s="21"/>
      <c r="AX142" s="21"/>
      <c r="AY142" s="21"/>
      <c r="AZ142" s="21"/>
      <c r="BA142" s="21"/>
      <c r="BB142" s="21"/>
      <c r="BC142" s="21"/>
      <c r="BD142" s="21"/>
      <c r="BE142" s="21"/>
      <c r="BF142" s="21"/>
      <c r="BG142" s="21"/>
      <c r="BH142" s="21"/>
      <c r="BI142" s="21"/>
      <c r="BJ142" s="21"/>
      <c r="BK142" s="21"/>
      <c r="BL142" s="21"/>
      <c r="BM142" s="21"/>
      <c r="BN142" s="21"/>
      <c r="BO142" s="21"/>
      <c r="BP142" s="21"/>
      <c r="BQ142" s="21"/>
      <c r="BR142" s="21"/>
      <c r="BS142" s="21"/>
      <c r="BT142" s="21"/>
      <c r="BU142" s="21"/>
      <c r="BV142" s="21"/>
      <c r="BW142" s="21"/>
      <c r="BX142" s="21"/>
      <c r="BY142" s="21"/>
      <c r="BZ142" s="21"/>
      <c r="CA142" s="21"/>
      <c r="CB142" s="21"/>
      <c r="CC142" s="21"/>
      <c r="CD142" s="21"/>
      <c r="CE142" s="21"/>
      <c r="CF142" s="21"/>
      <c r="CG142" s="21"/>
      <c r="CH142" s="21"/>
      <c r="CI142" s="21"/>
      <c r="CJ142" s="21"/>
      <c r="CK142" s="21"/>
      <c r="CL142" s="21"/>
      <c r="CM142" s="21"/>
      <c r="CN142" s="21"/>
      <c r="CO142" s="21"/>
      <c r="CP142" s="21"/>
      <c r="CQ142" s="21"/>
      <c r="CR142" s="21"/>
      <c r="CS142" s="21"/>
      <c r="CT142" s="21"/>
      <c r="CU142" s="21"/>
      <c r="CV142" s="21"/>
      <c r="CW142" s="21"/>
      <c r="CX142" s="21"/>
      <c r="CY142" s="21"/>
      <c r="CZ142" s="21"/>
      <c r="DA142" s="21"/>
      <c r="DB142" s="21"/>
    </row>
    <row r="143" spans="1:106" ht="17.25">
      <c r="A143" s="316">
        <v>30400019</v>
      </c>
      <c r="B143" s="192" t="s">
        <v>440</v>
      </c>
      <c r="C143" s="187" t="s">
        <v>442</v>
      </c>
      <c r="D143" s="17">
        <v>5.04</v>
      </c>
      <c r="E143" s="17"/>
      <c r="F143" s="6"/>
      <c r="G143" s="93">
        <f>SUM('1:2'!G143)</f>
        <v>0</v>
      </c>
      <c r="H143" s="93">
        <f>SUM('1:2'!H143)</f>
        <v>0</v>
      </c>
      <c r="I143" s="93"/>
      <c r="J143" s="31"/>
      <c r="K143" s="35">
        <f t="array" ref="K143">IF(ISERROR(G143/L143),"",G143/L143)</f>
        <v>0</v>
      </c>
      <c r="L143" s="87">
        <v>13.5</v>
      </c>
      <c r="M143" s="36"/>
      <c r="N143" s="93"/>
      <c r="O143" s="93"/>
      <c r="P143" s="93"/>
      <c r="Q143" s="93"/>
      <c r="R143" s="93"/>
      <c r="S143" s="93"/>
      <c r="T143" s="93"/>
      <c r="U143" s="93"/>
      <c r="V143" s="206"/>
      <c r="W143" s="33"/>
      <c r="X143" s="93"/>
      <c r="Y143" s="93"/>
      <c r="Z143" s="93"/>
      <c r="AA143" s="93"/>
      <c r="AB143" s="361">
        <v>0.56000000000000005</v>
      </c>
      <c r="AC143" s="269">
        <f t="shared" si="46"/>
        <v>0</v>
      </c>
      <c r="AD143" s="21"/>
      <c r="AE143" s="21"/>
      <c r="AF143" s="21"/>
      <c r="AG143" s="21"/>
      <c r="AH143" s="21"/>
      <c r="AI143" s="21"/>
      <c r="AJ143" s="21"/>
      <c r="AK143" s="21"/>
      <c r="AL143" s="21"/>
      <c r="AM143" s="21"/>
      <c r="AN143" s="21"/>
      <c r="AO143" s="21"/>
      <c r="AP143" s="21"/>
      <c r="AQ143" s="21"/>
      <c r="AR143" s="21"/>
      <c r="AS143" s="21"/>
      <c r="AT143" s="21"/>
      <c r="AU143" s="21"/>
      <c r="AV143" s="21"/>
      <c r="AW143" s="21"/>
      <c r="AX143" s="21"/>
      <c r="AY143" s="21"/>
      <c r="AZ143" s="21"/>
      <c r="BA143" s="21"/>
      <c r="BB143" s="21"/>
      <c r="BC143" s="21"/>
      <c r="BD143" s="21"/>
      <c r="BE143" s="21"/>
      <c r="BF143" s="21"/>
      <c r="BG143" s="21"/>
      <c r="BH143" s="21"/>
      <c r="BI143" s="21"/>
      <c r="BJ143" s="21"/>
      <c r="BK143" s="21"/>
      <c r="BL143" s="21"/>
      <c r="BM143" s="21"/>
      <c r="BN143" s="21"/>
      <c r="BO143" s="21"/>
      <c r="BP143" s="21"/>
      <c r="BQ143" s="21"/>
      <c r="BR143" s="21"/>
      <c r="BS143" s="21"/>
      <c r="BT143" s="21"/>
      <c r="BU143" s="21"/>
      <c r="BV143" s="21"/>
      <c r="BW143" s="21"/>
      <c r="BX143" s="21"/>
      <c r="BY143" s="21"/>
      <c r="BZ143" s="21"/>
      <c r="CA143" s="21"/>
      <c r="CB143" s="21"/>
      <c r="CC143" s="21"/>
      <c r="CD143" s="21"/>
      <c r="CE143" s="21"/>
      <c r="CF143" s="21"/>
      <c r="CG143" s="21"/>
      <c r="CH143" s="21"/>
      <c r="CI143" s="21"/>
      <c r="CJ143" s="21"/>
      <c r="CK143" s="21"/>
      <c r="CL143" s="21"/>
      <c r="CM143" s="21"/>
      <c r="CN143" s="21"/>
      <c r="CO143" s="21"/>
      <c r="CP143" s="21"/>
      <c r="CQ143" s="21"/>
      <c r="CR143" s="21"/>
      <c r="CS143" s="21"/>
      <c r="CT143" s="21"/>
      <c r="CU143" s="21"/>
      <c r="CV143" s="21"/>
      <c r="CW143" s="21"/>
      <c r="CX143" s="21"/>
      <c r="CY143" s="21"/>
      <c r="CZ143" s="21"/>
      <c r="DA143" s="21"/>
      <c r="DB143" s="21"/>
    </row>
    <row r="144" spans="1:106" ht="17.25">
      <c r="A144" s="316">
        <v>30400020</v>
      </c>
      <c r="B144" s="192" t="s">
        <v>439</v>
      </c>
      <c r="C144" s="187" t="s">
        <v>516</v>
      </c>
      <c r="D144" s="17">
        <v>5.04</v>
      </c>
      <c r="E144" s="17"/>
      <c r="F144" s="6"/>
      <c r="G144" s="93">
        <f>SUM('1:2'!G144)</f>
        <v>0</v>
      </c>
      <c r="H144" s="93">
        <f>SUM('1:2'!H144)</f>
        <v>0</v>
      </c>
      <c r="I144" s="93"/>
      <c r="J144" s="31"/>
      <c r="K144" s="35">
        <f t="array" ref="K144">IF(ISERROR(G144/L144),"",G144/L144)</f>
        <v>0</v>
      </c>
      <c r="L144" s="87">
        <v>13.5</v>
      </c>
      <c r="M144" s="36"/>
      <c r="N144" s="93"/>
      <c r="O144" s="93"/>
      <c r="P144" s="93"/>
      <c r="Q144" s="93"/>
      <c r="R144" s="93"/>
      <c r="S144" s="93"/>
      <c r="T144" s="93"/>
      <c r="U144" s="93"/>
      <c r="V144" s="206"/>
      <c r="W144" s="33"/>
      <c r="X144" s="93"/>
      <c r="Y144" s="93"/>
      <c r="Z144" s="93"/>
      <c r="AA144" s="93"/>
      <c r="AB144" s="386">
        <v>0.56000000000000005</v>
      </c>
      <c r="AC144" s="269">
        <f t="shared" si="46"/>
        <v>0</v>
      </c>
      <c r="AD144" s="21"/>
      <c r="AE144" s="21"/>
      <c r="AF144" s="21"/>
      <c r="AG144" s="21"/>
      <c r="AH144" s="21"/>
      <c r="AI144" s="21"/>
      <c r="AJ144" s="21"/>
      <c r="AK144" s="21"/>
      <c r="AL144" s="21"/>
      <c r="AM144" s="21"/>
      <c r="AN144" s="21"/>
      <c r="AO144" s="21"/>
      <c r="AP144" s="21"/>
      <c r="AQ144" s="21"/>
      <c r="AR144" s="21"/>
      <c r="AS144" s="21"/>
      <c r="AT144" s="21"/>
      <c r="AU144" s="21"/>
      <c r="AV144" s="21"/>
      <c r="AW144" s="21"/>
      <c r="AX144" s="21"/>
      <c r="AY144" s="21"/>
      <c r="AZ144" s="21"/>
      <c r="BA144" s="21"/>
      <c r="BB144" s="21"/>
      <c r="BC144" s="21"/>
      <c r="BD144" s="21"/>
      <c r="BE144" s="21"/>
      <c r="BF144" s="21"/>
      <c r="BG144" s="21"/>
      <c r="BH144" s="21"/>
      <c r="BI144" s="21"/>
      <c r="BJ144" s="21"/>
      <c r="BK144" s="21"/>
      <c r="BL144" s="21"/>
      <c r="BM144" s="21"/>
      <c r="BN144" s="21"/>
      <c r="BO144" s="21"/>
      <c r="BP144" s="21"/>
      <c r="BQ144" s="21"/>
      <c r="BR144" s="21"/>
      <c r="BS144" s="21"/>
      <c r="BT144" s="21"/>
      <c r="BU144" s="21"/>
      <c r="BV144" s="21"/>
      <c r="BW144" s="21"/>
      <c r="BX144" s="21"/>
      <c r="BY144" s="21"/>
      <c r="BZ144" s="21"/>
      <c r="CA144" s="21"/>
      <c r="CB144" s="21"/>
      <c r="CC144" s="21"/>
      <c r="CD144" s="21"/>
      <c r="CE144" s="21"/>
      <c r="CF144" s="21"/>
      <c r="CG144" s="21"/>
      <c r="CH144" s="21"/>
      <c r="CI144" s="21"/>
      <c r="CJ144" s="21"/>
      <c r="CK144" s="21"/>
      <c r="CL144" s="21"/>
      <c r="CM144" s="21"/>
      <c r="CN144" s="21"/>
      <c r="CO144" s="21"/>
      <c r="CP144" s="21"/>
      <c r="CQ144" s="21"/>
      <c r="CR144" s="21"/>
      <c r="CS144" s="21"/>
      <c r="CT144" s="21"/>
      <c r="CU144" s="21"/>
      <c r="CV144" s="21"/>
      <c r="CW144" s="21"/>
      <c r="CX144" s="21"/>
      <c r="CY144" s="21"/>
      <c r="CZ144" s="21"/>
      <c r="DA144" s="21"/>
      <c r="DB144" s="21"/>
    </row>
    <row r="145" spans="1:106" ht="17.25">
      <c r="A145" s="316">
        <v>30040021</v>
      </c>
      <c r="B145" s="192" t="s">
        <v>439</v>
      </c>
      <c r="C145" s="187" t="s">
        <v>517</v>
      </c>
      <c r="D145" s="17">
        <v>5.04</v>
      </c>
      <c r="E145" s="17"/>
      <c r="F145" s="6"/>
      <c r="G145" s="93">
        <f>SUM('1:2'!G145)</f>
        <v>0</v>
      </c>
      <c r="H145" s="93">
        <f>SUM('1:2'!H145)</f>
        <v>0</v>
      </c>
      <c r="I145" s="93"/>
      <c r="J145" s="31"/>
      <c r="K145" s="35">
        <f t="array" ref="K145">IF(ISERROR(G145/L145),"",G145/L145)</f>
        <v>0</v>
      </c>
      <c r="L145" s="87">
        <v>13.5</v>
      </c>
      <c r="M145" s="36"/>
      <c r="N145" s="93"/>
      <c r="O145" s="93"/>
      <c r="P145" s="93"/>
      <c r="Q145" s="93"/>
      <c r="R145" s="93"/>
      <c r="S145" s="93"/>
      <c r="T145" s="93"/>
      <c r="U145" s="93"/>
      <c r="V145" s="206"/>
      <c r="W145" s="33"/>
      <c r="X145" s="93"/>
      <c r="Y145" s="93"/>
      <c r="Z145" s="93"/>
      <c r="AA145" s="93"/>
      <c r="AB145" s="386">
        <v>0.56000000000000005</v>
      </c>
      <c r="AC145" s="269">
        <f t="shared" si="46"/>
        <v>0</v>
      </c>
      <c r="AD145" s="21"/>
      <c r="AE145" s="21"/>
      <c r="AF145" s="21"/>
      <c r="AG145" s="21"/>
      <c r="AH145" s="21"/>
      <c r="AI145" s="21"/>
      <c r="AJ145" s="21"/>
      <c r="AK145" s="21"/>
      <c r="AL145" s="21"/>
      <c r="AM145" s="21"/>
      <c r="AN145" s="21"/>
      <c r="AO145" s="21"/>
      <c r="AP145" s="21"/>
      <c r="AQ145" s="21"/>
      <c r="AR145" s="21"/>
      <c r="AS145" s="21"/>
      <c r="AT145" s="21"/>
      <c r="AU145" s="21"/>
      <c r="AV145" s="21"/>
      <c r="AW145" s="21"/>
      <c r="AX145" s="21"/>
      <c r="AY145" s="21"/>
      <c r="AZ145" s="21"/>
      <c r="BA145" s="21"/>
      <c r="BB145" s="21"/>
      <c r="BC145" s="21"/>
      <c r="BD145" s="21"/>
      <c r="BE145" s="21"/>
      <c r="BF145" s="21"/>
      <c r="BG145" s="21"/>
      <c r="BH145" s="21"/>
      <c r="BI145" s="21"/>
      <c r="BJ145" s="21"/>
      <c r="BK145" s="21"/>
      <c r="BL145" s="21"/>
      <c r="BM145" s="21"/>
      <c r="BN145" s="21"/>
      <c r="BO145" s="21"/>
      <c r="BP145" s="21"/>
      <c r="BQ145" s="21"/>
      <c r="BR145" s="21"/>
      <c r="BS145" s="21"/>
      <c r="BT145" s="21"/>
      <c r="BU145" s="21"/>
      <c r="BV145" s="21"/>
      <c r="BW145" s="21"/>
      <c r="BX145" s="21"/>
      <c r="BY145" s="21"/>
      <c r="BZ145" s="21"/>
      <c r="CA145" s="21"/>
      <c r="CB145" s="21"/>
      <c r="CC145" s="21"/>
      <c r="CD145" s="21"/>
      <c r="CE145" s="21"/>
      <c r="CF145" s="21"/>
      <c r="CG145" s="21"/>
      <c r="CH145" s="21"/>
      <c r="CI145" s="21"/>
      <c r="CJ145" s="21"/>
      <c r="CK145" s="21"/>
      <c r="CL145" s="21"/>
      <c r="CM145" s="21"/>
      <c r="CN145" s="21"/>
      <c r="CO145" s="21"/>
      <c r="CP145" s="21"/>
      <c r="CQ145" s="21"/>
      <c r="CR145" s="21"/>
      <c r="CS145" s="21"/>
      <c r="CT145" s="21"/>
      <c r="CU145" s="21"/>
      <c r="CV145" s="21"/>
      <c r="CW145" s="21"/>
      <c r="CX145" s="21"/>
      <c r="CY145" s="21"/>
      <c r="CZ145" s="21"/>
      <c r="DA145" s="21"/>
      <c r="DB145" s="21"/>
    </row>
    <row r="146" spans="1:106" ht="17.25">
      <c r="A146" s="316">
        <v>30400022</v>
      </c>
      <c r="B146" s="62" t="s">
        <v>100</v>
      </c>
      <c r="C146" s="16" t="s">
        <v>55</v>
      </c>
      <c r="D146" s="17">
        <v>5.04</v>
      </c>
      <c r="E146" s="17"/>
      <c r="F146" s="6"/>
      <c r="G146" s="93">
        <f>SUM('1:2'!G146)</f>
        <v>0</v>
      </c>
      <c r="H146" s="93">
        <f>SUM('1:2'!H146)</f>
        <v>0</v>
      </c>
      <c r="I146" s="93">
        <f>SUM('1:2'!I146)</f>
        <v>0</v>
      </c>
      <c r="J146" s="31" t="str">
        <f t="array" ref="J146">IF(ISERROR(G146/I146),"",G146/I146)</f>
        <v/>
      </c>
      <c r="K146" s="35">
        <f t="array" ref="K146">IF(ISERROR(G146/L146),"",G146/L146)</f>
        <v>0</v>
      </c>
      <c r="L146" s="87">
        <v>22</v>
      </c>
      <c r="M146" s="36">
        <f t="shared" si="48"/>
        <v>0</v>
      </c>
      <c r="N146" s="93">
        <f>SUM('1:2'!N146)</f>
        <v>0</v>
      </c>
      <c r="O146" s="93">
        <f>SUM('1:2'!O146)</f>
        <v>0</v>
      </c>
      <c r="P146" s="93">
        <f>SUM('1:2'!P146)</f>
        <v>0</v>
      </c>
      <c r="Q146" s="93">
        <f>SUM('1:2'!Q146)</f>
        <v>0</v>
      </c>
      <c r="R146" s="93">
        <f>SUM('1:2'!R146)</f>
        <v>0</v>
      </c>
      <c r="S146" s="93">
        <f>SUM('1:2'!S146)</f>
        <v>0</v>
      </c>
      <c r="T146" s="93">
        <f>SUM('1:2'!T146)</f>
        <v>0</v>
      </c>
      <c r="U146" s="93">
        <f>SUM('1:2'!U146)</f>
        <v>0</v>
      </c>
      <c r="V146" s="206">
        <f t="shared" si="49"/>
        <v>0</v>
      </c>
      <c r="W146" s="33" t="str">
        <f t="shared" si="43"/>
        <v/>
      </c>
      <c r="X146" s="93">
        <f>SUM('1:2'!X146)</f>
        <v>0</v>
      </c>
      <c r="Y146" s="93">
        <f>SUM('1:2'!Y146)</f>
        <v>0</v>
      </c>
      <c r="Z146" s="93">
        <f>SUM('1:2'!Z146)</f>
        <v>0</v>
      </c>
      <c r="AA146" s="93">
        <f>SUM('1:2'!AA146)</f>
        <v>0</v>
      </c>
      <c r="AB146" s="358">
        <v>0.48</v>
      </c>
      <c r="AC146" s="269">
        <f t="shared" si="46"/>
        <v>0</v>
      </c>
      <c r="AD146" s="21"/>
      <c r="AE146" s="21"/>
      <c r="AF146" s="21"/>
      <c r="AG146" s="21"/>
      <c r="AH146" s="21"/>
      <c r="AI146" s="21"/>
      <c r="AJ146" s="21"/>
      <c r="AK146" s="21"/>
      <c r="AL146" s="21"/>
      <c r="AM146" s="21"/>
      <c r="AN146" s="21"/>
      <c r="AO146" s="21"/>
      <c r="AP146" s="21"/>
      <c r="AQ146" s="21"/>
      <c r="AR146" s="21"/>
      <c r="AS146" s="21"/>
      <c r="AT146" s="21"/>
      <c r="AU146" s="21"/>
      <c r="AV146" s="21"/>
      <c r="AW146" s="21"/>
      <c r="AX146" s="21"/>
      <c r="AY146" s="21"/>
      <c r="AZ146" s="21"/>
      <c r="BA146" s="21"/>
      <c r="BB146" s="21"/>
      <c r="BC146" s="21"/>
      <c r="BD146" s="21"/>
      <c r="BE146" s="21"/>
      <c r="BF146" s="21"/>
      <c r="BG146" s="21"/>
      <c r="BH146" s="21"/>
      <c r="BI146" s="21"/>
      <c r="BJ146" s="21"/>
      <c r="BK146" s="21"/>
      <c r="BL146" s="21"/>
      <c r="BM146" s="21"/>
      <c r="BN146" s="21"/>
      <c r="BO146" s="21"/>
      <c r="BP146" s="21"/>
      <c r="BQ146" s="21"/>
      <c r="BR146" s="21"/>
      <c r="BS146" s="21"/>
      <c r="BT146" s="21"/>
      <c r="BU146" s="21"/>
      <c r="BV146" s="21"/>
      <c r="BW146" s="21"/>
      <c r="BX146" s="21"/>
      <c r="BY146" s="21"/>
      <c r="BZ146" s="21"/>
      <c r="CA146" s="21"/>
      <c r="CB146" s="21"/>
      <c r="CC146" s="21"/>
      <c r="CD146" s="21"/>
      <c r="CE146" s="21"/>
      <c r="CF146" s="21"/>
      <c r="CG146" s="21"/>
      <c r="CH146" s="21"/>
      <c r="CI146" s="21"/>
      <c r="CJ146" s="21"/>
      <c r="CK146" s="21"/>
      <c r="CL146" s="21"/>
      <c r="CM146" s="21"/>
      <c r="CN146" s="21"/>
      <c r="CO146" s="21"/>
      <c r="CP146" s="21"/>
      <c r="CQ146" s="21"/>
      <c r="CR146" s="21"/>
      <c r="CS146" s="21"/>
      <c r="CT146" s="21"/>
      <c r="CU146" s="21"/>
      <c r="CV146" s="21"/>
      <c r="CW146" s="21"/>
      <c r="CX146" s="21"/>
      <c r="CY146" s="21"/>
      <c r="CZ146" s="21"/>
      <c r="DA146" s="21"/>
      <c r="DB146" s="21"/>
    </row>
    <row r="147" spans="1:106" ht="15.75">
      <c r="A147" s="535" t="s">
        <v>102</v>
      </c>
      <c r="B147" s="536"/>
      <c r="C147" s="243" t="s">
        <v>71</v>
      </c>
      <c r="D147" s="20"/>
      <c r="E147" s="20"/>
      <c r="F147" s="32"/>
      <c r="G147" s="99">
        <f>SUM(G138:G146)</f>
        <v>0</v>
      </c>
      <c r="H147" s="99">
        <f>SUM(H138:H146)</f>
        <v>0</v>
      </c>
      <c r="I147" s="99">
        <f>SUM(I138:I146)</f>
        <v>0</v>
      </c>
      <c r="J147" s="31" t="str">
        <f t="array" ref="J147">IF(ISERROR(G147/I147),"",G147/I147)</f>
        <v/>
      </c>
      <c r="K147" s="30">
        <f>SUM(K138:K146)</f>
        <v>0</v>
      </c>
      <c r="L147" s="98"/>
      <c r="M147" s="89">
        <f>SUM(M138:M146)</f>
        <v>0</v>
      </c>
      <c r="N147" s="30">
        <f>SUM(N138:N146)</f>
        <v>0</v>
      </c>
      <c r="O147" s="91">
        <f>SUM(O138:O146)</f>
        <v>0</v>
      </c>
      <c r="P147" s="91">
        <f>SUM(P138:P146)</f>
        <v>0</v>
      </c>
      <c r="Q147" s="91">
        <f>SUM(Q138:Q146)</f>
        <v>0</v>
      </c>
      <c r="R147" s="91"/>
      <c r="S147" s="92">
        <f>SUM(S138:S146)</f>
        <v>0</v>
      </c>
      <c r="T147" s="91">
        <f>SUM(T138:T146)</f>
        <v>0</v>
      </c>
      <c r="U147" s="91">
        <f>SUM(U138:U146)</f>
        <v>0</v>
      </c>
      <c r="V147" s="206">
        <f>SUM(V138:V146)</f>
        <v>0</v>
      </c>
      <c r="W147" s="33" t="str">
        <f t="shared" si="43"/>
        <v/>
      </c>
      <c r="X147" s="92">
        <f>SUM(X138:X146)</f>
        <v>0</v>
      </c>
      <c r="Y147" s="92">
        <f>SUM(Y138:Y146)</f>
        <v>0</v>
      </c>
      <c r="Z147" s="92">
        <f>SUM(Z138:Z146)</f>
        <v>0</v>
      </c>
      <c r="AA147" s="92">
        <f>SUM(AA138:AA146)</f>
        <v>0</v>
      </c>
      <c r="AB147" s="358"/>
      <c r="AC147" s="270">
        <f>SUM(AC138:AC146)</f>
        <v>0</v>
      </c>
      <c r="AD147" s="21"/>
      <c r="AE147" s="21"/>
      <c r="AF147" s="21"/>
      <c r="AG147" s="21"/>
      <c r="AH147" s="21"/>
      <c r="AI147" s="21"/>
      <c r="AJ147" s="21"/>
      <c r="AK147" s="21"/>
      <c r="AL147" s="21"/>
      <c r="AM147" s="21"/>
      <c r="AN147" s="21"/>
      <c r="AO147" s="21"/>
      <c r="AP147" s="21"/>
      <c r="AQ147" s="21"/>
      <c r="AR147" s="21"/>
      <c r="AS147" s="21"/>
      <c r="AT147" s="21"/>
      <c r="AU147" s="21"/>
      <c r="AV147" s="21"/>
      <c r="AW147" s="21"/>
      <c r="AX147" s="21"/>
      <c r="AY147" s="21"/>
      <c r="AZ147" s="21"/>
      <c r="BA147" s="21"/>
      <c r="BB147" s="21"/>
      <c r="BC147" s="21"/>
      <c r="BD147" s="21"/>
      <c r="BE147" s="21"/>
      <c r="BF147" s="21"/>
      <c r="BG147" s="21"/>
      <c r="BH147" s="21"/>
      <c r="BI147" s="21"/>
      <c r="BJ147" s="21"/>
      <c r="BK147" s="21"/>
      <c r="BL147" s="21"/>
      <c r="BM147" s="21"/>
      <c r="BN147" s="21"/>
      <c r="BO147" s="21"/>
      <c r="BP147" s="21"/>
      <c r="BQ147" s="21"/>
      <c r="BR147" s="21"/>
      <c r="BS147" s="21"/>
      <c r="BT147" s="21"/>
      <c r="BU147" s="21"/>
      <c r="BV147" s="21"/>
      <c r="BW147" s="21"/>
      <c r="BX147" s="21"/>
      <c r="BY147" s="21"/>
      <c r="BZ147" s="21"/>
      <c r="CA147" s="21"/>
      <c r="CB147" s="21"/>
      <c r="CC147" s="21"/>
      <c r="CD147" s="21"/>
      <c r="CE147" s="21"/>
      <c r="CF147" s="21"/>
      <c r="CG147" s="21"/>
      <c r="CH147" s="21"/>
      <c r="CI147" s="21"/>
      <c r="CJ147" s="21"/>
      <c r="CK147" s="21"/>
      <c r="CL147" s="21"/>
      <c r="CM147" s="21"/>
      <c r="CN147" s="21"/>
      <c r="CO147" s="21"/>
      <c r="CP147" s="21"/>
      <c r="CQ147" s="21"/>
      <c r="CR147" s="21"/>
      <c r="CS147" s="21"/>
      <c r="CT147" s="21"/>
      <c r="CU147" s="21"/>
      <c r="CV147" s="21"/>
      <c r="CW147" s="21"/>
      <c r="CX147" s="21"/>
      <c r="CY147" s="21"/>
      <c r="CZ147" s="21"/>
      <c r="DA147" s="21"/>
      <c r="DB147" s="21"/>
    </row>
    <row r="148" spans="1:106" ht="15.75">
      <c r="A148" s="299">
        <v>30700013</v>
      </c>
      <c r="B148" s="64" t="s">
        <v>475</v>
      </c>
      <c r="C148" s="242"/>
      <c r="D148" s="17">
        <v>3.65</v>
      </c>
      <c r="E148" s="17"/>
      <c r="F148" s="53"/>
      <c r="G148" s="93">
        <f>SUM('1:2'!G148)</f>
        <v>0</v>
      </c>
      <c r="H148" s="93">
        <f>SUM('1:2'!H148)</f>
        <v>0</v>
      </c>
      <c r="I148" s="93">
        <f>SUM('1:2'!I148)</f>
        <v>0</v>
      </c>
      <c r="J148" s="31" t="str">
        <f t="array" ref="J148">IF(ISERROR(G148/I148),"",G148/I148)</f>
        <v/>
      </c>
      <c r="K148" s="246">
        <f t="array" ref="K148">IF(ISERROR(G148/L148),"",G148/L148)</f>
        <v>0</v>
      </c>
      <c r="L148" s="87">
        <v>5</v>
      </c>
      <c r="M148" s="36">
        <f t="shared" ref="M148:M151" si="50">IF(ISERROR(I148-K148),"",I148-K148)</f>
        <v>0</v>
      </c>
      <c r="N148" s="93">
        <f>SUM('1:2'!N148)</f>
        <v>0</v>
      </c>
      <c r="O148" s="93">
        <f>SUM('1:2'!O148)</f>
        <v>0</v>
      </c>
      <c r="P148" s="93">
        <f>SUM('1:2'!P148)</f>
        <v>0</v>
      </c>
      <c r="Q148" s="93">
        <f>SUM('1:2'!Q148)</f>
        <v>0</v>
      </c>
      <c r="R148" s="93">
        <f>SUM('1:2'!R148)</f>
        <v>0</v>
      </c>
      <c r="S148" s="93">
        <f>SUM('1:2'!S148)</f>
        <v>0</v>
      </c>
      <c r="T148" s="93">
        <f>SUM('1:2'!T148)</f>
        <v>0</v>
      </c>
      <c r="U148" s="93">
        <f>SUM('1:2'!U148)</f>
        <v>0</v>
      </c>
      <c r="V148" s="206">
        <f t="shared" ref="V148:V151" si="51">SUM(X148:AA148)</f>
        <v>0</v>
      </c>
      <c r="W148" s="33" t="str">
        <f t="shared" si="43"/>
        <v/>
      </c>
      <c r="X148" s="93">
        <f>SUM('1:2'!X148)</f>
        <v>0</v>
      </c>
      <c r="Y148" s="93">
        <f>SUM('1:2'!Y148)</f>
        <v>0</v>
      </c>
      <c r="Z148" s="93">
        <f>SUM('1:2'!Z148)</f>
        <v>0</v>
      </c>
      <c r="AA148" s="93">
        <f>SUM('1:2'!AA148)</f>
        <v>0</v>
      </c>
      <c r="AB148" s="358">
        <v>2.0699999999999998</v>
      </c>
      <c r="AC148" s="269">
        <f t="shared" si="46"/>
        <v>0</v>
      </c>
      <c r="AD148" s="21"/>
      <c r="AE148" s="21"/>
      <c r="AF148" s="21"/>
      <c r="AG148" s="21"/>
      <c r="AH148" s="21"/>
      <c r="AI148" s="21"/>
      <c r="AJ148" s="21"/>
      <c r="AK148" s="21"/>
      <c r="AL148" s="21"/>
      <c r="AM148" s="21"/>
      <c r="AN148" s="21"/>
      <c r="AO148" s="21"/>
      <c r="AP148" s="21"/>
      <c r="AQ148" s="21"/>
      <c r="AR148" s="21"/>
      <c r="AS148" s="21"/>
      <c r="AT148" s="21"/>
      <c r="AU148" s="21"/>
      <c r="AV148" s="21"/>
      <c r="AW148" s="21"/>
      <c r="AX148" s="21"/>
      <c r="AY148" s="21"/>
      <c r="AZ148" s="21"/>
      <c r="BA148" s="21"/>
      <c r="BB148" s="21"/>
      <c r="BC148" s="21"/>
      <c r="BD148" s="21"/>
      <c r="BE148" s="21"/>
      <c r="BF148" s="21"/>
      <c r="BG148" s="21"/>
      <c r="BH148" s="21"/>
      <c r="BI148" s="21"/>
      <c r="BJ148" s="21"/>
      <c r="BK148" s="21"/>
      <c r="BL148" s="21"/>
      <c r="BM148" s="21"/>
      <c r="BN148" s="21"/>
      <c r="BO148" s="21"/>
      <c r="BP148" s="21"/>
      <c r="BQ148" s="21"/>
      <c r="BR148" s="21"/>
      <c r="BS148" s="21"/>
      <c r="BT148" s="21"/>
      <c r="BU148" s="21"/>
      <c r="BV148" s="21"/>
      <c r="BW148" s="21"/>
      <c r="BX148" s="21"/>
      <c r="BY148" s="21"/>
      <c r="BZ148" s="21"/>
      <c r="CA148" s="21"/>
      <c r="CB148" s="21"/>
      <c r="CC148" s="21"/>
      <c r="CD148" s="21"/>
      <c r="CE148" s="21"/>
      <c r="CF148" s="21"/>
      <c r="CG148" s="21"/>
      <c r="CH148" s="21"/>
      <c r="CI148" s="21"/>
      <c r="CJ148" s="21"/>
      <c r="CK148" s="21"/>
      <c r="CL148" s="21"/>
      <c r="CM148" s="21"/>
      <c r="CN148" s="21"/>
      <c r="CO148" s="21"/>
      <c r="CP148" s="21"/>
      <c r="CQ148" s="21"/>
      <c r="CR148" s="21"/>
      <c r="CS148" s="21"/>
      <c r="CT148" s="21"/>
      <c r="CU148" s="21"/>
      <c r="CV148" s="21"/>
      <c r="CW148" s="21"/>
      <c r="CX148" s="21"/>
      <c r="CY148" s="21"/>
      <c r="CZ148" s="21"/>
      <c r="DA148" s="21"/>
      <c r="DB148" s="21"/>
    </row>
    <row r="149" spans="1:106" ht="15.75">
      <c r="A149" s="299">
        <v>30700014</v>
      </c>
      <c r="B149" s="64" t="s">
        <v>0</v>
      </c>
      <c r="C149" s="242"/>
      <c r="D149" s="17">
        <v>6.58</v>
      </c>
      <c r="E149" s="17"/>
      <c r="F149" s="6"/>
      <c r="G149" s="93">
        <f>SUM('1:2'!G149)</f>
        <v>0</v>
      </c>
      <c r="H149" s="93">
        <f>SUM('1:2'!H149)</f>
        <v>0</v>
      </c>
      <c r="I149" s="93">
        <f>SUM('1:2'!I149)</f>
        <v>0</v>
      </c>
      <c r="J149" s="31" t="str">
        <f t="array" ref="J149">IF(ISERROR(G149/I149),"",G149/I149)</f>
        <v/>
      </c>
      <c r="K149" s="35">
        <f t="array" ref="K149">IF(ISERROR(G149/L149),"",G149/L149)</f>
        <v>0</v>
      </c>
      <c r="L149" s="87">
        <v>5</v>
      </c>
      <c r="M149" s="36">
        <f t="shared" si="50"/>
        <v>0</v>
      </c>
      <c r="N149" s="93">
        <f>SUM('1:2'!N149)</f>
        <v>0</v>
      </c>
      <c r="O149" s="93">
        <f>SUM('1:2'!O149)</f>
        <v>0</v>
      </c>
      <c r="P149" s="93">
        <f>SUM('1:2'!P149)</f>
        <v>0</v>
      </c>
      <c r="Q149" s="93">
        <f>SUM('1:2'!Q149)</f>
        <v>0</v>
      </c>
      <c r="R149" s="93">
        <f>SUM('1:2'!R149)</f>
        <v>0</v>
      </c>
      <c r="S149" s="93">
        <f>SUM('1:2'!S149)</f>
        <v>0</v>
      </c>
      <c r="T149" s="93">
        <f>SUM('1:2'!T149)</f>
        <v>0</v>
      </c>
      <c r="U149" s="93">
        <f>SUM('1:2'!U149)</f>
        <v>0</v>
      </c>
      <c r="V149" s="206">
        <f t="shared" si="51"/>
        <v>0</v>
      </c>
      <c r="W149" s="33" t="str">
        <f t="shared" si="43"/>
        <v/>
      </c>
      <c r="X149" s="93">
        <f>SUM('1:2'!X149)</f>
        <v>0</v>
      </c>
      <c r="Y149" s="93">
        <f>SUM('1:2'!Y149)</f>
        <v>0</v>
      </c>
      <c r="Z149" s="93">
        <f>SUM('1:2'!Z149)</f>
        <v>0</v>
      </c>
      <c r="AA149" s="93">
        <f>SUM('1:2'!AA149)</f>
        <v>0</v>
      </c>
      <c r="AB149" s="358">
        <v>2.0699999999999998</v>
      </c>
      <c r="AC149" s="269">
        <f t="shared" si="46"/>
        <v>0</v>
      </c>
      <c r="AD149" s="21"/>
      <c r="AE149" s="21"/>
      <c r="AF149" s="21"/>
      <c r="AG149" s="21"/>
      <c r="AH149" s="21"/>
      <c r="AI149" s="21"/>
      <c r="AJ149" s="21"/>
      <c r="AK149" s="21"/>
      <c r="AL149" s="21"/>
      <c r="AM149" s="21"/>
      <c r="AN149" s="21"/>
      <c r="AO149" s="21"/>
      <c r="AP149" s="21"/>
      <c r="AQ149" s="21"/>
      <c r="AR149" s="21"/>
      <c r="AS149" s="21"/>
      <c r="AT149" s="21"/>
      <c r="AU149" s="21"/>
      <c r="AV149" s="21"/>
      <c r="AW149" s="21"/>
      <c r="AX149" s="21"/>
      <c r="AY149" s="21"/>
      <c r="AZ149" s="21"/>
      <c r="BA149" s="21"/>
      <c r="BB149" s="21"/>
      <c r="BC149" s="21"/>
      <c r="BD149" s="21"/>
      <c r="BE149" s="21"/>
      <c r="BF149" s="21"/>
      <c r="BG149" s="21"/>
      <c r="BH149" s="21"/>
      <c r="BI149" s="21"/>
      <c r="BJ149" s="21"/>
      <c r="BK149" s="21"/>
      <c r="BL149" s="21"/>
      <c r="BM149" s="21"/>
      <c r="BN149" s="21"/>
      <c r="BO149" s="21"/>
      <c r="BP149" s="21"/>
      <c r="BQ149" s="21"/>
      <c r="BR149" s="21"/>
      <c r="BS149" s="21"/>
      <c r="BT149" s="21"/>
      <c r="BU149" s="21"/>
      <c r="BV149" s="21"/>
      <c r="BW149" s="21"/>
      <c r="BX149" s="21"/>
      <c r="BY149" s="21"/>
      <c r="BZ149" s="21"/>
      <c r="CA149" s="21"/>
      <c r="CB149" s="21"/>
      <c r="CC149" s="21"/>
      <c r="CD149" s="21"/>
      <c r="CE149" s="21"/>
      <c r="CF149" s="21"/>
      <c r="CG149" s="21"/>
      <c r="CH149" s="21"/>
      <c r="CI149" s="21"/>
      <c r="CJ149" s="21"/>
      <c r="CK149" s="21"/>
      <c r="CL149" s="21"/>
      <c r="CM149" s="21"/>
      <c r="CN149" s="21"/>
      <c r="CO149" s="21"/>
      <c r="CP149" s="21"/>
      <c r="CQ149" s="21"/>
      <c r="CR149" s="21"/>
      <c r="CS149" s="21"/>
      <c r="CT149" s="21"/>
      <c r="CU149" s="21"/>
      <c r="CV149" s="21"/>
      <c r="CW149" s="21"/>
      <c r="CX149" s="21"/>
      <c r="CY149" s="21"/>
      <c r="CZ149" s="21"/>
      <c r="DA149" s="21"/>
      <c r="DB149" s="21"/>
    </row>
    <row r="150" spans="1:106" ht="19.5" customHeight="1">
      <c r="A150" s="299">
        <v>30700016</v>
      </c>
      <c r="B150" s="64" t="s">
        <v>1</v>
      </c>
      <c r="C150" s="242"/>
      <c r="D150" s="17">
        <v>7.8</v>
      </c>
      <c r="E150" s="17"/>
      <c r="F150" s="6"/>
      <c r="G150" s="93">
        <f>SUM('1:2'!G150)</f>
        <v>96</v>
      </c>
      <c r="H150" s="93">
        <f>SUM('1:2'!H150)</f>
        <v>748.8</v>
      </c>
      <c r="I150" s="93">
        <f>SUM('1:2'!I150)</f>
        <v>5</v>
      </c>
      <c r="J150" s="31">
        <f t="array" ref="J150">IF(ISERROR(G150/I150),"",G150/I150)</f>
        <v>19.2</v>
      </c>
      <c r="K150" s="35">
        <f t="array" ref="K150">IF(ISERROR(G150/L150),"",G150/L150)</f>
        <v>20.869565217391305</v>
      </c>
      <c r="L150" s="87">
        <v>4.5999999999999996</v>
      </c>
      <c r="M150" s="36">
        <f t="shared" si="50"/>
        <v>-15.869565217391305</v>
      </c>
      <c r="N150" s="93">
        <f>SUM('1:2'!N150)</f>
        <v>0</v>
      </c>
      <c r="O150" s="93">
        <f>SUM('1:2'!O150)</f>
        <v>0</v>
      </c>
      <c r="P150" s="93">
        <f>SUM('1:2'!P150)</f>
        <v>0</v>
      </c>
      <c r="Q150" s="93">
        <f>SUM('1:2'!Q150)</f>
        <v>0</v>
      </c>
      <c r="R150" s="93">
        <f>SUM('1:2'!R150)</f>
        <v>0</v>
      </c>
      <c r="S150" s="93">
        <f>SUM('1:2'!S150)</f>
        <v>0</v>
      </c>
      <c r="T150" s="93">
        <f>SUM('1:2'!T150)</f>
        <v>0</v>
      </c>
      <c r="U150" s="93">
        <f>SUM('1:2'!U150)</f>
        <v>0</v>
      </c>
      <c r="V150" s="206">
        <f t="shared" si="51"/>
        <v>0</v>
      </c>
      <c r="W150" s="33">
        <f t="shared" si="43"/>
        <v>0</v>
      </c>
      <c r="X150" s="93">
        <f>SUM('1:2'!X150)</f>
        <v>0</v>
      </c>
      <c r="Y150" s="93">
        <f>SUM('1:2'!Y150)</f>
        <v>0</v>
      </c>
      <c r="Z150" s="93">
        <f>SUM('1:2'!Z150)</f>
        <v>0</v>
      </c>
      <c r="AA150" s="93">
        <f>SUM('1:2'!AA150)</f>
        <v>0</v>
      </c>
      <c r="AB150" s="358">
        <v>2.25</v>
      </c>
      <c r="AC150" s="269">
        <f t="shared" si="46"/>
        <v>216</v>
      </c>
      <c r="AD150" s="21"/>
      <c r="AE150" s="21"/>
      <c r="AF150" s="21"/>
      <c r="AG150" s="21"/>
      <c r="AH150" s="21"/>
      <c r="AI150" s="21"/>
      <c r="AJ150" s="21"/>
      <c r="AK150" s="21"/>
      <c r="AL150" s="21"/>
      <c r="AM150" s="21"/>
      <c r="AN150" s="21"/>
      <c r="AO150" s="21"/>
      <c r="AP150" s="21"/>
      <c r="AQ150" s="21"/>
      <c r="AR150" s="21"/>
      <c r="AS150" s="21"/>
      <c r="AT150" s="21"/>
      <c r="AU150" s="21"/>
      <c r="AV150" s="21"/>
      <c r="AW150" s="21"/>
      <c r="AX150" s="21"/>
      <c r="AY150" s="21"/>
      <c r="AZ150" s="21"/>
      <c r="BA150" s="21"/>
      <c r="BB150" s="21"/>
      <c r="BC150" s="21"/>
      <c r="BD150" s="21"/>
      <c r="BE150" s="21"/>
      <c r="BF150" s="21"/>
      <c r="BG150" s="21"/>
      <c r="BH150" s="21"/>
      <c r="BI150" s="21"/>
      <c r="BJ150" s="21"/>
      <c r="BK150" s="21"/>
      <c r="BL150" s="21"/>
      <c r="BM150" s="21"/>
      <c r="BN150" s="21"/>
      <c r="BO150" s="21"/>
      <c r="BP150" s="21"/>
      <c r="BQ150" s="21"/>
      <c r="BR150" s="21"/>
      <c r="BS150" s="21"/>
      <c r="BT150" s="21"/>
      <c r="BU150" s="21"/>
      <c r="BV150" s="21"/>
      <c r="BW150" s="21"/>
      <c r="BX150" s="21"/>
      <c r="BY150" s="21"/>
      <c r="BZ150" s="21"/>
      <c r="CA150" s="21"/>
      <c r="CB150" s="21"/>
      <c r="CC150" s="21"/>
      <c r="CD150" s="21"/>
      <c r="CE150" s="21"/>
      <c r="CF150" s="21"/>
      <c r="CG150" s="21"/>
      <c r="CH150" s="21"/>
      <c r="CI150" s="21"/>
      <c r="CJ150" s="21"/>
      <c r="CK150" s="21"/>
      <c r="CL150" s="21"/>
      <c r="CM150" s="21"/>
      <c r="CN150" s="21"/>
      <c r="CO150" s="21"/>
      <c r="CP150" s="21"/>
      <c r="CQ150" s="21"/>
      <c r="CR150" s="21"/>
      <c r="CS150" s="21"/>
      <c r="CT150" s="21"/>
      <c r="CU150" s="21"/>
      <c r="CV150" s="21"/>
      <c r="CW150" s="21"/>
      <c r="CX150" s="21"/>
      <c r="CY150" s="21"/>
      <c r="CZ150" s="21"/>
      <c r="DA150" s="21"/>
      <c r="DB150" s="21"/>
    </row>
    <row r="151" spans="1:106" ht="15.75">
      <c r="A151" s="299">
        <v>30700017</v>
      </c>
      <c r="B151" s="64" t="s">
        <v>2</v>
      </c>
      <c r="C151" s="242"/>
      <c r="D151" s="17">
        <v>4.4000000000000004</v>
      </c>
      <c r="E151" s="17"/>
      <c r="F151" s="6"/>
      <c r="G151" s="93">
        <f>SUM('1:2'!G151)</f>
        <v>0</v>
      </c>
      <c r="H151" s="93">
        <f>SUM('1:2'!H151)</f>
        <v>0</v>
      </c>
      <c r="I151" s="93">
        <f>SUM('1:2'!I151)</f>
        <v>0</v>
      </c>
      <c r="J151" s="31" t="str">
        <f t="array" ref="J151">IF(ISERROR(G151/I151),"",G151/I151)</f>
        <v/>
      </c>
      <c r="K151" s="35">
        <f t="array" ref="K151">IF(ISERROR(G151/L151),"",G151/L151)</f>
        <v>0</v>
      </c>
      <c r="L151" s="87">
        <v>5.8</v>
      </c>
      <c r="M151" s="36">
        <f t="shared" si="50"/>
        <v>0</v>
      </c>
      <c r="N151" s="93">
        <f>SUM('1:2'!N151)</f>
        <v>0</v>
      </c>
      <c r="O151" s="93">
        <f>SUM('1:2'!O151)</f>
        <v>0</v>
      </c>
      <c r="P151" s="93">
        <f>SUM('1:2'!P151)</f>
        <v>0</v>
      </c>
      <c r="Q151" s="93">
        <f>SUM('1:2'!Q151)</f>
        <v>0</v>
      </c>
      <c r="R151" s="93">
        <f>SUM('1:2'!R151)</f>
        <v>0</v>
      </c>
      <c r="S151" s="93">
        <f>SUM('1:2'!S151)</f>
        <v>0</v>
      </c>
      <c r="T151" s="93">
        <f>SUM('1:2'!T151)</f>
        <v>0</v>
      </c>
      <c r="U151" s="93">
        <f>SUM('1:2'!U151)</f>
        <v>0</v>
      </c>
      <c r="V151" s="206">
        <f t="shared" si="51"/>
        <v>0</v>
      </c>
      <c r="W151" s="33" t="str">
        <f t="shared" si="43"/>
        <v/>
      </c>
      <c r="X151" s="93">
        <f>SUM('1:2'!X151)</f>
        <v>0</v>
      </c>
      <c r="Y151" s="93">
        <f>SUM('1:2'!Y151)</f>
        <v>0</v>
      </c>
      <c r="Z151" s="93">
        <f>SUM('1:2'!Z151)</f>
        <v>0</v>
      </c>
      <c r="AA151" s="93">
        <f>SUM('1:2'!AA151)</f>
        <v>0</v>
      </c>
      <c r="AB151" s="358">
        <v>1.79</v>
      </c>
      <c r="AC151" s="269">
        <f t="shared" si="46"/>
        <v>0</v>
      </c>
      <c r="AD151" s="21"/>
      <c r="AE151" s="21"/>
      <c r="AF151" s="21"/>
      <c r="AG151" s="21"/>
      <c r="AH151" s="21"/>
      <c r="AI151" s="21"/>
      <c r="AJ151" s="21"/>
      <c r="AK151" s="21"/>
      <c r="AL151" s="21"/>
      <c r="AM151" s="21"/>
      <c r="AN151" s="21"/>
      <c r="AO151" s="21"/>
      <c r="AP151" s="21"/>
      <c r="AQ151" s="21"/>
      <c r="AR151" s="21"/>
      <c r="AS151" s="21"/>
      <c r="AT151" s="21"/>
      <c r="AU151" s="21"/>
      <c r="AV151" s="21"/>
      <c r="AW151" s="21"/>
      <c r="AX151" s="21"/>
      <c r="AY151" s="21"/>
      <c r="AZ151" s="21"/>
      <c r="BA151" s="21"/>
      <c r="BB151" s="21"/>
      <c r="BC151" s="21"/>
      <c r="BD151" s="21"/>
      <c r="BE151" s="21"/>
      <c r="BF151" s="21"/>
      <c r="BG151" s="21"/>
      <c r="BH151" s="21"/>
      <c r="BI151" s="21"/>
      <c r="BJ151" s="21"/>
      <c r="BK151" s="21"/>
      <c r="BL151" s="21"/>
      <c r="BM151" s="21"/>
      <c r="BN151" s="21"/>
      <c r="BO151" s="21"/>
      <c r="BP151" s="21"/>
      <c r="BQ151" s="21"/>
      <c r="BR151" s="21"/>
      <c r="BS151" s="21"/>
      <c r="BT151" s="21"/>
      <c r="BU151" s="21"/>
      <c r="BV151" s="21"/>
      <c r="BW151" s="21"/>
      <c r="BX151" s="21"/>
      <c r="BY151" s="21"/>
      <c r="BZ151" s="21"/>
      <c r="CA151" s="21"/>
      <c r="CB151" s="21"/>
      <c r="CC151" s="21"/>
      <c r="CD151" s="21"/>
      <c r="CE151" s="21"/>
      <c r="CF151" s="21"/>
      <c r="CG151" s="21"/>
      <c r="CH151" s="21"/>
      <c r="CI151" s="21"/>
      <c r="CJ151" s="21"/>
      <c r="CK151" s="21"/>
      <c r="CL151" s="21"/>
      <c r="CM151" s="21"/>
      <c r="CN151" s="21"/>
      <c r="CO151" s="21"/>
      <c r="CP151" s="21"/>
      <c r="CQ151" s="21"/>
      <c r="CR151" s="21"/>
      <c r="CS151" s="21"/>
      <c r="CT151" s="21"/>
      <c r="CU151" s="21"/>
      <c r="CV151" s="21"/>
      <c r="CW151" s="21"/>
      <c r="CX151" s="21"/>
      <c r="CY151" s="21"/>
      <c r="CZ151" s="21"/>
      <c r="DA151" s="21"/>
      <c r="DB151" s="21"/>
    </row>
    <row r="152" spans="1:106" ht="15.75">
      <c r="A152" s="299">
        <v>30700001</v>
      </c>
      <c r="B152" s="191" t="s">
        <v>359</v>
      </c>
      <c r="C152" s="188"/>
      <c r="D152" s="17"/>
      <c r="E152" s="17"/>
      <c r="F152" s="6"/>
      <c r="G152" s="93">
        <f>SUM('1:2'!G152)</f>
        <v>0</v>
      </c>
      <c r="H152" s="93">
        <f>SUM('1:2'!H152)</f>
        <v>0</v>
      </c>
      <c r="I152" s="93">
        <f>SUM('1:2'!I152)</f>
        <v>0</v>
      </c>
      <c r="J152" s="31"/>
      <c r="K152" s="35"/>
      <c r="L152" s="87">
        <v>6</v>
      </c>
      <c r="M152" s="36"/>
      <c r="N152" s="93">
        <f>SUM('1:2'!N152)</f>
        <v>0</v>
      </c>
      <c r="O152" s="93">
        <f>SUM('1:2'!O152)</f>
        <v>0</v>
      </c>
      <c r="P152" s="93">
        <f>SUM('1:2'!P152)</f>
        <v>0</v>
      </c>
      <c r="Q152" s="93">
        <f>SUM('1:2'!Q152)</f>
        <v>0</v>
      </c>
      <c r="R152" s="93">
        <f>SUM('1:2'!R152)</f>
        <v>0</v>
      </c>
      <c r="S152" s="93">
        <f>SUM('1:2'!S152)</f>
        <v>0</v>
      </c>
      <c r="T152" s="93">
        <f>SUM('1:2'!T152)</f>
        <v>0</v>
      </c>
      <c r="U152" s="93">
        <f>SUM('1:2'!U152)</f>
        <v>0</v>
      </c>
      <c r="V152" s="206"/>
      <c r="W152" s="33"/>
      <c r="X152" s="93">
        <f>SUM('1:2'!X152)</f>
        <v>0</v>
      </c>
      <c r="Y152" s="93">
        <f>SUM('1:2'!Y152)</f>
        <v>0</v>
      </c>
      <c r="Z152" s="93">
        <f>SUM('1:2'!Z152)</f>
        <v>0</v>
      </c>
      <c r="AA152" s="93">
        <f>SUM('1:2'!AA152)</f>
        <v>0</v>
      </c>
      <c r="AB152" s="358">
        <v>1.92</v>
      </c>
      <c r="AC152" s="269">
        <f t="shared" si="46"/>
        <v>0</v>
      </c>
      <c r="AD152" s="21"/>
      <c r="AE152" s="21"/>
      <c r="AF152" s="21"/>
      <c r="AG152" s="21"/>
      <c r="AH152" s="21"/>
      <c r="AI152" s="21"/>
      <c r="AJ152" s="21"/>
      <c r="AK152" s="21"/>
      <c r="AL152" s="21"/>
      <c r="AM152" s="21"/>
      <c r="AN152" s="21"/>
      <c r="AO152" s="21"/>
      <c r="AP152" s="21"/>
      <c r="AQ152" s="21"/>
      <c r="AR152" s="21"/>
      <c r="AS152" s="21"/>
      <c r="AT152" s="21"/>
      <c r="AU152" s="21"/>
      <c r="AV152" s="21"/>
      <c r="AW152" s="21"/>
      <c r="AX152" s="21"/>
      <c r="AY152" s="21"/>
      <c r="AZ152" s="21"/>
      <c r="BA152" s="21"/>
      <c r="BB152" s="21"/>
      <c r="BC152" s="21"/>
      <c r="BD152" s="21"/>
      <c r="BE152" s="21"/>
      <c r="BF152" s="21"/>
      <c r="BG152" s="21"/>
      <c r="BH152" s="21"/>
      <c r="BI152" s="21"/>
      <c r="BJ152" s="21"/>
      <c r="BK152" s="21"/>
      <c r="BL152" s="21"/>
      <c r="BM152" s="21"/>
      <c r="BN152" s="21"/>
      <c r="BO152" s="21"/>
      <c r="BP152" s="21"/>
      <c r="BQ152" s="21"/>
      <c r="BR152" s="21"/>
      <c r="BS152" s="21"/>
      <c r="BT152" s="21"/>
      <c r="BU152" s="21"/>
      <c r="BV152" s="21"/>
      <c r="BW152" s="21"/>
      <c r="BX152" s="21"/>
      <c r="BY152" s="21"/>
      <c r="BZ152" s="21"/>
      <c r="CA152" s="21"/>
      <c r="CB152" s="21"/>
      <c r="CC152" s="21"/>
      <c r="CD152" s="21"/>
      <c r="CE152" s="21"/>
      <c r="CF152" s="21"/>
      <c r="CG152" s="21"/>
      <c r="CH152" s="21"/>
      <c r="CI152" s="21"/>
      <c r="CJ152" s="21"/>
      <c r="CK152" s="21"/>
      <c r="CL152" s="21"/>
      <c r="CM152" s="21"/>
      <c r="CN152" s="21"/>
      <c r="CO152" s="21"/>
      <c r="CP152" s="21"/>
      <c r="CQ152" s="21"/>
      <c r="CR152" s="21"/>
      <c r="CS152" s="21"/>
      <c r="CT152" s="21"/>
      <c r="CU152" s="21"/>
      <c r="CV152" s="21"/>
      <c r="CW152" s="21"/>
      <c r="CX152" s="21"/>
      <c r="CY152" s="21"/>
      <c r="CZ152" s="21"/>
      <c r="DA152" s="21"/>
      <c r="DB152" s="21"/>
    </row>
    <row r="153" spans="1:106" ht="17.25">
      <c r="A153" s="322"/>
      <c r="B153" s="281" t="s">
        <v>239</v>
      </c>
      <c r="C153" s="242" t="s">
        <v>53</v>
      </c>
      <c r="D153" s="17">
        <v>6.04</v>
      </c>
      <c r="E153" s="17"/>
      <c r="F153" s="6"/>
      <c r="G153" s="93">
        <f>SUM('1:2'!G153)</f>
        <v>0</v>
      </c>
      <c r="H153" s="93">
        <f>SUM('1:2'!H153)</f>
        <v>0</v>
      </c>
      <c r="I153" s="93">
        <f>SUM('1:2'!I153)</f>
        <v>0</v>
      </c>
      <c r="J153" s="31" t="str">
        <f t="array" ref="J153">IF(ISERROR(G153/I153),"",G153/I153)</f>
        <v/>
      </c>
      <c r="K153" s="35">
        <f t="array" ref="K153">IF(ISERROR(G153/L153),"",G153/L153)</f>
        <v>0</v>
      </c>
      <c r="L153" s="87">
        <v>6</v>
      </c>
      <c r="M153" s="36">
        <f t="shared" ref="M153:M154" si="52">IF(ISERROR(I153-K153),"",I153-K153)</f>
        <v>0</v>
      </c>
      <c r="N153" s="93">
        <f>SUM('1:2'!N153)</f>
        <v>0</v>
      </c>
      <c r="O153" s="93">
        <f>SUM('1:2'!O153)</f>
        <v>0</v>
      </c>
      <c r="P153" s="93">
        <f>SUM('1:2'!P153)</f>
        <v>0</v>
      </c>
      <c r="Q153" s="93">
        <f>SUM('1:2'!Q153)</f>
        <v>0</v>
      </c>
      <c r="R153" s="93">
        <f>SUM('1:2'!R153)</f>
        <v>0</v>
      </c>
      <c r="S153" s="93">
        <f>SUM('1:2'!S153)</f>
        <v>0</v>
      </c>
      <c r="T153" s="93">
        <f>SUM('1:2'!T153)</f>
        <v>0</v>
      </c>
      <c r="U153" s="93">
        <f>SUM('1:2'!U153)</f>
        <v>0</v>
      </c>
      <c r="V153" s="206">
        <f t="shared" ref="V153:V154" si="53">SUM(X153:AA153)</f>
        <v>0</v>
      </c>
      <c r="W153" s="33" t="str">
        <f t="shared" ref="W153:W154" si="54">IF(ISERROR(V153/G153),"",V153/G153)</f>
        <v/>
      </c>
      <c r="X153" s="93">
        <f>SUM('1:2'!X153)</f>
        <v>0</v>
      </c>
      <c r="Y153" s="93">
        <f>SUM('1:2'!Y153)</f>
        <v>0</v>
      </c>
      <c r="Z153" s="93">
        <f>SUM('1:2'!Z153)</f>
        <v>0</v>
      </c>
      <c r="AA153" s="93">
        <f>SUM('1:2'!AA153)</f>
        <v>0</v>
      </c>
      <c r="AB153" s="358">
        <v>1.73</v>
      </c>
      <c r="AC153" s="269">
        <f t="shared" si="46"/>
        <v>0</v>
      </c>
      <c r="AD153" s="21"/>
      <c r="AE153" s="21"/>
      <c r="AF153" s="21"/>
      <c r="AG153" s="21"/>
      <c r="AH153" s="21"/>
      <c r="AI153" s="21"/>
      <c r="AJ153" s="21"/>
      <c r="AK153" s="21"/>
      <c r="AL153" s="21"/>
      <c r="AM153" s="21"/>
      <c r="AN153" s="21"/>
      <c r="AO153" s="21"/>
      <c r="AP153" s="21"/>
      <c r="AQ153" s="21"/>
      <c r="AR153" s="21"/>
      <c r="AS153" s="21"/>
      <c r="AT153" s="21"/>
      <c r="AU153" s="21"/>
      <c r="AV153" s="21"/>
      <c r="AW153" s="21"/>
      <c r="AX153" s="21"/>
      <c r="AY153" s="21"/>
      <c r="AZ153" s="21"/>
      <c r="BA153" s="21"/>
      <c r="BB153" s="21"/>
      <c r="BC153" s="21"/>
      <c r="BD153" s="21"/>
      <c r="BE153" s="21"/>
      <c r="BF153" s="21"/>
      <c r="BG153" s="21"/>
      <c r="BH153" s="21"/>
      <c r="BI153" s="21"/>
      <c r="BJ153" s="21"/>
      <c r="BK153" s="21"/>
      <c r="BL153" s="21"/>
      <c r="BM153" s="21"/>
      <c r="BN153" s="21"/>
      <c r="BO153" s="21"/>
      <c r="BP153" s="21"/>
      <c r="BQ153" s="21"/>
      <c r="BR153" s="21"/>
      <c r="BS153" s="21"/>
      <c r="BT153" s="21"/>
      <c r="BU153" s="21"/>
      <c r="BV153" s="21"/>
      <c r="BW153" s="21"/>
      <c r="BX153" s="21"/>
      <c r="BY153" s="21"/>
      <c r="BZ153" s="21"/>
      <c r="CA153" s="21"/>
      <c r="CB153" s="21"/>
      <c r="CC153" s="21"/>
      <c r="CD153" s="21"/>
      <c r="CE153" s="21"/>
      <c r="CF153" s="21"/>
      <c r="CG153" s="21"/>
      <c r="CH153" s="21"/>
      <c r="CI153" s="21"/>
      <c r="CJ153" s="21"/>
      <c r="CK153" s="21"/>
      <c r="CL153" s="21"/>
      <c r="CM153" s="21"/>
      <c r="CN153" s="21"/>
      <c r="CO153" s="21"/>
      <c r="CP153" s="21"/>
      <c r="CQ153" s="21"/>
      <c r="CR153" s="21"/>
      <c r="CS153" s="21"/>
      <c r="CT153" s="21"/>
      <c r="CU153" s="21"/>
      <c r="CV153" s="21"/>
      <c r="CW153" s="21"/>
      <c r="CX153" s="21"/>
      <c r="CY153" s="21"/>
      <c r="CZ153" s="21"/>
      <c r="DA153" s="21"/>
      <c r="DB153" s="21"/>
    </row>
    <row r="154" spans="1:106" ht="17.25">
      <c r="A154" s="322">
        <v>30700019</v>
      </c>
      <c r="B154" s="66" t="s">
        <v>104</v>
      </c>
      <c r="C154" s="242" t="s">
        <v>60</v>
      </c>
      <c r="D154" s="17">
        <v>6.04</v>
      </c>
      <c r="E154" s="17"/>
      <c r="F154" s="6"/>
      <c r="G154" s="93">
        <f>SUM('1:2'!G154)</f>
        <v>0</v>
      </c>
      <c r="H154" s="93">
        <f>SUM('1:2'!H154)</f>
        <v>0</v>
      </c>
      <c r="I154" s="93">
        <f>SUM('1:2'!I154)</f>
        <v>0</v>
      </c>
      <c r="J154" s="31" t="str">
        <f t="array" ref="J154">IF(ISERROR(G154/I154),"",G154/I154)</f>
        <v/>
      </c>
      <c r="K154" s="35">
        <f t="array" ref="K154">IF(ISERROR(G154/L154),"",G154/L154)</f>
        <v>0</v>
      </c>
      <c r="L154" s="87">
        <v>6</v>
      </c>
      <c r="M154" s="36">
        <f t="shared" si="52"/>
        <v>0</v>
      </c>
      <c r="N154" s="93">
        <f>SUM('1:2'!N154)</f>
        <v>0</v>
      </c>
      <c r="O154" s="93">
        <f>SUM('1:2'!O154)</f>
        <v>0</v>
      </c>
      <c r="P154" s="93">
        <f>SUM('1:2'!P154)</f>
        <v>0</v>
      </c>
      <c r="Q154" s="93">
        <f>SUM('1:2'!Q154)</f>
        <v>0</v>
      </c>
      <c r="R154" s="93">
        <f>SUM('1:2'!R154)</f>
        <v>0</v>
      </c>
      <c r="S154" s="93">
        <f>SUM('1:2'!S154)</f>
        <v>0</v>
      </c>
      <c r="T154" s="93">
        <f>SUM('1:2'!T154)</f>
        <v>0</v>
      </c>
      <c r="U154" s="93">
        <f>SUM('1:2'!U154)</f>
        <v>0</v>
      </c>
      <c r="V154" s="206">
        <f t="shared" si="53"/>
        <v>0</v>
      </c>
      <c r="W154" s="33" t="str">
        <f t="shared" si="54"/>
        <v/>
      </c>
      <c r="X154" s="93">
        <f>SUM('1:2'!X154)</f>
        <v>0</v>
      </c>
      <c r="Y154" s="93">
        <f>SUM('1:2'!Y154)</f>
        <v>0</v>
      </c>
      <c r="Z154" s="93">
        <f>SUM('1:2'!Z154)</f>
        <v>0</v>
      </c>
      <c r="AA154" s="93">
        <f>SUM('1:2'!AA154)</f>
        <v>0</v>
      </c>
      <c r="AB154" s="358">
        <v>1.73</v>
      </c>
      <c r="AC154" s="269">
        <f t="shared" si="46"/>
        <v>0</v>
      </c>
      <c r="AD154" s="21"/>
      <c r="AE154" s="21"/>
      <c r="AF154" s="21"/>
      <c r="AG154" s="21"/>
      <c r="AH154" s="21"/>
      <c r="AI154" s="21"/>
      <c r="AJ154" s="21"/>
      <c r="AK154" s="21"/>
      <c r="AL154" s="21"/>
      <c r="AM154" s="21"/>
      <c r="AN154" s="21"/>
      <c r="AO154" s="21"/>
      <c r="AP154" s="21"/>
      <c r="AQ154" s="21"/>
      <c r="AR154" s="21"/>
      <c r="AS154" s="21"/>
      <c r="AT154" s="21"/>
      <c r="AU154" s="21"/>
      <c r="AV154" s="21"/>
      <c r="AW154" s="21"/>
      <c r="AX154" s="21"/>
      <c r="AY154" s="21"/>
      <c r="AZ154" s="21"/>
      <c r="BA154" s="21"/>
      <c r="BB154" s="21"/>
      <c r="BC154" s="21"/>
      <c r="BD154" s="21"/>
      <c r="BE154" s="21"/>
      <c r="BF154" s="21"/>
      <c r="BG154" s="21"/>
      <c r="BH154" s="21"/>
      <c r="BI154" s="21"/>
      <c r="BJ154" s="21"/>
      <c r="BK154" s="21"/>
      <c r="BL154" s="21"/>
      <c r="BM154" s="21"/>
      <c r="BN154" s="21"/>
      <c r="BO154" s="21"/>
      <c r="BP154" s="21"/>
      <c r="BQ154" s="21"/>
      <c r="BR154" s="21"/>
      <c r="BS154" s="21"/>
      <c r="BT154" s="21"/>
      <c r="BU154" s="21"/>
      <c r="BV154" s="21"/>
      <c r="BW154" s="21"/>
      <c r="BX154" s="21"/>
      <c r="BY154" s="21"/>
      <c r="BZ154" s="21"/>
      <c r="CA154" s="21"/>
      <c r="CB154" s="21"/>
      <c r="CC154" s="21"/>
      <c r="CD154" s="21"/>
      <c r="CE154" s="21"/>
      <c r="CF154" s="21"/>
      <c r="CG154" s="21"/>
      <c r="CH154" s="21"/>
      <c r="CI154" s="21"/>
      <c r="CJ154" s="21"/>
      <c r="CK154" s="21"/>
      <c r="CL154" s="21"/>
      <c r="CM154" s="21"/>
      <c r="CN154" s="21"/>
      <c r="CO154" s="21"/>
      <c r="CP154" s="21"/>
      <c r="CQ154" s="21"/>
      <c r="CR154" s="21"/>
      <c r="CS154" s="21"/>
      <c r="CT154" s="21"/>
      <c r="CU154" s="21"/>
      <c r="CV154" s="21"/>
      <c r="CW154" s="21"/>
      <c r="CX154" s="21"/>
      <c r="CY154" s="21"/>
      <c r="CZ154" s="21"/>
      <c r="DA154" s="21"/>
      <c r="DB154" s="21"/>
    </row>
    <row r="155" spans="1:106" ht="15.75">
      <c r="A155" s="305">
        <v>30601015</v>
      </c>
      <c r="B155" s="281" t="s">
        <v>444</v>
      </c>
      <c r="C155" s="280" t="s">
        <v>53</v>
      </c>
      <c r="D155" s="17">
        <v>6</v>
      </c>
      <c r="E155" s="17"/>
      <c r="F155" s="6"/>
      <c r="G155" s="93">
        <f>SUM('1:2'!G155)</f>
        <v>0</v>
      </c>
      <c r="H155" s="93">
        <f>SUM('1:2'!H155)</f>
        <v>0</v>
      </c>
      <c r="I155" s="93"/>
      <c r="J155" s="31"/>
      <c r="K155" s="35"/>
      <c r="L155" s="87"/>
      <c r="M155" s="36"/>
      <c r="N155" s="93"/>
      <c r="O155" s="93"/>
      <c r="P155" s="93"/>
      <c r="Q155" s="93"/>
      <c r="R155" s="93"/>
      <c r="S155" s="93"/>
      <c r="T155" s="93"/>
      <c r="U155" s="93"/>
      <c r="V155" s="206"/>
      <c r="W155" s="33"/>
      <c r="X155" s="93"/>
      <c r="Y155" s="93"/>
      <c r="Z155" s="93"/>
      <c r="AA155" s="93"/>
      <c r="AB155" s="358">
        <v>1.73</v>
      </c>
      <c r="AC155" s="269">
        <f t="shared" si="46"/>
        <v>0</v>
      </c>
      <c r="AD155" s="21"/>
      <c r="AE155" s="21"/>
      <c r="AF155" s="21"/>
      <c r="AG155" s="21"/>
      <c r="AH155" s="21"/>
      <c r="AI155" s="21"/>
      <c r="AJ155" s="21"/>
      <c r="AK155" s="21"/>
      <c r="AL155" s="21"/>
      <c r="AM155" s="21"/>
      <c r="AN155" s="21"/>
      <c r="AO155" s="21"/>
      <c r="AP155" s="21"/>
      <c r="AQ155" s="21"/>
      <c r="AR155" s="21"/>
      <c r="AS155" s="21"/>
      <c r="AT155" s="21"/>
      <c r="AU155" s="21"/>
      <c r="AV155" s="21"/>
      <c r="AW155" s="21"/>
      <c r="AX155" s="21"/>
      <c r="AY155" s="21"/>
      <c r="AZ155" s="21"/>
      <c r="BA155" s="21"/>
      <c r="BB155" s="21"/>
      <c r="BC155" s="21"/>
      <c r="BD155" s="21"/>
      <c r="BE155" s="21"/>
      <c r="BF155" s="21"/>
      <c r="BG155" s="21"/>
      <c r="BH155" s="21"/>
      <c r="BI155" s="21"/>
      <c r="BJ155" s="21"/>
      <c r="BK155" s="21"/>
      <c r="BL155" s="21"/>
      <c r="BM155" s="21"/>
      <c r="BN155" s="21"/>
      <c r="BO155" s="21"/>
      <c r="BP155" s="21"/>
      <c r="BQ155" s="21"/>
      <c r="BR155" s="21"/>
      <c r="BS155" s="21"/>
      <c r="BT155" s="21"/>
      <c r="BU155" s="21"/>
      <c r="BV155" s="21"/>
      <c r="BW155" s="21"/>
      <c r="BX155" s="21"/>
      <c r="BY155" s="21"/>
      <c r="BZ155" s="21"/>
      <c r="CA155" s="21"/>
      <c r="CB155" s="21"/>
      <c r="CC155" s="21"/>
      <c r="CD155" s="21"/>
      <c r="CE155" s="21"/>
      <c r="CF155" s="21"/>
      <c r="CG155" s="21"/>
      <c r="CH155" s="21"/>
      <c r="CI155" s="21"/>
      <c r="CJ155" s="21"/>
      <c r="CK155" s="21"/>
      <c r="CL155" s="21"/>
      <c r="CM155" s="21"/>
      <c r="CN155" s="21"/>
      <c r="CO155" s="21"/>
      <c r="CP155" s="21"/>
      <c r="CQ155" s="21"/>
      <c r="CR155" s="21"/>
      <c r="CS155" s="21"/>
      <c r="CT155" s="21"/>
      <c r="CU155" s="21"/>
      <c r="CV155" s="21"/>
      <c r="CW155" s="21"/>
      <c r="CX155" s="21"/>
      <c r="CY155" s="21"/>
      <c r="CZ155" s="21"/>
      <c r="DA155" s="21"/>
      <c r="DB155" s="21"/>
    </row>
    <row r="156" spans="1:106" ht="15.75">
      <c r="A156" s="305">
        <v>30101016</v>
      </c>
      <c r="B156" s="281" t="s">
        <v>443</v>
      </c>
      <c r="C156" s="286" t="s">
        <v>446</v>
      </c>
      <c r="D156" s="17">
        <v>6</v>
      </c>
      <c r="E156" s="17"/>
      <c r="F156" s="6"/>
      <c r="G156" s="93">
        <f>SUM('1:2'!G156)</f>
        <v>0</v>
      </c>
      <c r="H156" s="93">
        <f>SUM('1:2'!H156)</f>
        <v>0</v>
      </c>
      <c r="I156" s="93"/>
      <c r="J156" s="31"/>
      <c r="K156" s="35"/>
      <c r="L156" s="87">
        <v>6</v>
      </c>
      <c r="M156" s="36"/>
      <c r="N156" s="93"/>
      <c r="O156" s="93"/>
      <c r="P156" s="93"/>
      <c r="Q156" s="93"/>
      <c r="R156" s="93"/>
      <c r="S156" s="93"/>
      <c r="T156" s="93"/>
      <c r="U156" s="93"/>
      <c r="V156" s="206"/>
      <c r="W156" s="33"/>
      <c r="X156" s="93"/>
      <c r="Y156" s="93"/>
      <c r="Z156" s="93"/>
      <c r="AA156" s="93"/>
      <c r="AB156" s="358">
        <v>1.73</v>
      </c>
      <c r="AC156" s="269">
        <f t="shared" si="46"/>
        <v>0</v>
      </c>
      <c r="AD156" s="21"/>
      <c r="AE156" s="21"/>
      <c r="AF156" s="21"/>
      <c r="AG156" s="21"/>
      <c r="AH156" s="21"/>
      <c r="AI156" s="21"/>
      <c r="AJ156" s="21"/>
      <c r="AK156" s="21"/>
      <c r="AL156" s="21"/>
      <c r="AM156" s="21"/>
      <c r="AN156" s="21"/>
      <c r="AO156" s="21"/>
      <c r="AP156" s="21"/>
      <c r="AQ156" s="21"/>
      <c r="AR156" s="21"/>
      <c r="AS156" s="21"/>
      <c r="AT156" s="21"/>
      <c r="AU156" s="21"/>
      <c r="AV156" s="21"/>
      <c r="AW156" s="21"/>
      <c r="AX156" s="21"/>
      <c r="AY156" s="21"/>
      <c r="AZ156" s="21"/>
      <c r="BA156" s="21"/>
      <c r="BB156" s="21"/>
      <c r="BC156" s="21"/>
      <c r="BD156" s="21"/>
      <c r="BE156" s="21"/>
      <c r="BF156" s="21"/>
      <c r="BG156" s="21"/>
      <c r="BH156" s="21"/>
      <c r="BI156" s="21"/>
      <c r="BJ156" s="21"/>
      <c r="BK156" s="21"/>
      <c r="BL156" s="21"/>
      <c r="BM156" s="21"/>
      <c r="BN156" s="21"/>
      <c r="BO156" s="21"/>
      <c r="BP156" s="21"/>
      <c r="BQ156" s="21"/>
      <c r="BR156" s="21"/>
      <c r="BS156" s="21"/>
      <c r="BT156" s="21"/>
      <c r="BU156" s="21"/>
      <c r="BV156" s="21"/>
      <c r="BW156" s="21"/>
      <c r="BX156" s="21"/>
      <c r="BY156" s="21"/>
      <c r="BZ156" s="21"/>
      <c r="CA156" s="21"/>
      <c r="CB156" s="21"/>
      <c r="CC156" s="21"/>
      <c r="CD156" s="21"/>
      <c r="CE156" s="21"/>
      <c r="CF156" s="21"/>
      <c r="CG156" s="21"/>
      <c r="CH156" s="21"/>
      <c r="CI156" s="21"/>
      <c r="CJ156" s="21"/>
      <c r="CK156" s="21"/>
      <c r="CL156" s="21"/>
      <c r="CM156" s="21"/>
      <c r="CN156" s="21"/>
      <c r="CO156" s="21"/>
      <c r="CP156" s="21"/>
      <c r="CQ156" s="21"/>
      <c r="CR156" s="21"/>
      <c r="CS156" s="21"/>
      <c r="CT156" s="21"/>
      <c r="CU156" s="21"/>
      <c r="CV156" s="21"/>
      <c r="CW156" s="21"/>
      <c r="CX156" s="21"/>
      <c r="CY156" s="21"/>
      <c r="CZ156" s="21"/>
      <c r="DA156" s="21"/>
      <c r="DB156" s="21"/>
    </row>
    <row r="157" spans="1:106" ht="15.75">
      <c r="A157" s="299">
        <v>30700018</v>
      </c>
      <c r="B157" s="61" t="s">
        <v>159</v>
      </c>
      <c r="C157" s="16"/>
      <c r="D157" s="17">
        <v>7.3</v>
      </c>
      <c r="E157" s="17"/>
      <c r="F157" s="6"/>
      <c r="G157" s="93">
        <f>SUM('1:2'!G157)</f>
        <v>0</v>
      </c>
      <c r="H157" s="93">
        <f>SUM('1:2'!H157)</f>
        <v>0</v>
      </c>
      <c r="I157" s="93">
        <f>SUM('1:2'!I157)</f>
        <v>0</v>
      </c>
      <c r="J157" s="31" t="str">
        <f t="array" ref="J157">IF(ISERROR(G157/I157),"",G157/I157)</f>
        <v/>
      </c>
      <c r="K157" s="35" t="str">
        <f t="array" ref="K157">IF(ISERROR(G157/L157),"",G157/L157)</f>
        <v/>
      </c>
      <c r="L157" s="87"/>
      <c r="M157" s="36" t="str">
        <f t="shared" ref="M157:M158" si="55">IF(ISERROR(I157-K157),"",I157-K157)</f>
        <v/>
      </c>
      <c r="N157" s="93">
        <f>SUM('1:2'!N157)</f>
        <v>0</v>
      </c>
      <c r="O157" s="93">
        <f>SUM('1:2'!O157)</f>
        <v>0</v>
      </c>
      <c r="P157" s="93">
        <f>SUM('1:2'!P157)</f>
        <v>0</v>
      </c>
      <c r="Q157" s="93">
        <f>SUM('1:2'!Q157)</f>
        <v>0</v>
      </c>
      <c r="R157" s="93">
        <f>SUM('1:2'!R157)</f>
        <v>0</v>
      </c>
      <c r="S157" s="93">
        <f>SUM('1:2'!S157)</f>
        <v>0</v>
      </c>
      <c r="T157" s="93">
        <f>SUM('1:2'!T157)</f>
        <v>0</v>
      </c>
      <c r="U157" s="93">
        <f>SUM('1:2'!U157)</f>
        <v>0</v>
      </c>
      <c r="V157" s="206">
        <f t="shared" ref="V157:V158" si="56">SUM(X157:AA157)</f>
        <v>0</v>
      </c>
      <c r="W157" s="33" t="str">
        <f t="shared" ref="W157:W158" si="57">IF(ISERROR(V157/G157),"",V157/G157)</f>
        <v/>
      </c>
      <c r="X157" s="93">
        <f>SUM('1:2'!X157)</f>
        <v>0</v>
      </c>
      <c r="Y157" s="93">
        <f>SUM('1:2'!Y157)</f>
        <v>0</v>
      </c>
      <c r="Z157" s="93">
        <f>SUM('1:2'!Z157)</f>
        <v>0</v>
      </c>
      <c r="AA157" s="93">
        <f>SUM('1:2'!AA157)</f>
        <v>0</v>
      </c>
      <c r="AB157" s="358"/>
      <c r="AC157" s="269">
        <f t="shared" si="46"/>
        <v>0</v>
      </c>
      <c r="AD157" s="21"/>
      <c r="AE157" s="21"/>
      <c r="AF157" s="21"/>
      <c r="AG157" s="21"/>
      <c r="AH157" s="21"/>
      <c r="AI157" s="21"/>
      <c r="AJ157" s="21"/>
      <c r="AK157" s="21"/>
      <c r="AL157" s="21"/>
      <c r="AM157" s="21"/>
      <c r="AN157" s="21"/>
      <c r="AO157" s="21"/>
      <c r="AP157" s="21"/>
      <c r="AQ157" s="21"/>
      <c r="AR157" s="21"/>
      <c r="AS157" s="21"/>
      <c r="AT157" s="21"/>
      <c r="AU157" s="21"/>
      <c r="AV157" s="21"/>
      <c r="AW157" s="21"/>
      <c r="AX157" s="21"/>
      <c r="AY157" s="21"/>
      <c r="AZ157" s="21"/>
      <c r="BA157" s="21"/>
      <c r="BB157" s="21"/>
      <c r="BC157" s="21"/>
      <c r="BD157" s="21"/>
      <c r="BE157" s="21"/>
      <c r="BF157" s="21"/>
      <c r="BG157" s="21"/>
      <c r="BH157" s="21"/>
      <c r="BI157" s="21"/>
      <c r="BJ157" s="21"/>
      <c r="BK157" s="21"/>
      <c r="BL157" s="21"/>
      <c r="BM157" s="21"/>
      <c r="BN157" s="21"/>
      <c r="BO157" s="21"/>
      <c r="BP157" s="21"/>
      <c r="BQ157" s="21"/>
      <c r="BR157" s="21"/>
      <c r="BS157" s="21"/>
      <c r="BT157" s="21"/>
      <c r="BU157" s="21"/>
      <c r="BV157" s="21"/>
      <c r="BW157" s="21"/>
      <c r="BX157" s="21"/>
      <c r="BY157" s="21"/>
      <c r="BZ157" s="21"/>
      <c r="CA157" s="21"/>
      <c r="CB157" s="21"/>
      <c r="CC157" s="21"/>
      <c r="CD157" s="21"/>
      <c r="CE157" s="21"/>
      <c r="CF157" s="21"/>
      <c r="CG157" s="21"/>
      <c r="CH157" s="21"/>
      <c r="CI157" s="21"/>
      <c r="CJ157" s="21"/>
      <c r="CK157" s="21"/>
      <c r="CL157" s="21"/>
      <c r="CM157" s="21"/>
      <c r="CN157" s="21"/>
      <c r="CO157" s="21"/>
      <c r="CP157" s="21"/>
      <c r="CQ157" s="21"/>
      <c r="CR157" s="21"/>
      <c r="CS157" s="21"/>
      <c r="CT157" s="21"/>
      <c r="CU157" s="21"/>
      <c r="CV157" s="21"/>
      <c r="CW157" s="21"/>
      <c r="CX157" s="21"/>
      <c r="CY157" s="21"/>
      <c r="CZ157" s="21"/>
      <c r="DA157" s="21"/>
      <c r="DB157" s="21"/>
    </row>
    <row r="158" spans="1:106" ht="15.75">
      <c r="A158" s="299">
        <v>30700010</v>
      </c>
      <c r="B158" s="61" t="s">
        <v>105</v>
      </c>
      <c r="C158" s="16"/>
      <c r="D158" s="17">
        <f>78*120/1000</f>
        <v>9.36</v>
      </c>
      <c r="E158" s="17"/>
      <c r="F158" s="6"/>
      <c r="G158" s="93">
        <f>SUM('1:2'!G158)</f>
        <v>0</v>
      </c>
      <c r="H158" s="93">
        <f>SUM('1:2'!H158)</f>
        <v>0</v>
      </c>
      <c r="I158" s="93">
        <f>SUM('1:2'!I158)</f>
        <v>0</v>
      </c>
      <c r="J158" s="31" t="str">
        <f t="array" ref="J158">IF(ISERROR(G158/I158),"",G158/I158)</f>
        <v/>
      </c>
      <c r="K158" s="35">
        <f t="array" ref="K158">IF(ISERROR(G158/L158),"",G158/L158)</f>
        <v>0</v>
      </c>
      <c r="L158" s="87">
        <v>5.5</v>
      </c>
      <c r="M158" s="36">
        <f t="shared" si="55"/>
        <v>0</v>
      </c>
      <c r="N158" s="93">
        <f>SUM('1:2'!N158)</f>
        <v>0</v>
      </c>
      <c r="O158" s="93">
        <f>SUM('1:2'!O158)</f>
        <v>0</v>
      </c>
      <c r="P158" s="93">
        <f>SUM('1:2'!P158)</f>
        <v>0</v>
      </c>
      <c r="Q158" s="93">
        <f>SUM('1:2'!Q158)</f>
        <v>0</v>
      </c>
      <c r="R158" s="93">
        <f>SUM('1:2'!R158)</f>
        <v>0</v>
      </c>
      <c r="S158" s="93">
        <f>SUM('1:2'!S158)</f>
        <v>0</v>
      </c>
      <c r="T158" s="93">
        <f>SUM('1:2'!T158)</f>
        <v>0</v>
      </c>
      <c r="U158" s="93">
        <f>SUM('1:2'!U158)</f>
        <v>0</v>
      </c>
      <c r="V158" s="206">
        <f t="shared" si="56"/>
        <v>0</v>
      </c>
      <c r="W158" s="33" t="str">
        <f t="shared" si="57"/>
        <v/>
      </c>
      <c r="X158" s="93">
        <f>SUM('1:2'!X158)</f>
        <v>0</v>
      </c>
      <c r="Y158" s="93">
        <f>SUM('1:2'!Y158)</f>
        <v>0</v>
      </c>
      <c r="Z158" s="93">
        <f>SUM('1:2'!Z158)</f>
        <v>0</v>
      </c>
      <c r="AA158" s="93">
        <f>SUM('1:2'!AA158)</f>
        <v>0</v>
      </c>
      <c r="AB158" s="358">
        <v>1.27</v>
      </c>
      <c r="AC158" s="269">
        <f t="shared" si="46"/>
        <v>0</v>
      </c>
      <c r="AD158" s="21"/>
      <c r="AE158" s="21"/>
      <c r="AF158" s="21"/>
      <c r="AG158" s="21"/>
      <c r="AH158" s="21"/>
      <c r="AI158" s="21"/>
      <c r="AJ158" s="21"/>
      <c r="AK158" s="21"/>
      <c r="AL158" s="21"/>
      <c r="AM158" s="21"/>
      <c r="AN158" s="21"/>
      <c r="AO158" s="21"/>
      <c r="AP158" s="21"/>
      <c r="AQ158" s="21"/>
      <c r="AR158" s="21"/>
      <c r="AS158" s="21"/>
      <c r="AT158" s="21"/>
      <c r="AU158" s="21"/>
      <c r="AV158" s="21"/>
      <c r="AW158" s="21"/>
      <c r="AX158" s="21"/>
      <c r="AY158" s="21"/>
      <c r="AZ158" s="21"/>
      <c r="BA158" s="21"/>
      <c r="BB158" s="21"/>
      <c r="BC158" s="21"/>
      <c r="BD158" s="21"/>
      <c r="BE158" s="21"/>
      <c r="BF158" s="21"/>
      <c r="BG158" s="21"/>
      <c r="BH158" s="21"/>
      <c r="BI158" s="21"/>
      <c r="BJ158" s="21"/>
      <c r="BK158" s="21"/>
      <c r="BL158" s="21"/>
      <c r="BM158" s="21"/>
      <c r="BN158" s="21"/>
      <c r="BO158" s="21"/>
      <c r="BP158" s="21"/>
      <c r="BQ158" s="21"/>
      <c r="BR158" s="21"/>
      <c r="BS158" s="21"/>
      <c r="BT158" s="21"/>
      <c r="BU158" s="21"/>
      <c r="BV158" s="21"/>
      <c r="BW158" s="21"/>
      <c r="BX158" s="21"/>
      <c r="BY158" s="21"/>
      <c r="BZ158" s="21"/>
      <c r="CA158" s="21"/>
      <c r="CB158" s="21"/>
      <c r="CC158" s="21"/>
      <c r="CD158" s="21"/>
      <c r="CE158" s="21"/>
      <c r="CF158" s="21"/>
      <c r="CG158" s="21"/>
      <c r="CH158" s="21"/>
      <c r="CI158" s="21"/>
      <c r="CJ158" s="21"/>
      <c r="CK158" s="21"/>
      <c r="CL158" s="21"/>
      <c r="CM158" s="21"/>
      <c r="CN158" s="21"/>
      <c r="CO158" s="21"/>
      <c r="CP158" s="21"/>
      <c r="CQ158" s="21"/>
      <c r="CR158" s="21"/>
      <c r="CS158" s="21"/>
      <c r="CT158" s="21"/>
      <c r="CU158" s="21"/>
      <c r="CV158" s="21"/>
      <c r="CW158" s="21"/>
      <c r="CX158" s="21"/>
      <c r="CY158" s="21"/>
      <c r="CZ158" s="21"/>
      <c r="DA158" s="21"/>
      <c r="DB158" s="21"/>
    </row>
    <row r="159" spans="1:106" ht="15.75">
      <c r="A159" s="299">
        <v>30700015</v>
      </c>
      <c r="B159" s="244" t="s">
        <v>159</v>
      </c>
      <c r="C159" s="16"/>
      <c r="D159" s="17">
        <v>4.5</v>
      </c>
      <c r="E159" s="17"/>
      <c r="F159" s="6"/>
      <c r="G159" s="93">
        <f>SUM('1:2'!G159)</f>
        <v>0</v>
      </c>
      <c r="H159" s="93">
        <f>SUM('1:2'!H159)</f>
        <v>0</v>
      </c>
      <c r="I159" s="93">
        <f>SUM('1:2'!I159)</f>
        <v>0</v>
      </c>
      <c r="J159" s="31"/>
      <c r="K159" s="35">
        <f t="array" ref="K159">IF(ISERROR(G159/L159),"",G159/L159)</f>
        <v>0</v>
      </c>
      <c r="L159" s="87">
        <v>6.5</v>
      </c>
      <c r="M159" s="36">
        <f>IF(ISERROR(I159-K159),"",I159-K159)</f>
        <v>0</v>
      </c>
      <c r="N159" s="93">
        <f>SUM('1:2'!N159)</f>
        <v>0</v>
      </c>
      <c r="O159" s="93">
        <f>SUM('1:2'!O159)</f>
        <v>0</v>
      </c>
      <c r="P159" s="93">
        <f>SUM('1:2'!P159)</f>
        <v>0</v>
      </c>
      <c r="Q159" s="93">
        <f>SUM('1:2'!Q159)</f>
        <v>0</v>
      </c>
      <c r="R159" s="93">
        <f>SUM('1:2'!R159)</f>
        <v>0</v>
      </c>
      <c r="S159" s="93">
        <f>SUM('1:2'!S159)</f>
        <v>0</v>
      </c>
      <c r="T159" s="93">
        <f>SUM('1:2'!T159)</f>
        <v>0</v>
      </c>
      <c r="U159" s="93">
        <f>SUM('1:2'!U159)</f>
        <v>0</v>
      </c>
      <c r="V159" s="206"/>
      <c r="W159" s="33"/>
      <c r="X159" s="93">
        <f>SUM('1:2'!X159)</f>
        <v>0</v>
      </c>
      <c r="Y159" s="93">
        <f>SUM('1:2'!Y159)</f>
        <v>0</v>
      </c>
      <c r="Z159" s="93">
        <f>SUM('1:2'!Z159)</f>
        <v>0</v>
      </c>
      <c r="AA159" s="93">
        <f>SUM('1:2'!AA159)</f>
        <v>0</v>
      </c>
      <c r="AB159" s="358"/>
      <c r="AC159" s="269">
        <f t="shared" si="46"/>
        <v>0</v>
      </c>
      <c r="AD159" s="21"/>
      <c r="AE159" s="21"/>
      <c r="AF159" s="21"/>
      <c r="AG159" s="21"/>
      <c r="AH159" s="21"/>
      <c r="AI159" s="21"/>
      <c r="AJ159" s="21"/>
      <c r="AK159" s="21"/>
      <c r="AL159" s="21"/>
      <c r="AM159" s="21"/>
      <c r="AN159" s="21"/>
      <c r="AO159" s="21"/>
      <c r="AP159" s="21"/>
      <c r="AQ159" s="21"/>
      <c r="AR159" s="21"/>
      <c r="AS159" s="21"/>
      <c r="AT159" s="21"/>
      <c r="AU159" s="21"/>
      <c r="AV159" s="21"/>
      <c r="AW159" s="21"/>
      <c r="AX159" s="21"/>
      <c r="AY159" s="21"/>
      <c r="AZ159" s="21"/>
      <c r="BA159" s="21"/>
      <c r="BB159" s="21"/>
      <c r="BC159" s="21"/>
      <c r="BD159" s="21"/>
      <c r="BE159" s="21"/>
      <c r="BF159" s="21"/>
      <c r="BG159" s="21"/>
      <c r="BH159" s="21"/>
      <c r="BI159" s="21"/>
      <c r="BJ159" s="21"/>
      <c r="BK159" s="21"/>
      <c r="BL159" s="21"/>
      <c r="BM159" s="21"/>
      <c r="BN159" s="21"/>
      <c r="BO159" s="21"/>
      <c r="BP159" s="21"/>
      <c r="BQ159" s="21"/>
      <c r="BR159" s="21"/>
      <c r="BS159" s="21"/>
      <c r="BT159" s="21"/>
      <c r="BU159" s="21"/>
      <c r="BV159" s="21"/>
      <c r="BW159" s="21"/>
      <c r="BX159" s="21"/>
      <c r="BY159" s="21"/>
      <c r="BZ159" s="21"/>
      <c r="CA159" s="21"/>
      <c r="CB159" s="21"/>
      <c r="CC159" s="21"/>
      <c r="CD159" s="21"/>
      <c r="CE159" s="21"/>
      <c r="CF159" s="21"/>
      <c r="CG159" s="21"/>
      <c r="CH159" s="21"/>
      <c r="CI159" s="21"/>
      <c r="CJ159" s="21"/>
      <c r="CK159" s="21"/>
      <c r="CL159" s="21"/>
      <c r="CM159" s="21"/>
      <c r="CN159" s="21"/>
      <c r="CO159" s="21"/>
      <c r="CP159" s="21"/>
      <c r="CQ159" s="21"/>
      <c r="CR159" s="21"/>
      <c r="CS159" s="21"/>
      <c r="CT159" s="21"/>
      <c r="CU159" s="21"/>
      <c r="CV159" s="21"/>
      <c r="CW159" s="21"/>
      <c r="CX159" s="21"/>
      <c r="CY159" s="21"/>
      <c r="CZ159" s="21"/>
      <c r="DA159" s="21"/>
      <c r="DB159" s="21"/>
    </row>
    <row r="160" spans="1:106" ht="15.75">
      <c r="A160" s="299">
        <v>30700012</v>
      </c>
      <c r="B160" s="244" t="s">
        <v>160</v>
      </c>
      <c r="C160" s="16"/>
      <c r="D160" s="17">
        <v>4.5</v>
      </c>
      <c r="E160" s="17"/>
      <c r="F160" s="6"/>
      <c r="G160" s="93">
        <f>SUM('1:2'!G160)</f>
        <v>0</v>
      </c>
      <c r="H160" s="93">
        <f>SUM('1:2'!H160)</f>
        <v>0</v>
      </c>
      <c r="I160" s="93">
        <f>SUM('1:2'!I160)</f>
        <v>0</v>
      </c>
      <c r="J160" s="31"/>
      <c r="K160" s="35">
        <f t="array" ref="K160">IF(ISERROR(G160/L160),"",G160/L160)</f>
        <v>0</v>
      </c>
      <c r="L160" s="87">
        <v>7.5</v>
      </c>
      <c r="M160" s="36">
        <f>IF(ISERROR(I160-K160),"",I160-K160)</f>
        <v>0</v>
      </c>
      <c r="N160" s="93">
        <f>SUM('1:2'!N160)</f>
        <v>0</v>
      </c>
      <c r="O160" s="93">
        <f>SUM('1:2'!O160)</f>
        <v>0</v>
      </c>
      <c r="P160" s="93">
        <f>SUM('1:2'!P160)</f>
        <v>0</v>
      </c>
      <c r="Q160" s="93">
        <f>SUM('1:2'!Q160)</f>
        <v>0</v>
      </c>
      <c r="R160" s="93">
        <f>SUM('1:2'!R160)</f>
        <v>0</v>
      </c>
      <c r="S160" s="93">
        <f>SUM('1:2'!S160)</f>
        <v>0</v>
      </c>
      <c r="T160" s="93">
        <f>SUM('1:2'!T160)</f>
        <v>0</v>
      </c>
      <c r="U160" s="93">
        <f>SUM('1:2'!U160)</f>
        <v>0</v>
      </c>
      <c r="V160" s="206"/>
      <c r="W160" s="33"/>
      <c r="X160" s="93">
        <f>SUM('1:2'!X160)</f>
        <v>0</v>
      </c>
      <c r="Y160" s="93">
        <f>SUM('1:2'!Y160)</f>
        <v>0</v>
      </c>
      <c r="Z160" s="93">
        <f>SUM('1:2'!Z160)</f>
        <v>0</v>
      </c>
      <c r="AA160" s="93">
        <f>SUM('1:2'!AA160)</f>
        <v>0</v>
      </c>
      <c r="AB160" s="358"/>
      <c r="AC160" s="269">
        <f t="shared" si="46"/>
        <v>0</v>
      </c>
      <c r="AD160" s="21"/>
      <c r="AE160" s="21"/>
      <c r="AF160" s="21"/>
      <c r="AG160" s="21"/>
      <c r="AH160" s="21"/>
      <c r="AI160" s="21"/>
      <c r="AJ160" s="21"/>
      <c r="AK160" s="21"/>
      <c r="AL160" s="21"/>
      <c r="AM160" s="21"/>
      <c r="AN160" s="21"/>
      <c r="AO160" s="21"/>
      <c r="AP160" s="21"/>
      <c r="AQ160" s="21"/>
      <c r="AR160" s="21"/>
      <c r="AS160" s="21"/>
      <c r="AT160" s="21"/>
      <c r="AU160" s="21"/>
      <c r="AV160" s="21"/>
      <c r="AW160" s="21"/>
      <c r="AX160" s="21"/>
      <c r="AY160" s="21"/>
      <c r="AZ160" s="21"/>
      <c r="BA160" s="21"/>
      <c r="BB160" s="21"/>
      <c r="BC160" s="21"/>
      <c r="BD160" s="21"/>
      <c r="BE160" s="21"/>
      <c r="BF160" s="21"/>
      <c r="BG160" s="21"/>
      <c r="BH160" s="21"/>
      <c r="BI160" s="21"/>
      <c r="BJ160" s="21"/>
      <c r="BK160" s="21"/>
      <c r="BL160" s="21"/>
      <c r="BM160" s="21"/>
      <c r="BN160" s="21"/>
      <c r="BO160" s="21"/>
      <c r="BP160" s="21"/>
      <c r="BQ160" s="21"/>
      <c r="BR160" s="21"/>
      <c r="BS160" s="21"/>
      <c r="BT160" s="21"/>
      <c r="BU160" s="21"/>
      <c r="BV160" s="21"/>
      <c r="BW160" s="21"/>
      <c r="BX160" s="21"/>
      <c r="BY160" s="21"/>
      <c r="BZ160" s="21"/>
      <c r="CA160" s="21"/>
      <c r="CB160" s="21"/>
      <c r="CC160" s="21"/>
      <c r="CD160" s="21"/>
      <c r="CE160" s="21"/>
      <c r="CF160" s="21"/>
      <c r="CG160" s="21"/>
      <c r="CH160" s="21"/>
      <c r="CI160" s="21"/>
      <c r="CJ160" s="21"/>
      <c r="CK160" s="21"/>
      <c r="CL160" s="21"/>
      <c r="CM160" s="21"/>
      <c r="CN160" s="21"/>
      <c r="CO160" s="21"/>
      <c r="CP160" s="21"/>
      <c r="CQ160" s="21"/>
      <c r="CR160" s="21"/>
      <c r="CS160" s="21"/>
      <c r="CT160" s="21"/>
      <c r="CU160" s="21"/>
      <c r="CV160" s="21"/>
      <c r="CW160" s="21"/>
      <c r="CX160" s="21"/>
      <c r="CY160" s="21"/>
      <c r="CZ160" s="21"/>
      <c r="DA160" s="21"/>
      <c r="DB160" s="21"/>
    </row>
    <row r="161" spans="1:106" ht="17.25">
      <c r="A161" s="323">
        <v>30101063</v>
      </c>
      <c r="B161" s="254" t="s">
        <v>437</v>
      </c>
      <c r="C161" s="16"/>
      <c r="D161" s="17">
        <v>5.03</v>
      </c>
      <c r="E161" s="17"/>
      <c r="F161" s="6"/>
      <c r="G161" s="93">
        <f>SUM('1:2'!G161)</f>
        <v>0</v>
      </c>
      <c r="H161" s="93">
        <f>SUM('1:2'!H161)</f>
        <v>0</v>
      </c>
      <c r="I161" s="93"/>
      <c r="J161" s="31"/>
      <c r="K161" s="35"/>
      <c r="L161" s="87"/>
      <c r="M161" s="36"/>
      <c r="N161" s="93"/>
      <c r="O161" s="93"/>
      <c r="P161" s="93"/>
      <c r="Q161" s="93"/>
      <c r="R161" s="93"/>
      <c r="S161" s="93"/>
      <c r="T161" s="93"/>
      <c r="U161" s="93"/>
      <c r="V161" s="206"/>
      <c r="W161" s="33"/>
      <c r="X161" s="93"/>
      <c r="Y161" s="93"/>
      <c r="Z161" s="93"/>
      <c r="AA161" s="93"/>
      <c r="AB161" s="358"/>
      <c r="AC161" s="269">
        <f t="shared" si="46"/>
        <v>0</v>
      </c>
      <c r="AD161" s="21"/>
      <c r="AE161" s="21"/>
      <c r="AF161" s="21"/>
      <c r="AG161" s="21"/>
      <c r="AH161" s="21"/>
      <c r="AI161" s="21"/>
      <c r="AJ161" s="21"/>
      <c r="AK161" s="21"/>
      <c r="AL161" s="21"/>
      <c r="AM161" s="21"/>
      <c r="AN161" s="21"/>
      <c r="AO161" s="21"/>
      <c r="AP161" s="21"/>
      <c r="AQ161" s="21"/>
      <c r="AR161" s="21"/>
      <c r="AS161" s="21"/>
      <c r="AT161" s="21"/>
      <c r="AU161" s="21"/>
      <c r="AV161" s="21"/>
      <c r="AW161" s="21"/>
      <c r="AX161" s="21"/>
      <c r="AY161" s="21"/>
      <c r="AZ161" s="21"/>
      <c r="BA161" s="21"/>
      <c r="BB161" s="21"/>
      <c r="BC161" s="21"/>
      <c r="BD161" s="21"/>
      <c r="BE161" s="21"/>
      <c r="BF161" s="21"/>
      <c r="BG161" s="21"/>
      <c r="BH161" s="21"/>
      <c r="BI161" s="21"/>
      <c r="BJ161" s="21"/>
      <c r="BK161" s="21"/>
      <c r="BL161" s="21"/>
      <c r="BM161" s="21"/>
      <c r="BN161" s="21"/>
      <c r="BO161" s="21"/>
      <c r="BP161" s="21"/>
      <c r="BQ161" s="21"/>
      <c r="BR161" s="21"/>
      <c r="BS161" s="21"/>
      <c r="BT161" s="21"/>
      <c r="BU161" s="21"/>
      <c r="BV161" s="21"/>
      <c r="BW161" s="21"/>
      <c r="BX161" s="21"/>
      <c r="BY161" s="21"/>
      <c r="BZ161" s="21"/>
      <c r="CA161" s="21"/>
      <c r="CB161" s="21"/>
      <c r="CC161" s="21"/>
      <c r="CD161" s="21"/>
      <c r="CE161" s="21"/>
      <c r="CF161" s="21"/>
      <c r="CG161" s="21"/>
      <c r="CH161" s="21"/>
      <c r="CI161" s="21"/>
      <c r="CJ161" s="21"/>
      <c r="CK161" s="21"/>
      <c r="CL161" s="21"/>
      <c r="CM161" s="21"/>
      <c r="CN161" s="21"/>
      <c r="CO161" s="21"/>
      <c r="CP161" s="21"/>
      <c r="CQ161" s="21"/>
      <c r="CR161" s="21"/>
      <c r="CS161" s="21"/>
      <c r="CT161" s="21"/>
      <c r="CU161" s="21"/>
      <c r="CV161" s="21"/>
      <c r="CW161" s="21"/>
      <c r="CX161" s="21"/>
      <c r="CY161" s="21"/>
      <c r="CZ161" s="21"/>
      <c r="DA161" s="21"/>
      <c r="DB161" s="21"/>
    </row>
    <row r="162" spans="1:106" ht="15.75">
      <c r="A162" s="535" t="s">
        <v>106</v>
      </c>
      <c r="B162" s="536"/>
      <c r="C162" s="243" t="s">
        <v>71</v>
      </c>
      <c r="D162" s="20"/>
      <c r="E162" s="20"/>
      <c r="F162" s="32"/>
      <c r="G162" s="94">
        <f>SUM(G148:G160)</f>
        <v>96</v>
      </c>
      <c r="H162" s="30">
        <f>SUM(H148:H160)</f>
        <v>748.8</v>
      </c>
      <c r="I162" s="30">
        <f>SUM(I148:I160)</f>
        <v>5</v>
      </c>
      <c r="J162" s="31">
        <f t="array" ref="J162">IF(ISERROR(G162/I162),"",G162/I162)</f>
        <v>19.2</v>
      </c>
      <c r="K162" s="30">
        <f>SUM(K148:K158)</f>
        <v>20.869565217391305</v>
      </c>
      <c r="L162" s="98"/>
      <c r="M162" s="89">
        <f t="shared" ref="M162:V162" si="58">SUM(M148:M158)</f>
        <v>-15.869565217391305</v>
      </c>
      <c r="N162" s="20">
        <f t="shared" si="58"/>
        <v>0</v>
      </c>
      <c r="O162" s="91">
        <f t="shared" si="58"/>
        <v>0</v>
      </c>
      <c r="P162" s="91">
        <f t="shared" si="58"/>
        <v>0</v>
      </c>
      <c r="Q162" s="91">
        <f t="shared" si="58"/>
        <v>0</v>
      </c>
      <c r="R162" s="91">
        <f t="shared" si="58"/>
        <v>0</v>
      </c>
      <c r="S162" s="92">
        <f t="shared" si="58"/>
        <v>0</v>
      </c>
      <c r="T162" s="91">
        <f t="shared" si="58"/>
        <v>0</v>
      </c>
      <c r="U162" s="91">
        <f t="shared" si="58"/>
        <v>0</v>
      </c>
      <c r="V162" s="206">
        <f t="shared" si="58"/>
        <v>0</v>
      </c>
      <c r="W162" s="33">
        <f t="shared" ref="W162" si="59">IF(ISERROR(V162/G162),"",V162/G162)</f>
        <v>0</v>
      </c>
      <c r="X162" s="92">
        <f>SUM(X148:X158)</f>
        <v>0</v>
      </c>
      <c r="Y162" s="92">
        <f>SUM(Y148:Y158)</f>
        <v>0</v>
      </c>
      <c r="Z162" s="92">
        <f>SUM(Z148:Z158)</f>
        <v>0</v>
      </c>
      <c r="AA162" s="92">
        <f>SUM(AA148:AA158)</f>
        <v>0</v>
      </c>
      <c r="AB162" s="358"/>
      <c r="AC162" s="91">
        <f>SUM(AC148:AC160)</f>
        <v>216</v>
      </c>
      <c r="AD162" s="21"/>
      <c r="AE162" s="21"/>
      <c r="AF162" s="21"/>
      <c r="AG162" s="21"/>
      <c r="AH162" s="21"/>
      <c r="AI162" s="21"/>
      <c r="AJ162" s="21"/>
      <c r="AK162" s="21"/>
      <c r="AL162" s="21"/>
      <c r="AM162" s="21"/>
      <c r="AN162" s="21"/>
      <c r="AO162" s="21"/>
      <c r="AP162" s="21"/>
      <c r="AQ162" s="21"/>
      <c r="AR162" s="21"/>
      <c r="AS162" s="21"/>
      <c r="AT162" s="21"/>
      <c r="AU162" s="21"/>
      <c r="AV162" s="21"/>
      <c r="AW162" s="21"/>
      <c r="AX162" s="21"/>
      <c r="AY162" s="21"/>
      <c r="AZ162" s="21"/>
      <c r="BA162" s="21"/>
      <c r="BB162" s="21"/>
      <c r="BC162" s="21"/>
      <c r="BD162" s="21"/>
      <c r="BE162" s="21"/>
      <c r="BF162" s="21"/>
      <c r="BG162" s="21"/>
      <c r="BH162" s="21"/>
      <c r="BI162" s="21"/>
      <c r="BJ162" s="21"/>
      <c r="BK162" s="21"/>
      <c r="BL162" s="21"/>
      <c r="BM162" s="21"/>
      <c r="BN162" s="21"/>
      <c r="BO162" s="21"/>
      <c r="BP162" s="21"/>
      <c r="BQ162" s="21"/>
      <c r="BR162" s="21"/>
      <c r="BS162" s="21"/>
      <c r="BT162" s="21"/>
      <c r="BU162" s="21"/>
      <c r="BV162" s="21"/>
      <c r="BW162" s="21"/>
      <c r="BX162" s="21"/>
      <c r="BY162" s="21"/>
      <c r="BZ162" s="21"/>
      <c r="CA162" s="21"/>
      <c r="CB162" s="21"/>
      <c r="CC162" s="21"/>
      <c r="CD162" s="21"/>
      <c r="CE162" s="21"/>
      <c r="CF162" s="21"/>
      <c r="CG162" s="21"/>
      <c r="CH162" s="21"/>
      <c r="CI162" s="21"/>
      <c r="CJ162" s="21"/>
      <c r="CK162" s="21"/>
      <c r="CL162" s="21"/>
      <c r="CM162" s="21"/>
      <c r="CN162" s="21"/>
      <c r="CO162" s="21"/>
      <c r="CP162" s="21"/>
      <c r="CQ162" s="21"/>
      <c r="CR162" s="21"/>
      <c r="CS162" s="21"/>
      <c r="CT162" s="21"/>
      <c r="CU162" s="21"/>
      <c r="CV162" s="21"/>
      <c r="CW162" s="21"/>
      <c r="CX162" s="21"/>
      <c r="CY162" s="21"/>
      <c r="CZ162" s="21"/>
      <c r="DA162" s="21"/>
      <c r="DB162" s="21"/>
    </row>
    <row r="163" spans="1:106" ht="15.75">
      <c r="A163" s="546" t="s">
        <v>108</v>
      </c>
      <c r="B163" s="547"/>
      <c r="C163" s="547"/>
      <c r="D163" s="547"/>
      <c r="E163" s="547"/>
      <c r="F163" s="548"/>
      <c r="G163" s="193">
        <f>SUM(G28,G86,G121,G137,G147,G162)</f>
        <v>10993</v>
      </c>
      <c r="H163" s="193">
        <f>SUM(H28,H86,H121,H137,H147,H162)</f>
        <v>55764.04</v>
      </c>
      <c r="I163" s="193">
        <f>SUM(I28,I86,I121,I137,I147,I162)</f>
        <v>501.5</v>
      </c>
      <c r="J163" s="52">
        <f t="array" ref="J163">IF(ISERROR(G163/I163),"",G163/I163)</f>
        <v>21.920239282153538</v>
      </c>
      <c r="K163" s="193">
        <f>SUM(K28,K86,K121,K137,K147,K162)</f>
        <v>464.03097503280884</v>
      </c>
      <c r="L163" s="52">
        <f>IF(ISERROR(G163/K163),"",G163/K163)</f>
        <v>23.690228867206013</v>
      </c>
      <c r="M163" s="193">
        <f t="shared" ref="M163:AA163" si="60">SUM(M28,M86,M121,M137,M147,M162)</f>
        <v>27.54402496719117</v>
      </c>
      <c r="N163" s="193">
        <f t="shared" si="60"/>
        <v>0</v>
      </c>
      <c r="O163" s="193">
        <f t="shared" si="60"/>
        <v>0</v>
      </c>
      <c r="P163" s="193">
        <f t="shared" si="60"/>
        <v>0</v>
      </c>
      <c r="Q163" s="193">
        <f t="shared" si="60"/>
        <v>0</v>
      </c>
      <c r="R163" s="193">
        <f t="shared" si="60"/>
        <v>0</v>
      </c>
      <c r="S163" s="193">
        <f t="shared" si="60"/>
        <v>0</v>
      </c>
      <c r="T163" s="193">
        <f t="shared" si="60"/>
        <v>0</v>
      </c>
      <c r="U163" s="193">
        <f t="shared" si="60"/>
        <v>0</v>
      </c>
      <c r="V163" s="193">
        <f t="shared" si="60"/>
        <v>0</v>
      </c>
      <c r="W163" s="193">
        <f t="shared" si="60"/>
        <v>0</v>
      </c>
      <c r="X163" s="193">
        <f t="shared" si="60"/>
        <v>0</v>
      </c>
      <c r="Y163" s="193">
        <f t="shared" si="60"/>
        <v>0</v>
      </c>
      <c r="Z163" s="193">
        <f t="shared" si="60"/>
        <v>0</v>
      </c>
      <c r="AA163" s="193">
        <f t="shared" si="60"/>
        <v>0</v>
      </c>
      <c r="AB163" s="358"/>
      <c r="AC163" s="271">
        <f>SUM(AC28,AC86,AC121,AC137,AC147,AC162)</f>
        <v>5964.89</v>
      </c>
      <c r="AD163" s="21"/>
      <c r="AE163" s="21"/>
      <c r="AF163" s="21"/>
      <c r="AG163" s="21"/>
      <c r="AH163" s="21"/>
      <c r="AI163" s="21"/>
      <c r="AJ163" s="21"/>
      <c r="AK163" s="21"/>
      <c r="AL163" s="21"/>
      <c r="AM163" s="21"/>
      <c r="AN163" s="21"/>
      <c r="AO163" s="21"/>
      <c r="AP163" s="21"/>
      <c r="AQ163" s="21"/>
      <c r="AR163" s="21"/>
      <c r="AS163" s="21"/>
      <c r="AT163" s="21"/>
      <c r="AU163" s="21"/>
      <c r="AV163" s="21"/>
      <c r="AW163" s="21"/>
      <c r="AX163" s="21"/>
      <c r="AY163" s="21"/>
      <c r="AZ163" s="21"/>
      <c r="BA163" s="21"/>
      <c r="BB163" s="21"/>
      <c r="BC163" s="21"/>
      <c r="BD163" s="21"/>
      <c r="BE163" s="21"/>
      <c r="BF163" s="21"/>
      <c r="BG163" s="21"/>
      <c r="BH163" s="21"/>
      <c r="BI163" s="21"/>
      <c r="BJ163" s="21"/>
      <c r="BK163" s="21"/>
      <c r="BL163" s="21"/>
      <c r="BM163" s="21"/>
      <c r="BN163" s="21"/>
      <c r="BO163" s="21"/>
      <c r="BP163" s="21"/>
      <c r="BQ163" s="21"/>
      <c r="BR163" s="21"/>
      <c r="BS163" s="21"/>
      <c r="BT163" s="21"/>
      <c r="BU163" s="21"/>
      <c r="BV163" s="21"/>
      <c r="BW163" s="21"/>
      <c r="BX163" s="21"/>
      <c r="BY163" s="21"/>
      <c r="BZ163" s="21"/>
      <c r="CA163" s="21"/>
      <c r="CB163" s="21"/>
      <c r="CC163" s="21"/>
      <c r="CD163" s="21"/>
      <c r="CE163" s="21"/>
      <c r="CF163" s="21"/>
      <c r="CG163" s="21"/>
      <c r="CH163" s="21"/>
      <c r="CI163" s="21"/>
      <c r="CJ163" s="21"/>
      <c r="CK163" s="21"/>
      <c r="CL163" s="21"/>
      <c r="CM163" s="21"/>
      <c r="CN163" s="21"/>
      <c r="CO163" s="21"/>
      <c r="CP163" s="21"/>
      <c r="CQ163" s="21"/>
      <c r="CR163" s="21"/>
      <c r="CS163" s="21"/>
      <c r="CT163" s="21"/>
      <c r="CU163" s="21"/>
      <c r="CV163" s="21"/>
      <c r="CW163" s="21"/>
      <c r="CX163" s="21"/>
      <c r="CY163" s="21"/>
      <c r="CZ163" s="21"/>
      <c r="DA163" s="21"/>
      <c r="DB163" s="21"/>
    </row>
    <row r="164" spans="1:106" ht="15.75" hidden="1" customHeight="1">
      <c r="A164" s="600" t="s">
        <v>109</v>
      </c>
      <c r="B164" s="245" t="s">
        <v>110</v>
      </c>
      <c r="C164" s="549" t="s">
        <v>111</v>
      </c>
      <c r="D164" s="549"/>
      <c r="E164" s="528" t="s">
        <v>112</v>
      </c>
      <c r="F164" s="528"/>
      <c r="G164" s="539" t="s">
        <v>113</v>
      </c>
      <c r="H164" s="539"/>
      <c r="I164" s="528" t="s">
        <v>114</v>
      </c>
      <c r="J164" s="528"/>
      <c r="K164" s="528" t="s">
        <v>36</v>
      </c>
      <c r="L164" s="528"/>
      <c r="M164" s="528" t="s">
        <v>115</v>
      </c>
      <c r="N164" s="528"/>
      <c r="O164" s="528" t="s">
        <v>116</v>
      </c>
      <c r="P164" s="539" t="s">
        <v>117</v>
      </c>
      <c r="Q164" s="539"/>
      <c r="R164" s="539" t="s">
        <v>36</v>
      </c>
      <c r="S164" s="539"/>
      <c r="T164" s="539" t="s">
        <v>118</v>
      </c>
      <c r="U164" s="539"/>
      <c r="V164" s="539" t="s">
        <v>119</v>
      </c>
      <c r="W164" s="539"/>
      <c r="X164" s="539" t="s">
        <v>36</v>
      </c>
      <c r="Y164" s="539"/>
      <c r="Z164" s="539" t="s">
        <v>118</v>
      </c>
      <c r="AA164" s="539"/>
      <c r="AE164" s="14"/>
      <c r="AF164" s="14"/>
      <c r="AG164" s="3"/>
      <c r="AH164" s="249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21"/>
      <c r="AV164" s="21"/>
      <c r="AW164" s="21"/>
      <c r="AX164" s="21"/>
      <c r="AY164" s="21"/>
      <c r="AZ164" s="21"/>
      <c r="BA164" s="21"/>
    </row>
    <row r="165" spans="1:106" ht="13.5" hidden="1" customHeight="1">
      <c r="A165" s="601"/>
      <c r="B165" s="245" t="s">
        <v>120</v>
      </c>
      <c r="C165" s="550">
        <f>SUM('1:2'!C165)</f>
        <v>2</v>
      </c>
      <c r="D165" s="551"/>
      <c r="E165" s="552">
        <f>D165*11</f>
        <v>0</v>
      </c>
      <c r="F165" s="552"/>
      <c r="G165" s="550">
        <f>SUM('1:2'!G165)</f>
        <v>2</v>
      </c>
      <c r="H165" s="551"/>
      <c r="I165" s="528">
        <f>G165*11</f>
        <v>22</v>
      </c>
      <c r="J165" s="528"/>
      <c r="K165" s="528">
        <f>E165-I165</f>
        <v>-22</v>
      </c>
      <c r="L165" s="528"/>
      <c r="M165" s="553" t="str">
        <f>IF(ISERROR(K165/E165),"",K165/E165)</f>
        <v/>
      </c>
      <c r="N165" s="553"/>
      <c r="O165" s="528"/>
      <c r="P165" s="539" t="s">
        <v>70</v>
      </c>
      <c r="Q165" s="539"/>
      <c r="R165" s="554">
        <f>SUM(O28:U28)</f>
        <v>0</v>
      </c>
      <c r="S165" s="554"/>
      <c r="T165" s="555" t="str">
        <f t="array" ref="T165">IF(ISERROR(R165/R172),"",R165/R172)</f>
        <v/>
      </c>
      <c r="U165" s="555"/>
      <c r="V165" s="539" t="s">
        <v>41</v>
      </c>
      <c r="W165" s="539"/>
      <c r="X165" s="554">
        <f>SUM(P27,P85,P120,P136,P146,P160)</f>
        <v>0</v>
      </c>
      <c r="Y165" s="554"/>
      <c r="Z165" s="555" t="str">
        <f t="array" ref="Z165">IF(ISERROR(X165/X172),"",X165/X172)</f>
        <v/>
      </c>
      <c r="AA165" s="555"/>
      <c r="AE165" s="14"/>
      <c r="AF165" s="14"/>
      <c r="AG165" s="3"/>
      <c r="AH165" s="251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21"/>
      <c r="AV165" s="21"/>
      <c r="AW165" s="21"/>
      <c r="AX165" s="21"/>
      <c r="AY165" s="21"/>
      <c r="AZ165" s="21"/>
      <c r="BA165" s="21"/>
    </row>
    <row r="166" spans="1:106" ht="15.75" hidden="1">
      <c r="A166" s="601"/>
      <c r="B166" s="245" t="s">
        <v>121</v>
      </c>
      <c r="C166" s="550">
        <f>SUM('1:2'!C166)</f>
        <v>2</v>
      </c>
      <c r="D166" s="551"/>
      <c r="E166" s="552">
        <f>D166*11</f>
        <v>0</v>
      </c>
      <c r="F166" s="552"/>
      <c r="G166" s="550">
        <f>SUM('1:2'!G166)</f>
        <v>2</v>
      </c>
      <c r="H166" s="551"/>
      <c r="I166" s="528">
        <f>G166*11</f>
        <v>22</v>
      </c>
      <c r="J166" s="528"/>
      <c r="K166" s="528">
        <f>E166-I166</f>
        <v>-22</v>
      </c>
      <c r="L166" s="528"/>
      <c r="M166" s="553" t="str">
        <f>IF(ISERROR(K166/E166),"",K166/E166)</f>
        <v/>
      </c>
      <c r="N166" s="553"/>
      <c r="O166" s="528"/>
      <c r="P166" s="539" t="s">
        <v>86</v>
      </c>
      <c r="Q166" s="539"/>
      <c r="R166" s="554">
        <f>SUM(O86:U86)</f>
        <v>0</v>
      </c>
      <c r="S166" s="554"/>
      <c r="T166" s="555" t="str">
        <f>IF(ISERROR(R166/R172),"",R166/R172)</f>
        <v/>
      </c>
      <c r="U166" s="555"/>
      <c r="V166" s="539" t="s">
        <v>42</v>
      </c>
      <c r="W166" s="539"/>
      <c r="X166" s="554">
        <f>SUM(P28,P86,P121,P137,P147,P162)</f>
        <v>0</v>
      </c>
      <c r="Y166" s="554"/>
      <c r="Z166" s="555" t="str">
        <f>IF(ISERROR(X166/X172),"",X166/X172)</f>
        <v/>
      </c>
      <c r="AA166" s="555"/>
      <c r="AE166" s="14"/>
      <c r="AF166" s="14"/>
      <c r="AG166" s="3"/>
      <c r="AH166" s="251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21"/>
      <c r="AV166" s="21"/>
      <c r="AW166" s="21"/>
      <c r="AX166" s="21"/>
      <c r="AY166" s="21"/>
      <c r="AZ166" s="21"/>
      <c r="BA166" s="21"/>
    </row>
    <row r="167" spans="1:106" ht="15.75" hidden="1">
      <c r="A167" s="601"/>
      <c r="B167" s="245" t="s">
        <v>122</v>
      </c>
      <c r="C167" s="550">
        <f>SUM('1:2'!C167)</f>
        <v>2</v>
      </c>
      <c r="D167" s="551"/>
      <c r="E167" s="552">
        <f>D167*11</f>
        <v>0</v>
      </c>
      <c r="F167" s="552"/>
      <c r="G167" s="550">
        <f>SUM('1:2'!G167)</f>
        <v>2</v>
      </c>
      <c r="H167" s="551"/>
      <c r="I167" s="528">
        <f>G167*8</f>
        <v>16</v>
      </c>
      <c r="J167" s="528"/>
      <c r="K167" s="528">
        <f>E167-I167</f>
        <v>-16</v>
      </c>
      <c r="L167" s="528"/>
      <c r="M167" s="553" t="str">
        <f>IF(ISERROR(K167/E167),"",K167/E167)</f>
        <v/>
      </c>
      <c r="N167" s="553"/>
      <c r="O167" s="528"/>
      <c r="P167" s="539" t="s">
        <v>92</v>
      </c>
      <c r="Q167" s="539"/>
      <c r="R167" s="554">
        <f>SUM(O121:U121)</f>
        <v>0</v>
      </c>
      <c r="S167" s="554"/>
      <c r="T167" s="555" t="str">
        <f>IF(ISERROR(R167/R172),"",R167/R172)</f>
        <v/>
      </c>
      <c r="U167" s="555"/>
      <c r="V167" s="539" t="s">
        <v>43</v>
      </c>
      <c r="W167" s="539"/>
      <c r="X167" s="554">
        <f>SUM(P29,P87,P122,P138,P148,P163)</f>
        <v>0</v>
      </c>
      <c r="Y167" s="554"/>
      <c r="Z167" s="555" t="str">
        <f>IF(ISERROR(X167/X172),"",X167/X172)</f>
        <v/>
      </c>
      <c r="AA167" s="555"/>
      <c r="AE167" s="14"/>
      <c r="AF167" s="14"/>
      <c r="AG167" s="251"/>
      <c r="AH167" s="251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21"/>
      <c r="AV167" s="21"/>
      <c r="AW167" s="21"/>
      <c r="AX167" s="21"/>
      <c r="AY167" s="21"/>
      <c r="AZ167" s="21"/>
      <c r="BA167" s="21"/>
    </row>
    <row r="168" spans="1:106" ht="15.75" hidden="1">
      <c r="A168" s="601"/>
      <c r="B168" s="245" t="s">
        <v>47</v>
      </c>
      <c r="C168" s="550">
        <f>SUM('1:2'!C168)</f>
        <v>2</v>
      </c>
      <c r="D168" s="551"/>
      <c r="E168" s="552">
        <f>D168*11</f>
        <v>0</v>
      </c>
      <c r="F168" s="552"/>
      <c r="G168" s="550">
        <f>SUM('1:2'!G168)</f>
        <v>2</v>
      </c>
      <c r="H168" s="551"/>
      <c r="I168" s="528">
        <f>G168*11</f>
        <v>22</v>
      </c>
      <c r="J168" s="528"/>
      <c r="K168" s="528">
        <f>E168-I168</f>
        <v>-22</v>
      </c>
      <c r="L168" s="528"/>
      <c r="M168" s="553" t="str">
        <f>IF(ISERROR(K168/E168),"",K168/E168)</f>
        <v/>
      </c>
      <c r="N168" s="553"/>
      <c r="O168" s="528"/>
      <c r="P168" s="539" t="s">
        <v>99</v>
      </c>
      <c r="Q168" s="539"/>
      <c r="R168" s="554">
        <f>SUM(O137:U137)</f>
        <v>0</v>
      </c>
      <c r="S168" s="554"/>
      <c r="T168" s="555" t="str">
        <f>IF(ISERROR(R168/R172),"",R168/R172)</f>
        <v/>
      </c>
      <c r="U168" s="555"/>
      <c r="V168" s="539" t="s">
        <v>44</v>
      </c>
      <c r="W168" s="539"/>
      <c r="X168" s="554">
        <f>SUM(P31,P88,P123,P139,P149,P164)</f>
        <v>0</v>
      </c>
      <c r="Y168" s="554"/>
      <c r="Z168" s="555" t="str">
        <f>IF(ISERROR(X168/X172),"",X168/X172)</f>
        <v/>
      </c>
      <c r="AA168" s="555"/>
      <c r="AE168" s="14"/>
      <c r="AF168" s="14"/>
      <c r="AG168" s="251"/>
      <c r="AH168" s="251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21"/>
      <c r="AV168" s="21"/>
      <c r="AW168" s="21"/>
      <c r="AX168" s="21"/>
      <c r="AY168" s="21"/>
      <c r="AZ168" s="21"/>
      <c r="BA168" s="21"/>
    </row>
    <row r="169" spans="1:106" ht="15.75" hidden="1">
      <c r="A169" s="602"/>
      <c r="B169" s="245" t="s">
        <v>123</v>
      </c>
      <c r="C169" s="557">
        <f>SUM(C165:D168)</f>
        <v>8</v>
      </c>
      <c r="D169" s="528"/>
      <c r="E169" s="528">
        <f>SUM(F165:F168)</f>
        <v>0</v>
      </c>
      <c r="F169" s="528"/>
      <c r="G169" s="557">
        <f>SUM(G165:H168)</f>
        <v>8</v>
      </c>
      <c r="H169" s="528"/>
      <c r="I169" s="528">
        <f>SUM(I165:J168)</f>
        <v>82</v>
      </c>
      <c r="J169" s="528"/>
      <c r="K169" s="528">
        <f>SUM(K165:L168)</f>
        <v>-82</v>
      </c>
      <c r="L169" s="528"/>
      <c r="M169" s="553" t="str">
        <f>IF(ISERROR(K169/E169),"",K169/E169)</f>
        <v/>
      </c>
      <c r="N169" s="553"/>
      <c r="O169" s="528"/>
      <c r="P169" s="539" t="s">
        <v>102</v>
      </c>
      <c r="Q169" s="539"/>
      <c r="R169" s="554">
        <f>SUM(O147:U147)</f>
        <v>0</v>
      </c>
      <c r="S169" s="554"/>
      <c r="T169" s="555" t="str">
        <f>IF(ISERROR(R169/R172),"",R169/R172)</f>
        <v/>
      </c>
      <c r="U169" s="555"/>
      <c r="V169" s="539" t="s">
        <v>45</v>
      </c>
      <c r="W169" s="539"/>
      <c r="X169" s="554">
        <f>SUM(P32,P89,P124,P140,P150,P165)</f>
        <v>0</v>
      </c>
      <c r="Y169" s="554"/>
      <c r="Z169" s="555" t="str">
        <f>IF(ISERROR(X169/X172),"",X169/X172)</f>
        <v/>
      </c>
      <c r="AA169" s="555"/>
      <c r="AE169" s="14"/>
      <c r="AF169" s="14"/>
      <c r="AG169" s="251"/>
      <c r="AH169" s="251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248"/>
      <c r="AV169" s="248"/>
      <c r="AW169" s="248"/>
      <c r="AX169" s="248"/>
      <c r="AY169" s="248"/>
      <c r="AZ169" s="248"/>
      <c r="BA169" s="248"/>
    </row>
    <row r="170" spans="1:106" ht="17.25" hidden="1">
      <c r="A170" s="324" t="s">
        <v>152</v>
      </c>
      <c r="B170" s="245">
        <f>G163</f>
        <v>10993</v>
      </c>
      <c r="C170" s="554" t="s">
        <v>155</v>
      </c>
      <c r="D170" s="554"/>
      <c r="E170" s="539">
        <f>H163</f>
        <v>55764.04</v>
      </c>
      <c r="F170" s="539"/>
      <c r="G170" s="539" t="s">
        <v>34</v>
      </c>
      <c r="H170" s="539"/>
      <c r="I170" s="556">
        <f>L163</f>
        <v>23.690228867206013</v>
      </c>
      <c r="J170" s="556"/>
      <c r="K170" s="528" t="s">
        <v>32</v>
      </c>
      <c r="L170" s="528"/>
      <c r="M170" s="556">
        <f>J163</f>
        <v>21.920239282153538</v>
      </c>
      <c r="N170" s="556"/>
      <c r="O170" s="528"/>
      <c r="P170" s="539" t="s">
        <v>106</v>
      </c>
      <c r="Q170" s="539"/>
      <c r="R170" s="554">
        <f>SUM(O162:U162)</f>
        <v>0</v>
      </c>
      <c r="S170" s="554"/>
      <c r="T170" s="555" t="str">
        <f>IF(ISERROR(R170/R172),"",R170/R172)</f>
        <v/>
      </c>
      <c r="U170" s="555"/>
      <c r="V170" s="539" t="s">
        <v>46</v>
      </c>
      <c r="W170" s="539"/>
      <c r="X170" s="554">
        <f>SUM(P33,P90,P125,P141,P151,P166)</f>
        <v>0</v>
      </c>
      <c r="Y170" s="554"/>
      <c r="Z170" s="555" t="str">
        <f>IF(ISERROR(X170/X172),"",X170/X172)</f>
        <v/>
      </c>
      <c r="AA170" s="555"/>
      <c r="AE170" s="14"/>
      <c r="AF170" s="14"/>
      <c r="AG170" s="251"/>
      <c r="AH170" s="251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248"/>
      <c r="AV170" s="248"/>
      <c r="AW170" s="248"/>
      <c r="AX170" s="248"/>
      <c r="AY170" s="248"/>
      <c r="AZ170" s="248"/>
      <c r="BA170" s="248"/>
    </row>
    <row r="171" spans="1:106" ht="17.25" hidden="1">
      <c r="A171" s="325" t="s">
        <v>153</v>
      </c>
      <c r="B171" s="245">
        <f>I163+C169</f>
        <v>509.5</v>
      </c>
      <c r="C171" s="539" t="s">
        <v>114</v>
      </c>
      <c r="D171" s="539"/>
      <c r="E171" s="549">
        <f>K163+I169</f>
        <v>546.03097503280878</v>
      </c>
      <c r="F171" s="549"/>
      <c r="G171" s="539" t="s">
        <v>150</v>
      </c>
      <c r="H171" s="539"/>
      <c r="I171" s="556">
        <f>B171-E171</f>
        <v>-36.530975032808783</v>
      </c>
      <c r="J171" s="556"/>
      <c r="K171" s="528" t="s">
        <v>151</v>
      </c>
      <c r="L171" s="528"/>
      <c r="M171" s="553">
        <f>IF(ISERROR(I171/B171),"",I171/B171)</f>
        <v>-7.1699656590399966E-2</v>
      </c>
      <c r="N171" s="553"/>
      <c r="O171" s="528"/>
      <c r="P171" s="539" t="s">
        <v>107</v>
      </c>
      <c r="Q171" s="539"/>
      <c r="R171" s="554"/>
      <c r="S171" s="554"/>
      <c r="T171" s="555" t="str">
        <f>IF(ISERROR(R171/R172),"",R171/R172)</f>
        <v/>
      </c>
      <c r="U171" s="555"/>
      <c r="V171" s="539" t="s">
        <v>47</v>
      </c>
      <c r="W171" s="539"/>
      <c r="X171" s="554"/>
      <c r="Y171" s="554"/>
      <c r="Z171" s="555" t="str">
        <f>IF(ISERROR(X171/X172),"",X171/X172)</f>
        <v/>
      </c>
      <c r="AA171" s="555"/>
      <c r="AE171" s="14"/>
      <c r="AF171" s="14"/>
      <c r="AG171" s="251"/>
      <c r="AH171" s="251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248"/>
      <c r="AV171" s="248"/>
      <c r="AW171" s="248"/>
      <c r="AX171" s="248"/>
      <c r="AY171" s="248"/>
      <c r="AZ171" s="248"/>
      <c r="BA171" s="248"/>
    </row>
    <row r="172" spans="1:106" ht="15.75" hidden="1" customHeight="1">
      <c r="A172" s="325" t="s">
        <v>154</v>
      </c>
      <c r="B172" s="245">
        <f>N163</f>
        <v>0</v>
      </c>
      <c r="C172" s="539" t="s">
        <v>149</v>
      </c>
      <c r="D172" s="539"/>
      <c r="E172" s="555">
        <f>IF(ISERROR(B172/B171),"",B172/B171)</f>
        <v>0</v>
      </c>
      <c r="F172" s="555"/>
      <c r="G172" s="539" t="s">
        <v>158</v>
      </c>
      <c r="H172" s="539"/>
      <c r="I172" s="528">
        <f>V163</f>
        <v>0</v>
      </c>
      <c r="J172" s="528"/>
      <c r="K172" s="528" t="s">
        <v>156</v>
      </c>
      <c r="L172" s="528"/>
      <c r="M172" s="553">
        <f t="array" ref="M172">IF(ISERROR(I172/B170),"",I172/B170)</f>
        <v>0</v>
      </c>
      <c r="N172" s="553"/>
      <c r="O172" s="528"/>
      <c r="P172" s="539" t="s">
        <v>123</v>
      </c>
      <c r="Q172" s="539"/>
      <c r="R172" s="554">
        <f>SUM(R165:S171)</f>
        <v>0</v>
      </c>
      <c r="S172" s="554"/>
      <c r="T172" s="555">
        <f>SUM(T165:U171)</f>
        <v>0</v>
      </c>
      <c r="U172" s="555"/>
      <c r="V172" s="539" t="s">
        <v>123</v>
      </c>
      <c r="W172" s="539"/>
      <c r="X172" s="554">
        <f>SUM(X165:Y171)</f>
        <v>0</v>
      </c>
      <c r="Y172" s="554"/>
      <c r="Z172" s="555">
        <f>SUM(Z165:AA171)</f>
        <v>0</v>
      </c>
      <c r="AA172" s="555"/>
      <c r="AE172" s="14"/>
      <c r="AF172" s="14"/>
      <c r="AG172" s="251"/>
      <c r="AH172" s="251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248"/>
      <c r="AV172" s="248"/>
      <c r="AW172" s="248"/>
      <c r="AX172" s="248"/>
      <c r="AY172" s="248"/>
      <c r="AZ172" s="248"/>
      <c r="BA172" s="248"/>
    </row>
    <row r="173" spans="1:106" ht="15.75">
      <c r="A173" s="558" t="s">
        <v>128</v>
      </c>
      <c r="B173" s="558"/>
      <c r="C173" s="558"/>
      <c r="D173" s="558"/>
      <c r="E173" s="558"/>
      <c r="F173" s="558"/>
      <c r="G173" s="558"/>
      <c r="H173" s="558"/>
      <c r="I173" s="558"/>
      <c r="J173" s="559"/>
      <c r="K173" s="558"/>
      <c r="L173" s="558"/>
      <c r="M173" s="558"/>
      <c r="N173" s="558"/>
      <c r="O173" s="558"/>
      <c r="P173" s="558"/>
      <c r="Q173" s="558"/>
      <c r="R173" s="558"/>
      <c r="S173" s="558"/>
      <c r="T173" s="558"/>
      <c r="U173" s="558"/>
      <c r="V173" s="558"/>
      <c r="W173" s="558"/>
      <c r="X173" s="558"/>
      <c r="Y173" s="558"/>
      <c r="Z173" s="558"/>
      <c r="AA173" s="558"/>
      <c r="AB173" s="558"/>
      <c r="AC173" s="558"/>
      <c r="AD173" s="558"/>
      <c r="AE173" s="558"/>
      <c r="AF173" s="558"/>
      <c r="AG173" s="558"/>
      <c r="AH173" s="558"/>
      <c r="AI173" s="558"/>
      <c r="AJ173" s="558"/>
      <c r="AK173" s="558"/>
      <c r="AL173" s="558"/>
      <c r="AM173" s="558"/>
      <c r="AN173" s="558"/>
      <c r="AO173" s="558"/>
      <c r="AP173" s="558"/>
      <c r="AQ173" s="558"/>
      <c r="AR173" s="558"/>
      <c r="AS173" s="558"/>
      <c r="AT173" s="558"/>
      <c r="AU173" s="558"/>
      <c r="AV173" s="558"/>
      <c r="AW173" s="558"/>
      <c r="AX173" s="558"/>
      <c r="AY173" s="558"/>
      <c r="AZ173" s="558"/>
      <c r="BA173" s="558"/>
    </row>
    <row r="174" spans="1:106" ht="15.75">
      <c r="A174" s="597" t="s">
        <v>12</v>
      </c>
      <c r="B174" s="519" t="s">
        <v>25</v>
      </c>
      <c r="C174" s="519" t="s">
        <v>26</v>
      </c>
      <c r="D174" s="519" t="s">
        <v>27</v>
      </c>
      <c r="E174" s="522" t="s">
        <v>28</v>
      </c>
      <c r="F174" s="525" t="s">
        <v>29</v>
      </c>
      <c r="G174" s="528" t="s">
        <v>30</v>
      </c>
      <c r="H174" s="528"/>
      <c r="I174" s="519" t="s">
        <v>31</v>
      </c>
      <c r="J174" s="529" t="s">
        <v>32</v>
      </c>
      <c r="K174" s="540" t="s">
        <v>33</v>
      </c>
      <c r="L174" s="519" t="s">
        <v>34</v>
      </c>
      <c r="M174" s="543" t="s">
        <v>35</v>
      </c>
      <c r="N174" s="537" t="s">
        <v>36</v>
      </c>
      <c r="O174" s="528" t="s">
        <v>37</v>
      </c>
      <c r="P174" s="528"/>
      <c r="Q174" s="528"/>
      <c r="R174" s="528"/>
      <c r="S174" s="528"/>
      <c r="T174" s="528"/>
      <c r="U174" s="528"/>
      <c r="V174" s="545" t="s">
        <v>38</v>
      </c>
      <c r="W174" s="537" t="s">
        <v>39</v>
      </c>
      <c r="X174" s="528" t="s">
        <v>40</v>
      </c>
      <c r="Y174" s="528"/>
      <c r="Z174" s="528"/>
      <c r="AA174" s="528"/>
      <c r="AB174" s="594" t="s">
        <v>434</v>
      </c>
      <c r="AC174" s="596" t="s">
        <v>435</v>
      </c>
      <c r="AD174" s="21"/>
      <c r="AE174" s="21"/>
      <c r="AF174" s="21"/>
      <c r="AG174" s="21"/>
      <c r="AH174" s="21"/>
      <c r="AI174" s="562"/>
      <c r="AJ174" s="560"/>
      <c r="AK174" s="560"/>
      <c r="AL174" s="560"/>
      <c r="AM174" s="560"/>
      <c r="AN174" s="560"/>
      <c r="AO174" s="560"/>
      <c r="AP174" s="560"/>
      <c r="AQ174" s="560"/>
      <c r="AR174" s="560"/>
      <c r="AS174" s="560"/>
      <c r="AT174" s="560"/>
      <c r="AU174" s="560"/>
      <c r="AV174" s="560"/>
      <c r="AW174" s="560"/>
      <c r="AX174" s="560"/>
      <c r="AY174" s="560"/>
      <c r="AZ174" s="560"/>
      <c r="BA174" s="560"/>
    </row>
    <row r="175" spans="1:106" ht="15.75" customHeight="1">
      <c r="A175" s="598"/>
      <c r="B175" s="520"/>
      <c r="C175" s="520"/>
      <c r="D175" s="520"/>
      <c r="E175" s="523"/>
      <c r="F175" s="526"/>
      <c r="G175" s="528"/>
      <c r="H175" s="528"/>
      <c r="I175" s="520"/>
      <c r="J175" s="530"/>
      <c r="K175" s="541"/>
      <c r="L175" s="520"/>
      <c r="M175" s="544"/>
      <c r="N175" s="537"/>
      <c r="O175" s="528" t="s">
        <v>41</v>
      </c>
      <c r="P175" s="528" t="s">
        <v>42</v>
      </c>
      <c r="Q175" s="528" t="s">
        <v>43</v>
      </c>
      <c r="R175" s="538" t="s">
        <v>44</v>
      </c>
      <c r="S175" s="539" t="s">
        <v>45</v>
      </c>
      <c r="T175" s="528" t="s">
        <v>46</v>
      </c>
      <c r="U175" s="528" t="s">
        <v>47</v>
      </c>
      <c r="V175" s="545"/>
      <c r="W175" s="537"/>
      <c r="X175" s="528" t="s">
        <v>13</v>
      </c>
      <c r="Y175" s="528" t="s">
        <v>48</v>
      </c>
      <c r="Z175" s="528" t="s">
        <v>49</v>
      </c>
      <c r="AA175" s="528" t="s">
        <v>47</v>
      </c>
      <c r="AB175" s="595"/>
      <c r="AC175" s="596"/>
      <c r="AD175" s="21"/>
      <c r="AE175" s="21"/>
      <c r="AF175" s="21"/>
      <c r="AG175" s="21"/>
      <c r="AH175" s="21"/>
      <c r="AI175" s="562"/>
      <c r="AJ175" s="560"/>
      <c r="AK175" s="560"/>
      <c r="AL175" s="560"/>
      <c r="AM175" s="560"/>
      <c r="AN175" s="560"/>
      <c r="AO175" s="560"/>
      <c r="AP175" s="560"/>
      <c r="AQ175" s="560"/>
      <c r="AR175" s="560"/>
      <c r="AS175" s="561"/>
      <c r="AT175" s="561"/>
      <c r="AU175" s="561"/>
      <c r="AV175" s="561"/>
      <c r="AW175" s="561"/>
      <c r="AX175" s="561"/>
      <c r="AY175" s="561"/>
      <c r="AZ175" s="561"/>
      <c r="BA175" s="561"/>
    </row>
    <row r="176" spans="1:106" ht="15.75" customHeight="1">
      <c r="A176" s="599"/>
      <c r="B176" s="521"/>
      <c r="C176" s="521"/>
      <c r="D176" s="521"/>
      <c r="E176" s="524"/>
      <c r="F176" s="527"/>
      <c r="G176" s="242" t="s">
        <v>515</v>
      </c>
      <c r="H176" s="242" t="s">
        <v>51</v>
      </c>
      <c r="I176" s="521"/>
      <c r="J176" s="531"/>
      <c r="K176" s="542"/>
      <c r="L176" s="521"/>
      <c r="M176" s="544"/>
      <c r="N176" s="537"/>
      <c r="O176" s="528"/>
      <c r="P176" s="528"/>
      <c r="Q176" s="528"/>
      <c r="R176" s="538"/>
      <c r="S176" s="539"/>
      <c r="T176" s="528"/>
      <c r="U176" s="528"/>
      <c r="V176" s="545"/>
      <c r="W176" s="537"/>
      <c r="X176" s="528"/>
      <c r="Y176" s="528"/>
      <c r="Z176" s="528"/>
      <c r="AA176" s="528"/>
      <c r="AB176" s="595"/>
      <c r="AC176" s="596"/>
      <c r="AD176" s="21"/>
      <c r="AE176" s="21"/>
      <c r="AF176" s="21"/>
      <c r="AG176" s="21"/>
      <c r="AH176" s="21"/>
      <c r="AI176" s="562"/>
      <c r="AJ176" s="560"/>
      <c r="AK176" s="560"/>
      <c r="AL176" s="248"/>
      <c r="AM176" s="248"/>
      <c r="AN176" s="248"/>
      <c r="AO176" s="248"/>
      <c r="AP176" s="248"/>
      <c r="AQ176" s="248"/>
      <c r="AR176" s="248"/>
      <c r="AS176" s="21"/>
      <c r="AT176" s="21"/>
      <c r="AU176" s="21"/>
      <c r="AV176" s="249"/>
      <c r="AW176" s="248"/>
      <c r="AX176" s="248"/>
      <c r="AY176" s="248"/>
      <c r="AZ176" s="248"/>
      <c r="BA176" s="248"/>
    </row>
    <row r="177" spans="1:53" ht="15.75">
      <c r="A177" s="315">
        <v>30100030</v>
      </c>
      <c r="B177" s="82" t="s">
        <v>52</v>
      </c>
      <c r="C177" s="81" t="s">
        <v>53</v>
      </c>
      <c r="D177" s="80">
        <v>5.03</v>
      </c>
      <c r="E177" s="80"/>
      <c r="F177" s="83"/>
      <c r="G177" s="93">
        <f>SUM('1:2'!G177)</f>
        <v>0</v>
      </c>
      <c r="H177" s="95">
        <f t="shared" ref="H177:H182" si="61">D177*G177</f>
        <v>0</v>
      </c>
      <c r="I177" s="93">
        <f>SUM('1:2'!I177)</f>
        <v>0</v>
      </c>
      <c r="J177" s="31" t="str">
        <f t="array" ref="J177">IF(ISERROR(G177/I177),"",G177/I177)</f>
        <v/>
      </c>
      <c r="K177" s="96">
        <f t="array" ref="K177">IF(ISERROR(G177/L177),"",G177/L177)</f>
        <v>0</v>
      </c>
      <c r="L177" s="84">
        <v>16</v>
      </c>
      <c r="M177" s="97">
        <f t="shared" ref="M177:M188" si="62">IF(ISERROR(I177-K177),"",I177-K177)</f>
        <v>0</v>
      </c>
      <c r="N177" s="93">
        <f>SUM('1:2'!N177)</f>
        <v>0</v>
      </c>
      <c r="O177" s="93">
        <f>SUM('1:2'!O177)</f>
        <v>0</v>
      </c>
      <c r="P177" s="93">
        <f>SUM('1:2'!P177)</f>
        <v>0</v>
      </c>
      <c r="Q177" s="93">
        <f>SUM('1:2'!Q177)</f>
        <v>0</v>
      </c>
      <c r="R177" s="93">
        <f>SUM('1:2'!R177)</f>
        <v>0</v>
      </c>
      <c r="S177" s="93">
        <f>SUM('1:2'!S177)</f>
        <v>0</v>
      </c>
      <c r="T177" s="93">
        <f>SUM('1:2'!T177)</f>
        <v>0</v>
      </c>
      <c r="U177" s="93">
        <f>SUM('1:2'!U177)</f>
        <v>0</v>
      </c>
      <c r="V177" s="206">
        <f t="shared" ref="V177:V188" si="63">SUM(X177:AA177)</f>
        <v>0</v>
      </c>
      <c r="W177" s="33" t="str">
        <f t="shared" ref="W177:W188" si="64">IF(ISERROR(V177/G177),"",V177/G177)</f>
        <v/>
      </c>
      <c r="X177" s="93">
        <f>SUM('1:2'!X177)</f>
        <v>0</v>
      </c>
      <c r="Y177" s="93">
        <f>SUM('1:2'!Y177)</f>
        <v>0</v>
      </c>
      <c r="Z177" s="93">
        <f>SUM('1:2'!Z177)</f>
        <v>0</v>
      </c>
      <c r="AA177" s="93">
        <f>SUM('1:2'!AA177)</f>
        <v>0</v>
      </c>
      <c r="AB177" s="371">
        <v>0.65</v>
      </c>
      <c r="AC177" s="269">
        <f>AB177*G177</f>
        <v>0</v>
      </c>
      <c r="AD177" s="251"/>
      <c r="AE177" s="54"/>
      <c r="AF177" s="54"/>
      <c r="AG177" s="54"/>
      <c r="AH177" s="54"/>
      <c r="AI177" s="57"/>
      <c r="AJ177" s="57"/>
      <c r="AK177" s="57"/>
      <c r="AL177" s="250"/>
      <c r="AM177" s="54"/>
      <c r="AN177" s="250"/>
      <c r="AO177" s="250"/>
      <c r="AP177" s="54"/>
      <c r="AQ177" s="54"/>
      <c r="AR177" s="54"/>
      <c r="AS177" s="54"/>
      <c r="AT177" s="54"/>
      <c r="AU177" s="54"/>
      <c r="AV177" s="54"/>
      <c r="AW177" s="54"/>
      <c r="AX177" s="54"/>
      <c r="AY177" s="54"/>
      <c r="AZ177" s="54"/>
      <c r="BA177" s="54"/>
    </row>
    <row r="178" spans="1:53" ht="17.25">
      <c r="A178" s="316"/>
      <c r="B178" s="62" t="s">
        <v>54</v>
      </c>
      <c r="C178" s="16" t="s">
        <v>53</v>
      </c>
      <c r="D178" s="17">
        <v>5.03</v>
      </c>
      <c r="E178" s="17"/>
      <c r="F178" s="6"/>
      <c r="G178" s="93">
        <f>SUM('1:2'!G178)</f>
        <v>0</v>
      </c>
      <c r="H178" s="95">
        <f t="shared" si="61"/>
        <v>0</v>
      </c>
      <c r="I178" s="93">
        <f>SUM('1:2'!I178)</f>
        <v>0</v>
      </c>
      <c r="J178" s="31" t="str">
        <f t="array" ref="J178">IF(ISERROR(G178/I178),"",G178/I178)</f>
        <v/>
      </c>
      <c r="K178" s="35">
        <f t="array" ref="K178">IF(ISERROR(G178/L178),"",G178/L178)</f>
        <v>0</v>
      </c>
      <c r="L178" s="87">
        <v>19</v>
      </c>
      <c r="M178" s="36">
        <f t="shared" si="62"/>
        <v>0</v>
      </c>
      <c r="N178" s="93">
        <f>SUM('1:2'!N178)</f>
        <v>0</v>
      </c>
      <c r="O178" s="93">
        <f>SUM('1:2'!O178)</f>
        <v>0</v>
      </c>
      <c r="P178" s="93">
        <f>SUM('1:2'!P178)</f>
        <v>0</v>
      </c>
      <c r="Q178" s="93">
        <f>SUM('1:2'!Q178)</f>
        <v>0</v>
      </c>
      <c r="R178" s="93">
        <f>SUM('1:2'!R178)</f>
        <v>0</v>
      </c>
      <c r="S178" s="93">
        <f>SUM('1:2'!S178)</f>
        <v>0</v>
      </c>
      <c r="T178" s="93">
        <f>SUM('1:2'!T178)</f>
        <v>0</v>
      </c>
      <c r="U178" s="93">
        <f>SUM('1:2'!U178)</f>
        <v>0</v>
      </c>
      <c r="V178" s="206">
        <f t="shared" si="63"/>
        <v>0</v>
      </c>
      <c r="W178" s="33" t="str">
        <f t="shared" si="64"/>
        <v/>
      </c>
      <c r="X178" s="93">
        <f>SUM('1:2'!X178)</f>
        <v>0</v>
      </c>
      <c r="Y178" s="93">
        <f>SUM('1:2'!Y178)</f>
        <v>0</v>
      </c>
      <c r="Z178" s="93">
        <f>SUM('1:2'!Z178)</f>
        <v>0</v>
      </c>
      <c r="AA178" s="93">
        <f>SUM('1:2'!AA178)</f>
        <v>0</v>
      </c>
      <c r="AB178" s="358">
        <v>0.48</v>
      </c>
      <c r="AC178" s="269">
        <f t="shared" ref="AC178:AC197" si="65">AB178*G178</f>
        <v>0</v>
      </c>
      <c r="AD178" s="251"/>
      <c r="AE178" s="54"/>
      <c r="AF178" s="54"/>
      <c r="AG178" s="54"/>
      <c r="AH178" s="54"/>
      <c r="AI178" s="57"/>
      <c r="AJ178" s="57"/>
      <c r="AK178" s="57"/>
      <c r="AL178" s="54"/>
      <c r="AM178" s="54"/>
      <c r="AN178" s="250"/>
      <c r="AO178" s="54"/>
      <c r="AP178" s="250"/>
      <c r="AQ178" s="54"/>
      <c r="AR178" s="54"/>
      <c r="AS178" s="250"/>
      <c r="AT178" s="250"/>
      <c r="AU178" s="250"/>
      <c r="AV178" s="250"/>
      <c r="AW178" s="55"/>
      <c r="AX178" s="54"/>
      <c r="AY178" s="54"/>
      <c r="AZ178" s="54"/>
      <c r="BA178" s="54"/>
    </row>
    <row r="179" spans="1:53" ht="17.25">
      <c r="A179" s="317"/>
      <c r="B179" s="62" t="s">
        <v>54</v>
      </c>
      <c r="C179" s="16" t="s">
        <v>55</v>
      </c>
      <c r="D179" s="17">
        <v>5.03</v>
      </c>
      <c r="E179" s="17"/>
      <c r="F179" s="6"/>
      <c r="G179" s="93">
        <f>SUM('1:2'!G179)</f>
        <v>0</v>
      </c>
      <c r="H179" s="95">
        <f t="shared" si="61"/>
        <v>0</v>
      </c>
      <c r="I179" s="93">
        <f>SUM('1:2'!I179)</f>
        <v>0</v>
      </c>
      <c r="J179" s="31" t="str">
        <f t="array" ref="J179">IF(ISERROR(G179/I179),"",G179/I179)</f>
        <v/>
      </c>
      <c r="K179" s="35">
        <f t="array" ref="K179">IF(ISERROR(G179/L179),"",G179/L179)</f>
        <v>0</v>
      </c>
      <c r="L179" s="87">
        <v>19</v>
      </c>
      <c r="M179" s="36">
        <f t="shared" si="62"/>
        <v>0</v>
      </c>
      <c r="N179" s="93">
        <f>SUM('1:2'!N179)</f>
        <v>0</v>
      </c>
      <c r="O179" s="93">
        <f>SUM('1:2'!O179)</f>
        <v>0</v>
      </c>
      <c r="P179" s="93">
        <f>SUM('1:2'!P179)</f>
        <v>0</v>
      </c>
      <c r="Q179" s="93">
        <f>SUM('1:2'!Q179)</f>
        <v>0</v>
      </c>
      <c r="R179" s="93">
        <f>SUM('1:2'!R179)</f>
        <v>0</v>
      </c>
      <c r="S179" s="93">
        <f>SUM('1:2'!S179)</f>
        <v>0</v>
      </c>
      <c r="T179" s="93">
        <f>SUM('1:2'!T179)</f>
        <v>0</v>
      </c>
      <c r="U179" s="93">
        <f>SUM('1:2'!U179)</f>
        <v>0</v>
      </c>
      <c r="V179" s="206">
        <f t="shared" si="63"/>
        <v>0</v>
      </c>
      <c r="W179" s="33" t="str">
        <f t="shared" si="64"/>
        <v/>
      </c>
      <c r="X179" s="93">
        <f>SUM('1:2'!X179)</f>
        <v>0</v>
      </c>
      <c r="Y179" s="93">
        <f>SUM('1:2'!Y179)</f>
        <v>0</v>
      </c>
      <c r="Z179" s="93">
        <f>SUM('1:2'!Z179)</f>
        <v>0</v>
      </c>
      <c r="AA179" s="93">
        <f>SUM('1:2'!AA179)</f>
        <v>0</v>
      </c>
      <c r="AB179" s="358">
        <v>0.43</v>
      </c>
      <c r="AC179" s="269">
        <f t="shared" si="65"/>
        <v>0</v>
      </c>
      <c r="AD179" s="251"/>
      <c r="AE179" s="54"/>
      <c r="AF179" s="54"/>
      <c r="AG179" s="54"/>
      <c r="AH179" s="54"/>
      <c r="AI179" s="57"/>
      <c r="AJ179" s="57"/>
      <c r="AK179" s="57"/>
      <c r="AL179" s="54"/>
      <c r="AM179" s="54"/>
      <c r="AN179" s="54"/>
      <c r="AO179" s="250"/>
      <c r="AP179" s="54"/>
      <c r="AQ179" s="54"/>
      <c r="AR179" s="54"/>
      <c r="AS179" s="56"/>
      <c r="AT179" s="56"/>
      <c r="AU179" s="56"/>
      <c r="AV179" s="54"/>
      <c r="AW179" s="54"/>
      <c r="AX179" s="54"/>
      <c r="AY179" s="54"/>
      <c r="AZ179" s="54"/>
      <c r="BA179" s="54"/>
    </row>
    <row r="180" spans="1:53" ht="15.75">
      <c r="A180" s="315">
        <v>30100048</v>
      </c>
      <c r="B180" s="62" t="s">
        <v>56</v>
      </c>
      <c r="C180" s="16" t="s">
        <v>53</v>
      </c>
      <c r="D180" s="17">
        <v>5.03</v>
      </c>
      <c r="E180" s="17"/>
      <c r="F180" s="6"/>
      <c r="G180" s="93">
        <f>SUM('1:2'!G180)</f>
        <v>211</v>
      </c>
      <c r="H180" s="95">
        <f t="shared" si="61"/>
        <v>1061.3300000000002</v>
      </c>
      <c r="I180" s="93">
        <f>SUM('1:2'!I180)</f>
        <v>22.05</v>
      </c>
      <c r="J180" s="31">
        <f t="array" ref="J180">IF(ISERROR(G180/I180),"",G180/I180)</f>
        <v>9.5691609977324266</v>
      </c>
      <c r="K180" s="35">
        <f t="array" ref="K180">IF(ISERROR(G180/L180),"",G180/L180)</f>
        <v>11.105263157894736</v>
      </c>
      <c r="L180" s="87">
        <v>19</v>
      </c>
      <c r="M180" s="36">
        <f t="shared" si="62"/>
        <v>10.944736842105264</v>
      </c>
      <c r="N180" s="93">
        <f>SUM('1:2'!N180)</f>
        <v>0</v>
      </c>
      <c r="O180" s="93">
        <f>SUM('1:2'!O180)</f>
        <v>0</v>
      </c>
      <c r="P180" s="93">
        <f>SUM('1:2'!P180)</f>
        <v>0</v>
      </c>
      <c r="Q180" s="93">
        <f>SUM('1:2'!Q180)</f>
        <v>0</v>
      </c>
      <c r="R180" s="93">
        <f>SUM('1:2'!R180)</f>
        <v>0</v>
      </c>
      <c r="S180" s="93">
        <f>SUM('1:2'!S180)</f>
        <v>0</v>
      </c>
      <c r="T180" s="93">
        <f>SUM('1:2'!T180)</f>
        <v>0</v>
      </c>
      <c r="U180" s="93">
        <f>SUM('1:2'!U180)</f>
        <v>0</v>
      </c>
      <c r="V180" s="206">
        <f t="shared" si="63"/>
        <v>0</v>
      </c>
      <c r="W180" s="33">
        <f t="shared" si="64"/>
        <v>0</v>
      </c>
      <c r="X180" s="93">
        <f>SUM('1:2'!X180)</f>
        <v>0</v>
      </c>
      <c r="Y180" s="93">
        <f>SUM('1:2'!Y180)</f>
        <v>0</v>
      </c>
      <c r="Z180" s="93">
        <f>SUM('1:2'!Z180)</f>
        <v>0</v>
      </c>
      <c r="AA180" s="93">
        <f>SUM('1:2'!AA180)</f>
        <v>0</v>
      </c>
      <c r="AB180" s="358">
        <v>0.55000000000000004</v>
      </c>
      <c r="AC180" s="269">
        <f t="shared" si="65"/>
        <v>116.05000000000001</v>
      </c>
      <c r="AD180" s="251"/>
      <c r="AE180" s="54"/>
      <c r="AF180" s="54"/>
      <c r="AG180" s="54"/>
      <c r="AH180" s="54"/>
      <c r="AI180" s="57"/>
      <c r="AJ180" s="57"/>
      <c r="AK180" s="57"/>
      <c r="AL180" s="54"/>
      <c r="AM180" s="54"/>
      <c r="AN180" s="54"/>
      <c r="AO180" s="54"/>
      <c r="AP180" s="54"/>
      <c r="AQ180" s="54"/>
      <c r="AR180" s="54"/>
      <c r="AS180" s="54"/>
      <c r="AT180" s="54"/>
      <c r="AU180" s="54"/>
      <c r="AV180" s="55"/>
      <c r="AW180" s="55"/>
      <c r="AX180" s="55"/>
      <c r="AY180" s="54"/>
      <c r="AZ180" s="54"/>
      <c r="BA180" s="54"/>
    </row>
    <row r="181" spans="1:53" ht="15.75">
      <c r="A181" s="315">
        <v>30100047</v>
      </c>
      <c r="B181" s="62" t="s">
        <v>56</v>
      </c>
      <c r="C181" s="16" t="s">
        <v>57</v>
      </c>
      <c r="D181" s="17">
        <v>5.03</v>
      </c>
      <c r="E181" s="17"/>
      <c r="F181" s="6"/>
      <c r="G181" s="93">
        <f>SUM('1:2'!G181)</f>
        <v>785</v>
      </c>
      <c r="H181" s="95">
        <f t="shared" si="61"/>
        <v>3948.55</v>
      </c>
      <c r="I181" s="93">
        <f>SUM('1:2'!I181)</f>
        <v>52</v>
      </c>
      <c r="J181" s="31">
        <f t="array" ref="J181">IF(ISERROR(G181/I181),"",G181/I181)</f>
        <v>15.096153846153847</v>
      </c>
      <c r="K181" s="35">
        <f t="array" ref="K181">IF(ISERROR(G181/L181),"",G181/L181)</f>
        <v>39.25</v>
      </c>
      <c r="L181" s="87">
        <v>20</v>
      </c>
      <c r="M181" s="36">
        <f t="shared" si="62"/>
        <v>12.75</v>
      </c>
      <c r="N181" s="93">
        <f>SUM('1:2'!N181)</f>
        <v>0</v>
      </c>
      <c r="O181" s="93">
        <f>SUM('1:2'!O181)</f>
        <v>0</v>
      </c>
      <c r="P181" s="93">
        <f>SUM('1:2'!P181)</f>
        <v>0</v>
      </c>
      <c r="Q181" s="93">
        <f>SUM('1:2'!Q181)</f>
        <v>0</v>
      </c>
      <c r="R181" s="93">
        <f>SUM('1:2'!R181)</f>
        <v>0</v>
      </c>
      <c r="S181" s="93">
        <f>SUM('1:2'!S181)</f>
        <v>0</v>
      </c>
      <c r="T181" s="93">
        <f>SUM('1:2'!T181)</f>
        <v>0</v>
      </c>
      <c r="U181" s="93">
        <f>SUM('1:2'!U181)</f>
        <v>0</v>
      </c>
      <c r="V181" s="206">
        <f t="shared" si="63"/>
        <v>0</v>
      </c>
      <c r="W181" s="33">
        <f t="shared" si="64"/>
        <v>0</v>
      </c>
      <c r="X181" s="93">
        <f>SUM('1:2'!X181)</f>
        <v>0</v>
      </c>
      <c r="Y181" s="93">
        <f>SUM('1:2'!Y181)</f>
        <v>0</v>
      </c>
      <c r="Z181" s="93">
        <f>SUM('1:2'!Z181)</f>
        <v>0</v>
      </c>
      <c r="AA181" s="93">
        <f>SUM('1:2'!AA181)</f>
        <v>0</v>
      </c>
      <c r="AB181" s="358">
        <v>0.52</v>
      </c>
      <c r="AC181" s="269">
        <f t="shared" si="65"/>
        <v>408.2</v>
      </c>
      <c r="AD181" s="251"/>
      <c r="AE181" s="54"/>
      <c r="AF181" s="54"/>
      <c r="AG181" s="54"/>
      <c r="AH181" s="54"/>
      <c r="AI181" s="57"/>
      <c r="AJ181" s="57"/>
      <c r="AK181" s="57"/>
      <c r="AL181" s="54"/>
      <c r="AM181" s="54"/>
      <c r="AN181" s="54"/>
      <c r="AO181" s="54"/>
      <c r="AP181" s="54"/>
      <c r="AQ181" s="54"/>
      <c r="AR181" s="54"/>
      <c r="AS181" s="54"/>
      <c r="AT181" s="54"/>
      <c r="AU181" s="54"/>
      <c r="AV181" s="54"/>
      <c r="AW181" s="54"/>
      <c r="AX181" s="54"/>
      <c r="AY181" s="54"/>
      <c r="AZ181" s="54"/>
      <c r="BA181" s="54"/>
    </row>
    <row r="182" spans="1:53" ht="15.75">
      <c r="A182" s="315">
        <v>30100052</v>
      </c>
      <c r="B182" s="62" t="s">
        <v>58</v>
      </c>
      <c r="C182" s="16" t="s">
        <v>53</v>
      </c>
      <c r="D182" s="17">
        <v>5.04</v>
      </c>
      <c r="E182" s="17"/>
      <c r="F182" s="6"/>
      <c r="G182" s="93">
        <f>SUM('1:2'!G182)</f>
        <v>0</v>
      </c>
      <c r="H182" s="95">
        <f t="shared" si="61"/>
        <v>0</v>
      </c>
      <c r="I182" s="93">
        <f>SUM('1:2'!I182)</f>
        <v>0</v>
      </c>
      <c r="J182" s="31" t="str">
        <f t="array" ref="J182">IF(ISERROR(G182/I182),"",G182/I182)</f>
        <v/>
      </c>
      <c r="K182" s="35">
        <f t="array" ref="K182">IF(ISERROR(G182/L182),"",G182/L182)</f>
        <v>0</v>
      </c>
      <c r="L182" s="87">
        <v>19</v>
      </c>
      <c r="M182" s="36">
        <f t="shared" si="62"/>
        <v>0</v>
      </c>
      <c r="N182" s="93">
        <f>SUM('1:2'!N182)</f>
        <v>0</v>
      </c>
      <c r="O182" s="93">
        <f>SUM('1:2'!O182)</f>
        <v>0</v>
      </c>
      <c r="P182" s="93">
        <f>SUM('1:2'!P182)</f>
        <v>0</v>
      </c>
      <c r="Q182" s="93">
        <f>SUM('1:2'!Q182)</f>
        <v>0</v>
      </c>
      <c r="R182" s="93">
        <f>SUM('1:2'!R182)</f>
        <v>0</v>
      </c>
      <c r="S182" s="93">
        <f>SUM('1:2'!S182)</f>
        <v>0</v>
      </c>
      <c r="T182" s="93">
        <f>SUM('1:2'!T182)</f>
        <v>0</v>
      </c>
      <c r="U182" s="93">
        <f>SUM('1:2'!U182)</f>
        <v>0</v>
      </c>
      <c r="V182" s="206">
        <f t="shared" si="63"/>
        <v>0</v>
      </c>
      <c r="W182" s="33" t="str">
        <f t="shared" si="64"/>
        <v/>
      </c>
      <c r="X182" s="93">
        <f>SUM('1:2'!X182)</f>
        <v>0</v>
      </c>
      <c r="Y182" s="93">
        <f>SUM('1:2'!Y182)</f>
        <v>0</v>
      </c>
      <c r="Z182" s="93">
        <f>SUM('1:2'!Z182)</f>
        <v>0</v>
      </c>
      <c r="AA182" s="93">
        <f>SUM('1:2'!AA182)</f>
        <v>0</v>
      </c>
      <c r="AB182" s="358">
        <v>0.55000000000000004</v>
      </c>
      <c r="AC182" s="269">
        <f t="shared" si="65"/>
        <v>0</v>
      </c>
      <c r="AD182" s="251"/>
      <c r="AE182" s="54"/>
      <c r="AF182" s="54"/>
      <c r="AG182" s="54"/>
      <c r="AH182" s="54"/>
      <c r="AI182" s="57"/>
      <c r="AJ182" s="57"/>
      <c r="AK182" s="57"/>
      <c r="AL182" s="54"/>
      <c r="AM182" s="54"/>
      <c r="AN182" s="54"/>
      <c r="AO182" s="54"/>
      <c r="AP182" s="54"/>
      <c r="AQ182" s="54"/>
      <c r="AR182" s="54"/>
      <c r="AS182" s="54"/>
      <c r="AT182" s="54"/>
      <c r="AU182" s="54"/>
      <c r="AV182" s="54"/>
      <c r="AW182" s="54"/>
      <c r="AX182" s="54"/>
      <c r="AY182" s="54"/>
      <c r="AZ182" s="54"/>
      <c r="BA182" s="54"/>
    </row>
    <row r="183" spans="1:53" ht="15.75">
      <c r="A183" s="332">
        <v>30100059</v>
      </c>
      <c r="B183" s="62" t="s">
        <v>59</v>
      </c>
      <c r="C183" s="16" t="s">
        <v>60</v>
      </c>
      <c r="D183" s="17">
        <v>5.03</v>
      </c>
      <c r="E183" s="17"/>
      <c r="F183" s="6"/>
      <c r="G183" s="93">
        <f>SUM('1:2'!G183)</f>
        <v>0</v>
      </c>
      <c r="H183" s="95">
        <f>D183*G183</f>
        <v>0</v>
      </c>
      <c r="I183" s="93">
        <f>SUM('1:2'!I183)</f>
        <v>0</v>
      </c>
      <c r="J183" s="31" t="str">
        <f t="array" ref="J183">IF(ISERROR(G183/I183),"",G183/I183)</f>
        <v/>
      </c>
      <c r="K183" s="35">
        <f t="array" ref="K183">IF(ISERROR(G183/L183),"",G183/L183)</f>
        <v>0</v>
      </c>
      <c r="L183" s="87">
        <v>3</v>
      </c>
      <c r="M183" s="36">
        <f t="shared" si="62"/>
        <v>0</v>
      </c>
      <c r="N183" s="93">
        <f>SUM('1:2'!N183)</f>
        <v>0</v>
      </c>
      <c r="O183" s="93">
        <f>SUM('1:2'!O183)</f>
        <v>0</v>
      </c>
      <c r="P183" s="93">
        <f>SUM('1:2'!P183)</f>
        <v>0</v>
      </c>
      <c r="Q183" s="93">
        <f>SUM('1:2'!Q183)</f>
        <v>0</v>
      </c>
      <c r="R183" s="93">
        <f>SUM('1:2'!R183)</f>
        <v>0</v>
      </c>
      <c r="S183" s="93">
        <f>SUM('1:2'!S183)</f>
        <v>0</v>
      </c>
      <c r="T183" s="93">
        <f>SUM('1:2'!T183)</f>
        <v>0</v>
      </c>
      <c r="U183" s="93">
        <f>SUM('1:2'!U183)</f>
        <v>0</v>
      </c>
      <c r="V183" s="206">
        <f t="shared" si="63"/>
        <v>0</v>
      </c>
      <c r="W183" s="33" t="str">
        <f t="shared" si="64"/>
        <v/>
      </c>
      <c r="X183" s="93">
        <f>SUM('1:2'!X183)</f>
        <v>0</v>
      </c>
      <c r="Y183" s="93">
        <f>SUM('1:2'!Y183)</f>
        <v>0</v>
      </c>
      <c r="Z183" s="93">
        <f>SUM('1:2'!Z183)</f>
        <v>0</v>
      </c>
      <c r="AA183" s="93">
        <f>SUM('1:2'!AA183)</f>
        <v>0</v>
      </c>
      <c r="AB183" s="358">
        <v>0.45</v>
      </c>
      <c r="AC183" s="269">
        <f t="shared" si="65"/>
        <v>0</v>
      </c>
      <c r="AD183" s="251"/>
      <c r="AE183" s="54"/>
      <c r="AF183" s="54"/>
      <c r="AG183" s="54"/>
      <c r="AH183" s="54"/>
      <c r="AI183" s="57"/>
      <c r="AJ183" s="57"/>
      <c r="AK183" s="57"/>
      <c r="AL183" s="54"/>
      <c r="AM183" s="54"/>
      <c r="AN183" s="54"/>
      <c r="AO183" s="54"/>
      <c r="AP183" s="54"/>
      <c r="AQ183" s="54"/>
      <c r="AR183" s="54"/>
      <c r="AS183" s="54"/>
      <c r="AT183" s="54"/>
      <c r="AU183" s="54"/>
      <c r="AV183" s="54"/>
      <c r="AW183" s="54"/>
      <c r="AX183" s="54"/>
      <c r="AY183" s="54"/>
      <c r="AZ183" s="54"/>
      <c r="BA183" s="54"/>
    </row>
    <row r="184" spans="1:53" ht="15.75">
      <c r="A184" s="302">
        <v>30100060</v>
      </c>
      <c r="B184" s="62" t="s">
        <v>59</v>
      </c>
      <c r="C184" s="16" t="s">
        <v>61</v>
      </c>
      <c r="D184" s="17">
        <v>5.03</v>
      </c>
      <c r="E184" s="17"/>
      <c r="F184" s="6"/>
      <c r="G184" s="93">
        <f>SUM('1:2'!G184)</f>
        <v>0</v>
      </c>
      <c r="H184" s="95">
        <f t="shared" ref="H184:H197" si="66">D184*G184</f>
        <v>0</v>
      </c>
      <c r="I184" s="93">
        <f>SUM('1:2'!I184)</f>
        <v>0</v>
      </c>
      <c r="J184" s="31" t="str">
        <f t="array" ref="J184">IF(ISERROR(G184/I184),"",G184/I184)</f>
        <v/>
      </c>
      <c r="K184" s="35">
        <f t="array" ref="K184">IF(ISERROR(G184/L184),"",G184/L184)</f>
        <v>0</v>
      </c>
      <c r="L184" s="87">
        <v>3</v>
      </c>
      <c r="M184" s="36">
        <f t="shared" si="62"/>
        <v>0</v>
      </c>
      <c r="N184" s="93">
        <f>SUM('1:2'!N184)</f>
        <v>0</v>
      </c>
      <c r="O184" s="93">
        <f>SUM('1:2'!O184)</f>
        <v>0</v>
      </c>
      <c r="P184" s="93">
        <f>SUM('1:2'!P184)</f>
        <v>0</v>
      </c>
      <c r="Q184" s="93">
        <f>SUM('1:2'!Q184)</f>
        <v>0</v>
      </c>
      <c r="R184" s="93">
        <f>SUM('1:2'!R184)</f>
        <v>0</v>
      </c>
      <c r="S184" s="93">
        <f>SUM('1:2'!S184)</f>
        <v>0</v>
      </c>
      <c r="T184" s="93">
        <f>SUM('1:2'!T184)</f>
        <v>0</v>
      </c>
      <c r="U184" s="93">
        <f>SUM('1:2'!U184)</f>
        <v>0</v>
      </c>
      <c r="V184" s="206">
        <f t="shared" si="63"/>
        <v>0</v>
      </c>
      <c r="W184" s="33" t="str">
        <f t="shared" si="64"/>
        <v/>
      </c>
      <c r="X184" s="93">
        <f>SUM('1:2'!X184)</f>
        <v>0</v>
      </c>
      <c r="Y184" s="93">
        <f>SUM('1:2'!Y184)</f>
        <v>0</v>
      </c>
      <c r="Z184" s="93">
        <f>SUM('1:2'!Z184)</f>
        <v>0</v>
      </c>
      <c r="AA184" s="93">
        <f>SUM('1:2'!AA184)</f>
        <v>0</v>
      </c>
      <c r="AB184" s="358">
        <v>0.45</v>
      </c>
      <c r="AC184" s="269">
        <f t="shared" si="65"/>
        <v>0</v>
      </c>
      <c r="AD184" s="251"/>
      <c r="AE184" s="54"/>
      <c r="AF184" s="54"/>
      <c r="AG184" s="54"/>
      <c r="AH184" s="54"/>
      <c r="AI184" s="57"/>
      <c r="AJ184" s="57"/>
      <c r="AK184" s="57"/>
      <c r="AL184" s="54"/>
      <c r="AM184" s="54"/>
      <c r="AN184" s="54"/>
      <c r="AO184" s="54"/>
      <c r="AP184" s="54"/>
      <c r="AQ184" s="54"/>
      <c r="AR184" s="54"/>
      <c r="AS184" s="54"/>
      <c r="AT184" s="54"/>
      <c r="AU184" s="54"/>
      <c r="AV184" s="54"/>
      <c r="AW184" s="54"/>
      <c r="AX184" s="54"/>
      <c r="AY184" s="54"/>
      <c r="AZ184" s="54"/>
      <c r="BA184" s="54"/>
    </row>
    <row r="185" spans="1:53" ht="17.25">
      <c r="A185" s="316">
        <v>30200006</v>
      </c>
      <c r="B185" s="62" t="s">
        <v>62</v>
      </c>
      <c r="C185" s="16" t="s">
        <v>63</v>
      </c>
      <c r="D185" s="17">
        <v>5.04</v>
      </c>
      <c r="E185" s="17"/>
      <c r="F185" s="79"/>
      <c r="G185" s="93">
        <f>SUM('1:2'!G185)</f>
        <v>0</v>
      </c>
      <c r="H185" s="95">
        <f t="shared" si="66"/>
        <v>0</v>
      </c>
      <c r="I185" s="93">
        <f>SUM('1:2'!I185)</f>
        <v>0</v>
      </c>
      <c r="J185" s="31" t="str">
        <f t="array" ref="J185">IF(ISERROR(G185/I185),"",G185/I185)</f>
        <v/>
      </c>
      <c r="K185" s="35">
        <f t="array" ref="K185">IF(ISERROR(G185/L185),"",G185/L185)</f>
        <v>0</v>
      </c>
      <c r="L185" s="87">
        <v>17</v>
      </c>
      <c r="M185" s="36">
        <f t="shared" si="62"/>
        <v>0</v>
      </c>
      <c r="N185" s="93">
        <f>SUM('1:2'!N185)</f>
        <v>0</v>
      </c>
      <c r="O185" s="93">
        <f>SUM('1:2'!O185)</f>
        <v>0</v>
      </c>
      <c r="P185" s="93">
        <f>SUM('1:2'!P185)</f>
        <v>0</v>
      </c>
      <c r="Q185" s="93">
        <f>SUM('1:2'!Q185)</f>
        <v>0</v>
      </c>
      <c r="R185" s="93">
        <f>SUM('1:2'!R185)</f>
        <v>0</v>
      </c>
      <c r="S185" s="93">
        <f>SUM('1:2'!S185)</f>
        <v>0</v>
      </c>
      <c r="T185" s="93">
        <f>SUM('1:2'!T185)</f>
        <v>0</v>
      </c>
      <c r="U185" s="93">
        <f>SUM('1:2'!U185)</f>
        <v>0</v>
      </c>
      <c r="V185" s="206">
        <f t="shared" si="63"/>
        <v>0</v>
      </c>
      <c r="W185" s="33" t="str">
        <f t="shared" si="64"/>
        <v/>
      </c>
      <c r="X185" s="93">
        <f>SUM('1:2'!X185)</f>
        <v>0</v>
      </c>
      <c r="Y185" s="93">
        <f>SUM('1:2'!Y185)</f>
        <v>0</v>
      </c>
      <c r="Z185" s="93">
        <f>SUM('1:2'!Z185)</f>
        <v>0</v>
      </c>
      <c r="AA185" s="93">
        <f>SUM('1:2'!AA185)</f>
        <v>0</v>
      </c>
      <c r="AB185" s="358">
        <v>0.61</v>
      </c>
      <c r="AC185" s="269">
        <f t="shared" si="65"/>
        <v>0</v>
      </c>
      <c r="AD185" s="251"/>
      <c r="AE185" s="54"/>
      <c r="AF185" s="54"/>
      <c r="AG185" s="54"/>
      <c r="AH185" s="54"/>
      <c r="AI185" s="57"/>
      <c r="AJ185" s="57"/>
      <c r="AK185" s="57"/>
      <c r="AL185" s="250"/>
      <c r="AM185" s="54"/>
      <c r="AN185" s="54"/>
      <c r="AO185" s="54"/>
      <c r="AP185" s="250"/>
      <c r="AQ185" s="250"/>
      <c r="AR185" s="250"/>
      <c r="AS185" s="54"/>
      <c r="AT185" s="54"/>
      <c r="AU185" s="54"/>
      <c r="AV185" s="54"/>
      <c r="AW185" s="54"/>
      <c r="AX185" s="54"/>
      <c r="AY185" s="54"/>
      <c r="AZ185" s="54"/>
      <c r="BA185" s="54"/>
    </row>
    <row r="186" spans="1:53" ht="17.25">
      <c r="A186" s="316">
        <v>30200005</v>
      </c>
      <c r="B186" s="62" t="s">
        <v>62</v>
      </c>
      <c r="C186" s="16" t="s">
        <v>64</v>
      </c>
      <c r="D186" s="17">
        <v>5.04</v>
      </c>
      <c r="E186" s="17"/>
      <c r="F186" s="79"/>
      <c r="G186" s="93">
        <f>SUM('1:2'!G186)</f>
        <v>563</v>
      </c>
      <c r="H186" s="95">
        <f t="shared" si="66"/>
        <v>2837.52</v>
      </c>
      <c r="I186" s="93">
        <f>SUM('1:2'!I186)</f>
        <v>37.5</v>
      </c>
      <c r="J186" s="31">
        <f t="array" ref="J186">IF(ISERROR(G186/I186),"",G186/I186)</f>
        <v>15.013333333333334</v>
      </c>
      <c r="K186" s="35">
        <f t="array" ref="K186">IF(ISERROR(G186/L186),"",G186/L186)</f>
        <v>33.117647058823529</v>
      </c>
      <c r="L186" s="87">
        <v>17</v>
      </c>
      <c r="M186" s="36">
        <f t="shared" si="62"/>
        <v>4.382352941176471</v>
      </c>
      <c r="N186" s="93">
        <f>SUM('1:2'!N186)</f>
        <v>0</v>
      </c>
      <c r="O186" s="93">
        <f>SUM('1:2'!O186)</f>
        <v>0</v>
      </c>
      <c r="P186" s="93">
        <f>SUM('1:2'!P186)</f>
        <v>0</v>
      </c>
      <c r="Q186" s="93">
        <f>SUM('1:2'!Q186)</f>
        <v>0</v>
      </c>
      <c r="R186" s="93">
        <f>SUM('1:2'!R186)</f>
        <v>0</v>
      </c>
      <c r="S186" s="93">
        <f>SUM('1:2'!S186)</f>
        <v>0</v>
      </c>
      <c r="T186" s="93">
        <f>SUM('1:2'!T186)</f>
        <v>0</v>
      </c>
      <c r="U186" s="93">
        <f>SUM('1:2'!U186)</f>
        <v>0</v>
      </c>
      <c r="V186" s="206">
        <f t="shared" si="63"/>
        <v>0</v>
      </c>
      <c r="W186" s="33">
        <f t="shared" si="64"/>
        <v>0</v>
      </c>
      <c r="X186" s="93">
        <f>SUM('1:2'!X186)</f>
        <v>0</v>
      </c>
      <c r="Y186" s="93">
        <f>SUM('1:2'!Y186)</f>
        <v>0</v>
      </c>
      <c r="Z186" s="93">
        <f>SUM('1:2'!Z186)</f>
        <v>0</v>
      </c>
      <c r="AA186" s="93">
        <f>SUM('1:2'!AA186)</f>
        <v>0</v>
      </c>
      <c r="AB186" s="358">
        <v>0.61</v>
      </c>
      <c r="AC186" s="269">
        <f t="shared" si="65"/>
        <v>343.43</v>
      </c>
      <c r="AD186" s="251"/>
      <c r="AE186" s="54"/>
      <c r="AF186" s="54"/>
      <c r="AG186" s="54"/>
      <c r="AH186" s="54"/>
      <c r="AI186" s="57"/>
      <c r="AJ186" s="57"/>
      <c r="AK186" s="57"/>
      <c r="AL186" s="54"/>
      <c r="AM186" s="54"/>
      <c r="AN186" s="54"/>
      <c r="AO186" s="54"/>
      <c r="AP186" s="54"/>
      <c r="AQ186" s="54"/>
      <c r="AR186" s="54"/>
      <c r="AS186" s="54"/>
      <c r="AT186" s="54"/>
      <c r="AU186" s="54"/>
      <c r="AV186" s="54"/>
      <c r="AW186" s="54"/>
      <c r="AX186" s="54"/>
      <c r="AY186" s="54"/>
      <c r="AZ186" s="54"/>
      <c r="BA186" s="54"/>
    </row>
    <row r="187" spans="1:53" ht="17.25">
      <c r="A187" s="318">
        <v>30100063</v>
      </c>
      <c r="B187" s="202" t="s">
        <v>171</v>
      </c>
      <c r="C187" s="16" t="s">
        <v>379</v>
      </c>
      <c r="D187" s="108"/>
      <c r="E187" s="17"/>
      <c r="F187" s="6"/>
      <c r="G187" s="93">
        <f>SUM('1:2'!G187)</f>
        <v>0</v>
      </c>
      <c r="H187" s="95">
        <f t="shared" si="66"/>
        <v>0</v>
      </c>
      <c r="I187" s="93">
        <f>SUM('1:2'!I187)</f>
        <v>0</v>
      </c>
      <c r="J187" s="31" t="str">
        <f t="array" ref="J187">IF(ISERROR(G187/I187),"",G187/I187)</f>
        <v/>
      </c>
      <c r="K187" s="35">
        <f t="array" ref="K187">IF(ISERROR(G187/L187),"",G187/L187)</f>
        <v>0</v>
      </c>
      <c r="L187" s="87">
        <v>17</v>
      </c>
      <c r="M187" s="36">
        <f t="shared" si="62"/>
        <v>0</v>
      </c>
      <c r="N187" s="93">
        <f>SUM('1:2'!N187)</f>
        <v>0</v>
      </c>
      <c r="O187" s="93">
        <f>SUM('1:2'!O187)</f>
        <v>0</v>
      </c>
      <c r="P187" s="93">
        <f>SUM('1:2'!P187)</f>
        <v>0</v>
      </c>
      <c r="Q187" s="93">
        <f>SUM('1:2'!Q187)</f>
        <v>0</v>
      </c>
      <c r="R187" s="93">
        <f>SUM('1:2'!R187)</f>
        <v>0</v>
      </c>
      <c r="S187" s="93">
        <f>SUM('1:2'!S187)</f>
        <v>0</v>
      </c>
      <c r="T187" s="93">
        <f>SUM('1:2'!T187)</f>
        <v>0</v>
      </c>
      <c r="U187" s="93">
        <f>SUM('1:2'!U187)</f>
        <v>0</v>
      </c>
      <c r="V187" s="206">
        <f t="shared" si="63"/>
        <v>0</v>
      </c>
      <c r="W187" s="33" t="str">
        <f t="shared" si="64"/>
        <v/>
      </c>
      <c r="X187" s="93">
        <f>SUM('1:2'!X187)</f>
        <v>0</v>
      </c>
      <c r="Y187" s="93">
        <f>SUM('1:2'!Y187)</f>
        <v>0</v>
      </c>
      <c r="Z187" s="93">
        <f>SUM('1:2'!Z187)</f>
        <v>0</v>
      </c>
      <c r="AA187" s="93">
        <f>SUM('1:2'!AA187)</f>
        <v>0</v>
      </c>
      <c r="AB187" s="358">
        <v>0.43</v>
      </c>
      <c r="AC187" s="269">
        <f t="shared" si="65"/>
        <v>0</v>
      </c>
      <c r="AD187" s="251"/>
      <c r="AE187" s="54"/>
      <c r="AF187" s="54"/>
      <c r="AG187" s="54"/>
      <c r="AH187" s="54"/>
      <c r="AI187" s="57"/>
      <c r="AJ187" s="57"/>
      <c r="AK187" s="57"/>
      <c r="AL187" s="54"/>
      <c r="AM187" s="54"/>
      <c r="AN187" s="54"/>
      <c r="AO187" s="54"/>
      <c r="AP187" s="54"/>
      <c r="AQ187" s="54"/>
      <c r="AR187" s="54"/>
      <c r="AS187" s="54"/>
      <c r="AT187" s="54"/>
      <c r="AU187" s="54"/>
      <c r="AV187" s="54"/>
      <c r="AW187" s="54"/>
      <c r="AX187" s="54"/>
      <c r="AY187" s="54"/>
      <c r="AZ187" s="54"/>
      <c r="BA187" s="54"/>
    </row>
    <row r="188" spans="1:53" ht="15.75">
      <c r="A188" s="302">
        <v>30100061</v>
      </c>
      <c r="B188" s="202" t="s">
        <v>171</v>
      </c>
      <c r="C188" s="16" t="s">
        <v>173</v>
      </c>
      <c r="D188" s="108"/>
      <c r="E188" s="17"/>
      <c r="F188" s="6"/>
      <c r="G188" s="93">
        <f>SUM('1:2'!G188)</f>
        <v>0</v>
      </c>
      <c r="H188" s="95">
        <f t="shared" si="66"/>
        <v>0</v>
      </c>
      <c r="I188" s="93">
        <f>SUM('1:2'!I188)</f>
        <v>0</v>
      </c>
      <c r="J188" s="31" t="str">
        <f t="array" ref="J188">IF(ISERROR(G188/I188),"",G188/I188)</f>
        <v/>
      </c>
      <c r="K188" s="35">
        <f t="array" ref="K188">IF(ISERROR(G188/L188),"",G188/L188)</f>
        <v>0</v>
      </c>
      <c r="L188" s="87">
        <v>17</v>
      </c>
      <c r="M188" s="36">
        <f t="shared" si="62"/>
        <v>0</v>
      </c>
      <c r="N188" s="93">
        <f>SUM('1:2'!N188)</f>
        <v>0</v>
      </c>
      <c r="O188" s="93">
        <f>SUM('1:2'!O188)</f>
        <v>0</v>
      </c>
      <c r="P188" s="93">
        <f>SUM('1:2'!P188)</f>
        <v>0</v>
      </c>
      <c r="Q188" s="93">
        <f>SUM('1:2'!Q188)</f>
        <v>0</v>
      </c>
      <c r="R188" s="93">
        <f>SUM('1:2'!R188)</f>
        <v>0</v>
      </c>
      <c r="S188" s="93">
        <f>SUM('1:2'!S188)</f>
        <v>0</v>
      </c>
      <c r="T188" s="93">
        <f>SUM('1:2'!T188)</f>
        <v>0</v>
      </c>
      <c r="U188" s="93">
        <f>SUM('1:2'!U188)</f>
        <v>0</v>
      </c>
      <c r="V188" s="206">
        <f t="shared" si="63"/>
        <v>0</v>
      </c>
      <c r="W188" s="33" t="str">
        <f t="shared" si="64"/>
        <v/>
      </c>
      <c r="X188" s="93">
        <f>SUM('1:2'!X188)</f>
        <v>0</v>
      </c>
      <c r="Y188" s="93">
        <f>SUM('1:2'!Y188)</f>
        <v>0</v>
      </c>
      <c r="Z188" s="93">
        <f>SUM('1:2'!Z188)</f>
        <v>0</v>
      </c>
      <c r="AA188" s="93">
        <f>SUM('1:2'!AA188)</f>
        <v>0</v>
      </c>
      <c r="AB188" s="358">
        <v>0.43</v>
      </c>
      <c r="AC188" s="269">
        <f t="shared" si="65"/>
        <v>0</v>
      </c>
      <c r="AD188" s="251"/>
      <c r="AE188" s="54"/>
      <c r="AF188" s="54"/>
      <c r="AG188" s="54"/>
      <c r="AH188" s="54"/>
      <c r="AI188" s="57"/>
      <c r="AJ188" s="57"/>
      <c r="AK188" s="57"/>
      <c r="AL188" s="54"/>
      <c r="AM188" s="54"/>
      <c r="AN188" s="54"/>
      <c r="AO188" s="54"/>
      <c r="AP188" s="54"/>
      <c r="AQ188" s="54"/>
      <c r="AR188" s="54"/>
      <c r="AS188" s="54"/>
      <c r="AT188" s="54"/>
      <c r="AU188" s="54"/>
      <c r="AV188" s="54"/>
      <c r="AW188" s="54"/>
      <c r="AX188" s="54"/>
      <c r="AY188" s="54"/>
      <c r="AZ188" s="54"/>
      <c r="BA188" s="54"/>
    </row>
    <row r="189" spans="1:53" ht="17.25">
      <c r="A189" s="316">
        <v>30200001</v>
      </c>
      <c r="B189" s="202" t="s">
        <v>67</v>
      </c>
      <c r="C189" s="16" t="s">
        <v>63</v>
      </c>
      <c r="D189" s="108">
        <v>5.0599999999999996</v>
      </c>
      <c r="E189" s="17"/>
      <c r="F189" s="6"/>
      <c r="G189" s="93">
        <f>SUM('1:2'!G189)</f>
        <v>793</v>
      </c>
      <c r="H189" s="95">
        <f t="shared" si="66"/>
        <v>4012.5799999999995</v>
      </c>
      <c r="I189" s="93">
        <f>SUM('1:2'!I189)</f>
        <v>61.5</v>
      </c>
      <c r="J189" s="31">
        <f t="array" ref="J189">IF(ISERROR(G189/I189),"",G189/I189)</f>
        <v>12.894308943089431</v>
      </c>
      <c r="K189" s="35">
        <f t="array" ref="K189">IF(ISERROR(G189/L189),"",G189/L189)</f>
        <v>41.736842105263158</v>
      </c>
      <c r="L189" s="87">
        <v>19</v>
      </c>
      <c r="M189" s="36">
        <f>IF(ISERROR(I189-K189),"",I189-K189)</f>
        <v>19.763157894736842</v>
      </c>
      <c r="N189" s="93">
        <f>SUM('1:2'!N189)</f>
        <v>0</v>
      </c>
      <c r="O189" s="93">
        <f>SUM('1:2'!O189)</f>
        <v>0</v>
      </c>
      <c r="P189" s="93">
        <f>SUM('1:2'!P189)</f>
        <v>0</v>
      </c>
      <c r="Q189" s="93">
        <f>SUM('1:2'!Q189)</f>
        <v>0</v>
      </c>
      <c r="R189" s="93">
        <f>SUM('1:2'!R189)</f>
        <v>0</v>
      </c>
      <c r="S189" s="93">
        <f>SUM('1:2'!S189)</f>
        <v>0</v>
      </c>
      <c r="T189" s="93">
        <f>SUM('1:2'!T189)</f>
        <v>0</v>
      </c>
      <c r="U189" s="93">
        <f>SUM('1:2'!U189)</f>
        <v>0</v>
      </c>
      <c r="V189" s="206">
        <f>SUM(X189:AA189)</f>
        <v>0</v>
      </c>
      <c r="W189" s="33">
        <f>IF(ISERROR(V189/G189),"",V189/G189)</f>
        <v>0</v>
      </c>
      <c r="X189" s="93">
        <f>SUM('1:2'!X189)</f>
        <v>0</v>
      </c>
      <c r="Y189" s="93">
        <f>SUM('1:2'!Y189)</f>
        <v>0</v>
      </c>
      <c r="Z189" s="93">
        <f>SUM('1:2'!Z189)</f>
        <v>0</v>
      </c>
      <c r="AA189" s="93">
        <f>SUM('1:2'!AA189)</f>
        <v>0</v>
      </c>
      <c r="AB189" s="358">
        <v>0.55000000000000004</v>
      </c>
      <c r="AC189" s="269">
        <f t="shared" si="65"/>
        <v>436.15000000000003</v>
      </c>
      <c r="AD189" s="251"/>
      <c r="AE189" s="54"/>
      <c r="AF189" s="54"/>
      <c r="AG189" s="54"/>
      <c r="AH189" s="54"/>
      <c r="AI189" s="57"/>
      <c r="AJ189" s="57"/>
      <c r="AK189" s="57"/>
      <c r="AL189" s="54"/>
      <c r="AM189" s="54"/>
      <c r="AN189" s="54"/>
      <c r="AO189" s="54"/>
      <c r="AP189" s="54"/>
      <c r="AQ189" s="54"/>
      <c r="AR189" s="54"/>
      <c r="AS189" s="54"/>
      <c r="AT189" s="54"/>
      <c r="AU189" s="54"/>
      <c r="AV189" s="54"/>
      <c r="AW189" s="54"/>
      <c r="AX189" s="54"/>
      <c r="AY189" s="54"/>
      <c r="AZ189" s="54"/>
      <c r="BA189" s="54"/>
    </row>
    <row r="190" spans="1:53" ht="17.25">
      <c r="A190" s="316">
        <v>30200002</v>
      </c>
      <c r="B190" s="62" t="s">
        <v>68</v>
      </c>
      <c r="C190" s="16" t="s">
        <v>63</v>
      </c>
      <c r="D190" s="17">
        <v>5.09</v>
      </c>
      <c r="E190" s="17"/>
      <c r="F190" s="6"/>
      <c r="G190" s="93">
        <f>SUM('1:2'!G190)</f>
        <v>1183</v>
      </c>
      <c r="H190" s="95">
        <f t="shared" si="66"/>
        <v>6021.47</v>
      </c>
      <c r="I190" s="93">
        <f>SUM('1:2'!I190)</f>
        <v>57.5</v>
      </c>
      <c r="J190" s="31">
        <f t="array" ref="J190">IF(ISERROR(G190/I190),"",G190/I190)</f>
        <v>20.57391304347826</v>
      </c>
      <c r="K190" s="35">
        <f t="array" ref="K190">IF(ISERROR(G190/L190),"",G190/L190)</f>
        <v>51.434782608695649</v>
      </c>
      <c r="L190" s="87">
        <v>23</v>
      </c>
      <c r="M190" s="36">
        <f t="shared" ref="M190:M193" si="67">IF(ISERROR(I190-K190),"",I190-K190)</f>
        <v>6.0652173913043512</v>
      </c>
      <c r="N190" s="93">
        <f>SUM('1:2'!N190)</f>
        <v>0</v>
      </c>
      <c r="O190" s="93">
        <f>SUM('1:2'!O190)</f>
        <v>0</v>
      </c>
      <c r="P190" s="93">
        <f>SUM('1:2'!P190)</f>
        <v>0</v>
      </c>
      <c r="Q190" s="93">
        <f>SUM('1:2'!Q190)</f>
        <v>0</v>
      </c>
      <c r="R190" s="93">
        <f>SUM('1:2'!R190)</f>
        <v>0</v>
      </c>
      <c r="S190" s="93">
        <f>SUM('1:2'!S190)</f>
        <v>0</v>
      </c>
      <c r="T190" s="93">
        <f>SUM('1:2'!T190)</f>
        <v>0</v>
      </c>
      <c r="U190" s="93">
        <f>SUM('1:2'!U190)</f>
        <v>0</v>
      </c>
      <c r="V190" s="206">
        <f t="shared" ref="V190:V193" si="68">SUM(X190:AA190)</f>
        <v>0</v>
      </c>
      <c r="W190" s="33">
        <f t="shared" ref="W190:W193" si="69">IF(ISERROR(V190/G190),"",V190/G190)</f>
        <v>0</v>
      </c>
      <c r="X190" s="93">
        <f>SUM('1:2'!X190)</f>
        <v>0</v>
      </c>
      <c r="Y190" s="93">
        <f>SUM('1:2'!Y190)</f>
        <v>0</v>
      </c>
      <c r="Z190" s="93">
        <f>SUM('1:2'!Z190)</f>
        <v>0</v>
      </c>
      <c r="AA190" s="93">
        <f>SUM('1:2'!AA190)</f>
        <v>0</v>
      </c>
      <c r="AB190" s="358">
        <v>0.45</v>
      </c>
      <c r="AC190" s="269">
        <f t="shared" si="65"/>
        <v>532.35</v>
      </c>
      <c r="AD190" s="251"/>
      <c r="AE190" s="54"/>
      <c r="AF190" s="54"/>
      <c r="AG190" s="54"/>
      <c r="AH190" s="54"/>
      <c r="AI190" s="57"/>
      <c r="AJ190" s="57"/>
      <c r="AK190" s="57"/>
      <c r="AL190" s="54"/>
      <c r="AM190" s="54"/>
      <c r="AN190" s="54"/>
      <c r="AO190" s="54"/>
      <c r="AP190" s="54"/>
      <c r="AQ190" s="54"/>
      <c r="AR190" s="54"/>
      <c r="AS190" s="54"/>
      <c r="AT190" s="54"/>
      <c r="AU190" s="54"/>
      <c r="AV190" s="54"/>
      <c r="AW190" s="54"/>
      <c r="AX190" s="54"/>
      <c r="AY190" s="54"/>
      <c r="AZ190" s="54"/>
      <c r="BA190" s="54"/>
    </row>
    <row r="191" spans="1:53" ht="17.25">
      <c r="A191" s="316">
        <v>30200003</v>
      </c>
      <c r="B191" s="62" t="s">
        <v>68</v>
      </c>
      <c r="C191" s="16" t="s">
        <v>64</v>
      </c>
      <c r="D191" s="17">
        <v>5.09</v>
      </c>
      <c r="E191" s="17"/>
      <c r="F191" s="6"/>
      <c r="G191" s="93">
        <f>SUM('1:2'!G191)</f>
        <v>1100</v>
      </c>
      <c r="H191" s="95">
        <f t="shared" si="66"/>
        <v>5599</v>
      </c>
      <c r="I191" s="93">
        <f>SUM('1:2'!I191)</f>
        <v>62.5</v>
      </c>
      <c r="J191" s="31">
        <f t="array" ref="J191">IF(ISERROR(G191/I191),"",G191/I191)</f>
        <v>17.600000000000001</v>
      </c>
      <c r="K191" s="35">
        <f t="array" ref="K191">IF(ISERROR(G191/L191),"",G191/L191)</f>
        <v>47.826086956521742</v>
      </c>
      <c r="L191" s="87">
        <v>23</v>
      </c>
      <c r="M191" s="36">
        <f t="shared" si="67"/>
        <v>14.673913043478258</v>
      </c>
      <c r="N191" s="93">
        <f>SUM('1:2'!N191)</f>
        <v>0</v>
      </c>
      <c r="O191" s="93">
        <f>SUM('1:2'!O191)</f>
        <v>0</v>
      </c>
      <c r="P191" s="93">
        <f>SUM('1:2'!P191)</f>
        <v>0</v>
      </c>
      <c r="Q191" s="93">
        <f>SUM('1:2'!Q191)</f>
        <v>0</v>
      </c>
      <c r="R191" s="93">
        <f>SUM('1:2'!R191)</f>
        <v>0</v>
      </c>
      <c r="S191" s="93">
        <f>SUM('1:2'!S191)</f>
        <v>0</v>
      </c>
      <c r="T191" s="93">
        <f>SUM('1:2'!T191)</f>
        <v>0</v>
      </c>
      <c r="U191" s="93">
        <f>SUM('1:2'!U191)</f>
        <v>0</v>
      </c>
      <c r="V191" s="206">
        <f t="shared" si="68"/>
        <v>0</v>
      </c>
      <c r="W191" s="33">
        <f t="shared" si="69"/>
        <v>0</v>
      </c>
      <c r="X191" s="93">
        <f>SUM('1:2'!X191)</f>
        <v>0</v>
      </c>
      <c r="Y191" s="93">
        <f>SUM('1:2'!Y191)</f>
        <v>0</v>
      </c>
      <c r="Z191" s="93">
        <f>SUM('1:2'!Z191)</f>
        <v>0</v>
      </c>
      <c r="AA191" s="93">
        <f>SUM('1:2'!AA191)</f>
        <v>0</v>
      </c>
      <c r="AB191" s="358">
        <v>0.45</v>
      </c>
      <c r="AC191" s="269">
        <f t="shared" si="65"/>
        <v>495</v>
      </c>
      <c r="AD191" s="251"/>
      <c r="AE191" s="54"/>
      <c r="AF191" s="54"/>
      <c r="AG191" s="54"/>
      <c r="AH191" s="54"/>
      <c r="AI191" s="57"/>
      <c r="AJ191" s="57"/>
      <c r="AK191" s="57"/>
      <c r="AL191" s="54"/>
      <c r="AM191" s="54"/>
      <c r="AN191" s="54"/>
      <c r="AO191" s="54"/>
      <c r="AP191" s="54"/>
      <c r="AQ191" s="54"/>
      <c r="AR191" s="54"/>
      <c r="AS191" s="54"/>
      <c r="AT191" s="54"/>
      <c r="AU191" s="54"/>
      <c r="AV191" s="54"/>
      <c r="AW191" s="54"/>
      <c r="AX191" s="54"/>
      <c r="AY191" s="54"/>
      <c r="AZ191" s="54"/>
      <c r="BA191" s="54"/>
    </row>
    <row r="192" spans="1:53" ht="17.25">
      <c r="A192" s="316">
        <v>30100003</v>
      </c>
      <c r="B192" s="141" t="s">
        <v>198</v>
      </c>
      <c r="C192" s="241" t="s">
        <v>190</v>
      </c>
      <c r="D192" s="108">
        <v>4.8</v>
      </c>
      <c r="E192" s="17"/>
      <c r="F192" s="6"/>
      <c r="G192" s="93">
        <f>SUM('1:2'!G192)</f>
        <v>0</v>
      </c>
      <c r="H192" s="95">
        <f t="shared" si="66"/>
        <v>0</v>
      </c>
      <c r="I192" s="93">
        <f>SUM('1:2'!I192)</f>
        <v>0</v>
      </c>
      <c r="J192" s="31" t="str">
        <f t="array" ref="J192">IF(ISERROR(G192/I192),"",G192/I192)</f>
        <v/>
      </c>
      <c r="K192" s="35">
        <f t="array" ref="K192">IF(ISERROR(G192/L192),"",G192/L192)</f>
        <v>0</v>
      </c>
      <c r="L192" s="87">
        <v>4</v>
      </c>
      <c r="M192" s="36">
        <f t="shared" si="67"/>
        <v>0</v>
      </c>
      <c r="N192" s="93">
        <f>SUM('1:2'!N192)</f>
        <v>0</v>
      </c>
      <c r="O192" s="93">
        <f>SUM('1:2'!O192)</f>
        <v>0</v>
      </c>
      <c r="P192" s="93">
        <f>SUM('1:2'!P192)</f>
        <v>0</v>
      </c>
      <c r="Q192" s="93">
        <f>SUM('1:2'!Q192)</f>
        <v>0</v>
      </c>
      <c r="R192" s="93">
        <f>SUM('1:2'!R192)</f>
        <v>0</v>
      </c>
      <c r="S192" s="93">
        <f>SUM('1:2'!S192)</f>
        <v>0</v>
      </c>
      <c r="T192" s="93">
        <f>SUM('1:2'!T192)</f>
        <v>0</v>
      </c>
      <c r="U192" s="93">
        <f>SUM('1:2'!U192)</f>
        <v>0</v>
      </c>
      <c r="V192" s="206">
        <f t="shared" si="68"/>
        <v>0</v>
      </c>
      <c r="W192" s="33" t="str">
        <f t="shared" si="69"/>
        <v/>
      </c>
      <c r="X192" s="93">
        <f>SUM('1:2'!X192)</f>
        <v>0</v>
      </c>
      <c r="Y192" s="93">
        <f>SUM('1:2'!Y192)</f>
        <v>0</v>
      </c>
      <c r="Z192" s="93">
        <f>SUM('1:2'!Z192)</f>
        <v>0</v>
      </c>
      <c r="AA192" s="93">
        <f>SUM('1:2'!AA192)</f>
        <v>0</v>
      </c>
      <c r="AB192" s="358">
        <v>0.95</v>
      </c>
      <c r="AC192" s="269">
        <f t="shared" si="65"/>
        <v>0</v>
      </c>
      <c r="AD192" s="251"/>
      <c r="AE192" s="54"/>
      <c r="AF192" s="54"/>
      <c r="AG192" s="54"/>
      <c r="AH192" s="54"/>
      <c r="AI192" s="57"/>
      <c r="AJ192" s="57"/>
      <c r="AK192" s="57"/>
      <c r="AL192" s="54"/>
      <c r="AM192" s="54"/>
      <c r="AN192" s="54"/>
      <c r="AO192" s="54"/>
      <c r="AP192" s="54"/>
      <c r="AQ192" s="54"/>
      <c r="AR192" s="54"/>
      <c r="AS192" s="54"/>
      <c r="AT192" s="54"/>
      <c r="AU192" s="54"/>
      <c r="AV192" s="54"/>
      <c r="AW192" s="54"/>
      <c r="AX192" s="54"/>
      <c r="AY192" s="54"/>
      <c r="AZ192" s="54"/>
      <c r="BA192" s="54"/>
    </row>
    <row r="193" spans="1:53" ht="17.25">
      <c r="A193" s="316">
        <v>30100004</v>
      </c>
      <c r="B193" s="141" t="s">
        <v>198</v>
      </c>
      <c r="C193" s="241" t="s">
        <v>187</v>
      </c>
      <c r="D193" s="108">
        <v>4.8</v>
      </c>
      <c r="E193" s="17"/>
      <c r="F193" s="13"/>
      <c r="G193" s="93">
        <f>SUM('1:2'!G193)</f>
        <v>0</v>
      </c>
      <c r="H193" s="95">
        <f t="shared" si="66"/>
        <v>0</v>
      </c>
      <c r="I193" s="93">
        <f>SUM('1:2'!I193)</f>
        <v>0</v>
      </c>
      <c r="J193" s="31" t="str">
        <f t="array" ref="J193">IF(ISERROR(G193/I193),"",G193/I193)</f>
        <v/>
      </c>
      <c r="K193" s="35">
        <f t="array" ref="K193">IF(ISERROR(G193/L193),"",G193/L193)</f>
        <v>0</v>
      </c>
      <c r="L193" s="87">
        <v>4</v>
      </c>
      <c r="M193" s="36">
        <f t="shared" si="67"/>
        <v>0</v>
      </c>
      <c r="N193" s="93">
        <f>SUM('1:2'!N193)</f>
        <v>0</v>
      </c>
      <c r="O193" s="93">
        <f>SUM('1:2'!O193)</f>
        <v>0</v>
      </c>
      <c r="P193" s="93">
        <f>SUM('1:2'!P193)</f>
        <v>0</v>
      </c>
      <c r="Q193" s="93">
        <f>SUM('1:2'!Q193)</f>
        <v>0</v>
      </c>
      <c r="R193" s="93">
        <f>SUM('1:2'!R193)</f>
        <v>0</v>
      </c>
      <c r="S193" s="93">
        <f>SUM('1:2'!S193)</f>
        <v>0</v>
      </c>
      <c r="T193" s="93">
        <f>SUM('1:2'!T193)</f>
        <v>0</v>
      </c>
      <c r="U193" s="93">
        <f>SUM('1:2'!U193)</f>
        <v>0</v>
      </c>
      <c r="V193" s="206">
        <f t="shared" si="68"/>
        <v>0</v>
      </c>
      <c r="W193" s="33" t="str">
        <f t="shared" si="69"/>
        <v/>
      </c>
      <c r="X193" s="93">
        <f>SUM('1:2'!X193)</f>
        <v>0</v>
      </c>
      <c r="Y193" s="93">
        <f>SUM('1:2'!Y193)</f>
        <v>0</v>
      </c>
      <c r="Z193" s="93">
        <f>SUM('1:2'!Z193)</f>
        <v>0</v>
      </c>
      <c r="AA193" s="93">
        <f>SUM('1:2'!AA193)</f>
        <v>0</v>
      </c>
      <c r="AB193" s="358">
        <v>0.95</v>
      </c>
      <c r="AC193" s="269">
        <f t="shared" si="65"/>
        <v>0</v>
      </c>
      <c r="AD193" s="251"/>
      <c r="AE193" s="54"/>
      <c r="AF193" s="54"/>
      <c r="AG193" s="54"/>
      <c r="AH193" s="54"/>
      <c r="AI193" s="57"/>
      <c r="AJ193" s="57"/>
      <c r="AK193" s="57"/>
      <c r="AL193" s="54"/>
      <c r="AM193" s="54"/>
      <c r="AN193" s="54"/>
      <c r="AO193" s="54"/>
      <c r="AP193" s="54"/>
      <c r="AQ193" s="54"/>
      <c r="AR193" s="54"/>
      <c r="AS193" s="54"/>
      <c r="AT193" s="54"/>
      <c r="AU193" s="54"/>
      <c r="AV193" s="54"/>
      <c r="AW193" s="54"/>
      <c r="AX193" s="54"/>
      <c r="AY193" s="54"/>
      <c r="AZ193" s="54"/>
      <c r="BA193" s="54"/>
    </row>
    <row r="194" spans="1:53" ht="17.25">
      <c r="A194" s="316">
        <v>30100006</v>
      </c>
      <c r="B194" s="141" t="s">
        <v>198</v>
      </c>
      <c r="C194" s="241" t="s">
        <v>179</v>
      </c>
      <c r="D194" s="108">
        <v>4.8</v>
      </c>
      <c r="E194" s="17"/>
      <c r="F194" s="13"/>
      <c r="G194" s="93">
        <f>SUM('1:2'!G194)</f>
        <v>0</v>
      </c>
      <c r="H194" s="95">
        <f t="shared" si="66"/>
        <v>0</v>
      </c>
      <c r="I194" s="93">
        <f>SUM('1:2'!I194)</f>
        <v>0</v>
      </c>
      <c r="J194" s="31"/>
      <c r="K194" s="35">
        <f t="array" ref="K194">IF(ISERROR(G194/L194),"",G194/L194)</f>
        <v>0</v>
      </c>
      <c r="L194" s="87">
        <v>4</v>
      </c>
      <c r="M194" s="36">
        <f>IF(ISERROR(I194-K194),"",I194-K194)</f>
        <v>0</v>
      </c>
      <c r="N194" s="93">
        <f>SUM('1:2'!N194)</f>
        <v>0</v>
      </c>
      <c r="O194" s="93">
        <f>SUM('1:2'!O194)</f>
        <v>0</v>
      </c>
      <c r="P194" s="93">
        <f>SUM('1:2'!P194)</f>
        <v>0</v>
      </c>
      <c r="Q194" s="93">
        <f>SUM('1:2'!Q194)</f>
        <v>0</v>
      </c>
      <c r="R194" s="93">
        <f>SUM('1:2'!R194)</f>
        <v>0</v>
      </c>
      <c r="S194" s="93">
        <f>SUM('1:2'!S194)</f>
        <v>0</v>
      </c>
      <c r="T194" s="93">
        <f>SUM('1:2'!T194)</f>
        <v>0</v>
      </c>
      <c r="U194" s="93">
        <f>SUM('1:2'!U194)</f>
        <v>0</v>
      </c>
      <c r="V194" s="206"/>
      <c r="W194" s="33"/>
      <c r="X194" s="93">
        <f>SUM('1:2'!X194)</f>
        <v>0</v>
      </c>
      <c r="Y194" s="93">
        <f>SUM('1:2'!Y194)</f>
        <v>0</v>
      </c>
      <c r="Z194" s="93">
        <f>SUM('1:2'!Z194)</f>
        <v>0</v>
      </c>
      <c r="AA194" s="93">
        <f>SUM('1:2'!AA194)</f>
        <v>0</v>
      </c>
      <c r="AB194" s="358">
        <v>0.95</v>
      </c>
      <c r="AC194" s="269">
        <f t="shared" si="65"/>
        <v>0</v>
      </c>
      <c r="AD194" s="251"/>
      <c r="AE194" s="54"/>
      <c r="AF194" s="54"/>
      <c r="AG194" s="54"/>
      <c r="AH194" s="54"/>
      <c r="AI194" s="57"/>
      <c r="AJ194" s="57"/>
      <c r="AK194" s="57"/>
      <c r="AL194" s="54"/>
      <c r="AM194" s="54"/>
      <c r="AN194" s="54"/>
      <c r="AO194" s="54"/>
      <c r="AP194" s="54"/>
      <c r="AQ194" s="54"/>
      <c r="AR194" s="54"/>
      <c r="AS194" s="54"/>
      <c r="AT194" s="54"/>
      <c r="AU194" s="54"/>
      <c r="AV194" s="54"/>
      <c r="AW194" s="54"/>
      <c r="AX194" s="54"/>
      <c r="AY194" s="54"/>
      <c r="AZ194" s="54"/>
      <c r="BA194" s="54"/>
    </row>
    <row r="195" spans="1:53" ht="17.25">
      <c r="A195" s="316">
        <v>30100005</v>
      </c>
      <c r="B195" s="141" t="s">
        <v>198</v>
      </c>
      <c r="C195" s="241" t="s">
        <v>199</v>
      </c>
      <c r="D195" s="108">
        <v>4.8</v>
      </c>
      <c r="E195" s="17"/>
      <c r="F195" s="13"/>
      <c r="G195" s="93">
        <f>SUM('1:2'!G195)</f>
        <v>0</v>
      </c>
      <c r="H195" s="95">
        <f t="shared" si="66"/>
        <v>0</v>
      </c>
      <c r="I195" s="93">
        <f>SUM('1:2'!I195)</f>
        <v>0</v>
      </c>
      <c r="J195" s="31"/>
      <c r="K195" s="35">
        <f t="array" ref="K195">IF(ISERROR(G195/L195),"",G195/L195)</f>
        <v>0</v>
      </c>
      <c r="L195" s="87">
        <v>4</v>
      </c>
      <c r="M195" s="36">
        <f>IF(ISERROR(I195-K195),"",I195-K195)</f>
        <v>0</v>
      </c>
      <c r="N195" s="93">
        <f>SUM('1:2'!N195)</f>
        <v>0</v>
      </c>
      <c r="O195" s="93">
        <f>SUM('1:2'!O195)</f>
        <v>0</v>
      </c>
      <c r="P195" s="93">
        <f>SUM('1:2'!P195)</f>
        <v>0</v>
      </c>
      <c r="Q195" s="93">
        <f>SUM('1:2'!Q195)</f>
        <v>0</v>
      </c>
      <c r="R195" s="93">
        <f>SUM('1:2'!R195)</f>
        <v>0</v>
      </c>
      <c r="S195" s="93">
        <f>SUM('1:2'!S195)</f>
        <v>0</v>
      </c>
      <c r="T195" s="93">
        <f>SUM('1:2'!T195)</f>
        <v>0</v>
      </c>
      <c r="U195" s="93">
        <f>SUM('1:2'!U195)</f>
        <v>0</v>
      </c>
      <c r="V195" s="206"/>
      <c r="W195" s="33"/>
      <c r="X195" s="93">
        <f>SUM('1:2'!X195)</f>
        <v>0</v>
      </c>
      <c r="Y195" s="93">
        <f>SUM('1:2'!Y195)</f>
        <v>0</v>
      </c>
      <c r="Z195" s="93">
        <f>SUM('1:2'!Z195)</f>
        <v>0</v>
      </c>
      <c r="AA195" s="93">
        <f>SUM('1:2'!AA195)</f>
        <v>0</v>
      </c>
      <c r="AB195" s="358">
        <v>0.95</v>
      </c>
      <c r="AC195" s="269">
        <f t="shared" si="65"/>
        <v>0</v>
      </c>
      <c r="AD195" s="251"/>
      <c r="AE195" s="54"/>
      <c r="AF195" s="54"/>
      <c r="AG195" s="54"/>
      <c r="AH195" s="54"/>
      <c r="AI195" s="57"/>
      <c r="AJ195" s="57"/>
      <c r="AK195" s="57"/>
      <c r="AL195" s="54"/>
      <c r="AM195" s="54"/>
      <c r="AN195" s="54"/>
      <c r="AO195" s="54"/>
      <c r="AP195" s="54"/>
      <c r="AQ195" s="54"/>
      <c r="AR195" s="54"/>
      <c r="AS195" s="54"/>
      <c r="AT195" s="54"/>
      <c r="AU195" s="54"/>
      <c r="AV195" s="54"/>
      <c r="AW195" s="54"/>
      <c r="AX195" s="54"/>
      <c r="AY195" s="54"/>
      <c r="AZ195" s="54"/>
      <c r="BA195" s="54"/>
    </row>
    <row r="196" spans="1:53" ht="17.25">
      <c r="A196" s="316">
        <v>30100009</v>
      </c>
      <c r="B196" s="141" t="s">
        <v>200</v>
      </c>
      <c r="C196" s="126" t="s">
        <v>190</v>
      </c>
      <c r="D196" s="108">
        <v>4.99</v>
      </c>
      <c r="E196" s="17"/>
      <c r="F196" s="13"/>
      <c r="G196" s="93">
        <f>SUM('1:2'!G196)</f>
        <v>37</v>
      </c>
      <c r="H196" s="95">
        <f t="shared" si="66"/>
        <v>184.63</v>
      </c>
      <c r="I196" s="93">
        <f>SUM('1:2'!I196)</f>
        <v>0.5</v>
      </c>
      <c r="J196" s="31"/>
      <c r="K196" s="35">
        <f t="array" ref="K196">IF(ISERROR(G196/L196),"",G196/L196)</f>
        <v>1.574468085106383</v>
      </c>
      <c r="L196" s="87">
        <v>23.5</v>
      </c>
      <c r="M196" s="36">
        <f>IF(ISERROR(I196-K196),"",I196-K196)</f>
        <v>-1.074468085106383</v>
      </c>
      <c r="N196" s="93">
        <f>SUM('1:2'!N196)</f>
        <v>0</v>
      </c>
      <c r="O196" s="93">
        <f>SUM('1:2'!O196)</f>
        <v>0</v>
      </c>
      <c r="P196" s="93">
        <f>SUM('1:2'!P196)</f>
        <v>0</v>
      </c>
      <c r="Q196" s="93">
        <f>SUM('1:2'!Q196)</f>
        <v>0</v>
      </c>
      <c r="R196" s="93">
        <f>SUM('1:2'!R196)</f>
        <v>0</v>
      </c>
      <c r="S196" s="93">
        <f>SUM('1:2'!S196)</f>
        <v>0</v>
      </c>
      <c r="T196" s="93">
        <f>SUM('1:2'!T196)</f>
        <v>0</v>
      </c>
      <c r="U196" s="93">
        <f>SUM('1:2'!U196)</f>
        <v>0</v>
      </c>
      <c r="V196" s="206"/>
      <c r="W196" s="33"/>
      <c r="X196" s="93">
        <f>SUM('1:2'!X196)</f>
        <v>0</v>
      </c>
      <c r="Y196" s="93">
        <f>SUM('1:2'!Y196)</f>
        <v>0</v>
      </c>
      <c r="Z196" s="93">
        <f>SUM('1:2'!Z196)</f>
        <v>0</v>
      </c>
      <c r="AA196" s="93">
        <f>SUM('1:2'!AA196)</f>
        <v>0</v>
      </c>
      <c r="AB196" s="358">
        <v>0.44</v>
      </c>
      <c r="AC196" s="269">
        <f t="shared" si="65"/>
        <v>16.28</v>
      </c>
      <c r="AD196" s="251"/>
      <c r="AE196" s="54"/>
      <c r="AF196" s="54"/>
      <c r="AG196" s="54"/>
      <c r="AH196" s="54"/>
      <c r="AI196" s="57"/>
      <c r="AJ196" s="57"/>
      <c r="AK196" s="57"/>
      <c r="AL196" s="54"/>
      <c r="AM196" s="54"/>
      <c r="AN196" s="54"/>
      <c r="AO196" s="54"/>
      <c r="AP196" s="54"/>
      <c r="AQ196" s="54"/>
      <c r="AR196" s="54"/>
      <c r="AS196" s="54"/>
      <c r="AT196" s="54"/>
      <c r="AU196" s="54"/>
      <c r="AV196" s="54"/>
      <c r="AW196" s="54"/>
      <c r="AX196" s="54"/>
      <c r="AY196" s="54"/>
      <c r="AZ196" s="54"/>
      <c r="BA196" s="54"/>
    </row>
    <row r="197" spans="1:53" ht="15.75">
      <c r="A197" s="299">
        <v>30200004</v>
      </c>
      <c r="B197" s="141" t="s">
        <v>200</v>
      </c>
      <c r="C197" s="126" t="s">
        <v>189</v>
      </c>
      <c r="D197" s="108">
        <v>4.99</v>
      </c>
      <c r="E197" s="17"/>
      <c r="F197" s="13"/>
      <c r="G197" s="93">
        <f>SUM('1:2'!G197)</f>
        <v>0</v>
      </c>
      <c r="H197" s="95">
        <f t="shared" si="66"/>
        <v>0</v>
      </c>
      <c r="I197" s="93">
        <f>SUM('1:2'!I197)</f>
        <v>0</v>
      </c>
      <c r="J197" s="31"/>
      <c r="K197" s="35">
        <f t="array" ref="K197">IF(ISERROR(G197/L197),"",G197/L197)</f>
        <v>0</v>
      </c>
      <c r="L197" s="87">
        <v>23.5</v>
      </c>
      <c r="M197" s="36">
        <f>IF(ISERROR(I197-K197),"",I197-K197)</f>
        <v>0</v>
      </c>
      <c r="N197" s="93">
        <f>SUM('1:2'!N197)</f>
        <v>0</v>
      </c>
      <c r="O197" s="93">
        <f>SUM('1:2'!O197)</f>
        <v>0</v>
      </c>
      <c r="P197" s="93">
        <f>SUM('1:2'!P197)</f>
        <v>0</v>
      </c>
      <c r="Q197" s="93">
        <f>SUM('1:2'!Q197)</f>
        <v>0</v>
      </c>
      <c r="R197" s="93">
        <f>SUM('1:2'!R197)</f>
        <v>0</v>
      </c>
      <c r="S197" s="93">
        <f>SUM('1:2'!S197)</f>
        <v>0</v>
      </c>
      <c r="T197" s="93">
        <f>SUM('1:2'!T197)</f>
        <v>0</v>
      </c>
      <c r="U197" s="93">
        <f>SUM('1:2'!U197)</f>
        <v>0</v>
      </c>
      <c r="V197" s="206"/>
      <c r="W197" s="33"/>
      <c r="X197" s="93">
        <f>SUM('1:2'!X197)</f>
        <v>0</v>
      </c>
      <c r="Y197" s="93">
        <f>SUM('1:2'!Y197)</f>
        <v>0</v>
      </c>
      <c r="Z197" s="93">
        <f>SUM('1:2'!Z197)</f>
        <v>0</v>
      </c>
      <c r="AA197" s="93">
        <f>SUM('1:2'!AA197)</f>
        <v>0</v>
      </c>
      <c r="AB197" s="358">
        <v>0.44</v>
      </c>
      <c r="AC197" s="269">
        <f t="shared" si="65"/>
        <v>0</v>
      </c>
      <c r="AD197" s="251"/>
      <c r="AE197" s="54"/>
      <c r="AF197" s="54"/>
      <c r="AG197" s="54"/>
      <c r="AH197" s="54"/>
      <c r="AI197" s="57"/>
      <c r="AJ197" s="57"/>
      <c r="AK197" s="57"/>
      <c r="AL197" s="54"/>
      <c r="AM197" s="54"/>
      <c r="AN197" s="54"/>
      <c r="AO197" s="54"/>
      <c r="AP197" s="54"/>
      <c r="AQ197" s="54"/>
      <c r="AR197" s="54"/>
      <c r="AS197" s="54"/>
      <c r="AT197" s="54"/>
      <c r="AU197" s="54"/>
      <c r="AV197" s="54"/>
      <c r="AW197" s="54"/>
      <c r="AX197" s="54"/>
      <c r="AY197" s="54"/>
      <c r="AZ197" s="54"/>
      <c r="BA197" s="54"/>
    </row>
    <row r="198" spans="1:53" ht="15.75">
      <c r="A198" s="532" t="s">
        <v>70</v>
      </c>
      <c r="B198" s="533"/>
      <c r="C198" s="31" t="s">
        <v>71</v>
      </c>
      <c r="D198" s="30"/>
      <c r="E198" s="30"/>
      <c r="F198" s="30"/>
      <c r="G198" s="94">
        <f>SUM(G177:G197)</f>
        <v>4672</v>
      </c>
      <c r="H198" s="30">
        <f>SUM(H177:H197)</f>
        <v>23665.08</v>
      </c>
      <c r="I198" s="30">
        <f>SUM(I177:I197)</f>
        <v>293.55</v>
      </c>
      <c r="J198" s="31">
        <f t="array" ref="J198">IF(ISERROR(G198/I198),"",G198/I198)</f>
        <v>15.915516947709078</v>
      </c>
      <c r="K198" s="30">
        <f>SUM(K177:K197)</f>
        <v>226.04508997230522</v>
      </c>
      <c r="L198" s="98"/>
      <c r="M198" s="89">
        <f t="shared" ref="M198:AA198" si="70">SUM(M177:M197)</f>
        <v>67.504910027694791</v>
      </c>
      <c r="N198" s="30">
        <f t="shared" si="70"/>
        <v>0</v>
      </c>
      <c r="O198" s="34">
        <f t="shared" si="70"/>
        <v>0</v>
      </c>
      <c r="P198" s="34">
        <f t="shared" si="70"/>
        <v>0</v>
      </c>
      <c r="Q198" s="34">
        <f t="shared" si="70"/>
        <v>0</v>
      </c>
      <c r="R198" s="34">
        <f t="shared" si="70"/>
        <v>0</v>
      </c>
      <c r="S198" s="34">
        <f t="shared" si="70"/>
        <v>0</v>
      </c>
      <c r="T198" s="34">
        <f t="shared" si="70"/>
        <v>0</v>
      </c>
      <c r="U198" s="34">
        <f t="shared" si="70"/>
        <v>0</v>
      </c>
      <c r="V198" s="206">
        <f t="shared" si="70"/>
        <v>0</v>
      </c>
      <c r="W198" s="33">
        <f t="shared" si="70"/>
        <v>0</v>
      </c>
      <c r="X198" s="92">
        <f t="shared" si="70"/>
        <v>0</v>
      </c>
      <c r="Y198" s="92">
        <f t="shared" si="70"/>
        <v>0</v>
      </c>
      <c r="Z198" s="92">
        <f t="shared" si="70"/>
        <v>0</v>
      </c>
      <c r="AA198" s="92">
        <f t="shared" si="70"/>
        <v>0</v>
      </c>
      <c r="AB198" s="87"/>
      <c r="AC198" s="91">
        <f>SUM(AC177:AC197)</f>
        <v>2347.4600000000005</v>
      </c>
      <c r="AD198" s="58"/>
      <c r="AE198" s="70"/>
      <c r="AF198" s="70"/>
      <c r="AG198" s="70"/>
      <c r="AH198" s="70"/>
      <c r="AI198" s="58"/>
      <c r="AJ198" s="58"/>
      <c r="AK198" s="58"/>
      <c r="AL198" s="58"/>
      <c r="AM198" s="58"/>
      <c r="AN198" s="58"/>
      <c r="AO198" s="58"/>
      <c r="AP198" s="58"/>
      <c r="AQ198" s="58"/>
      <c r="AR198" s="58"/>
      <c r="AS198" s="58"/>
      <c r="AT198" s="58"/>
      <c r="AU198" s="58"/>
      <c r="AV198" s="58"/>
      <c r="AW198" s="58"/>
      <c r="AX198" s="58"/>
      <c r="AY198" s="58"/>
      <c r="AZ198" s="58"/>
      <c r="BA198" s="58"/>
    </row>
    <row r="199" spans="1:53" ht="17.25">
      <c r="A199" s="316">
        <v>30100012</v>
      </c>
      <c r="B199" s="61" t="s">
        <v>76</v>
      </c>
      <c r="C199" s="16" t="s">
        <v>73</v>
      </c>
      <c r="D199" s="17">
        <v>5.03</v>
      </c>
      <c r="E199" s="17"/>
      <c r="F199" s="6"/>
      <c r="G199" s="93">
        <f>SUM('1:2'!G199)</f>
        <v>0</v>
      </c>
      <c r="H199" s="246">
        <f t="shared" ref="H199:H255" si="71">D199*G199</f>
        <v>0</v>
      </c>
      <c r="I199" s="93">
        <f>SUM('1:2'!I199)</f>
        <v>0</v>
      </c>
      <c r="J199" s="31" t="str">
        <f t="array" ref="J199">IF(ISERROR(G199/I199),"",G199/I199)</f>
        <v/>
      </c>
      <c r="K199" s="35">
        <f t="array" ref="K199">IF(ISERROR(G199/L199),"",G199/L199)</f>
        <v>0</v>
      </c>
      <c r="L199" s="87">
        <v>52</v>
      </c>
      <c r="M199" s="36">
        <f t="shared" ref="M199" si="72">IF(ISERROR(I199-K199),"",I199-K199)</f>
        <v>0</v>
      </c>
      <c r="N199" s="93">
        <f>SUM('1:2'!N199)</f>
        <v>0</v>
      </c>
      <c r="O199" s="93">
        <f>SUM('1:2'!O199)</f>
        <v>0</v>
      </c>
      <c r="P199" s="93">
        <f>SUM('1:2'!P199)</f>
        <v>0</v>
      </c>
      <c r="Q199" s="93">
        <f>SUM('1:2'!Q199)</f>
        <v>0</v>
      </c>
      <c r="R199" s="93">
        <f>SUM('1:2'!R199)</f>
        <v>0</v>
      </c>
      <c r="S199" s="93">
        <f>SUM('1:2'!S199)</f>
        <v>0</v>
      </c>
      <c r="T199" s="93">
        <f>SUM('1:2'!T199)</f>
        <v>0</v>
      </c>
      <c r="U199" s="93">
        <f>SUM('1:2'!U199)</f>
        <v>0</v>
      </c>
      <c r="V199" s="206">
        <f t="shared" ref="V199" si="73">SUM(X199:AA199)</f>
        <v>0</v>
      </c>
      <c r="W199" s="33" t="str">
        <f t="shared" ref="W199" si="74">IF(ISERROR(V199/G199),"",V199/G199)</f>
        <v/>
      </c>
      <c r="X199" s="93">
        <f>SUM('1:2'!X199)</f>
        <v>0</v>
      </c>
      <c r="Y199" s="93">
        <f>SUM('1:2'!Y199)</f>
        <v>0</v>
      </c>
      <c r="Z199" s="93">
        <f>SUM('1:2'!Z199)</f>
        <v>0</v>
      </c>
      <c r="AA199" s="93">
        <f>SUM('1:2'!AA199)</f>
        <v>0</v>
      </c>
      <c r="AB199" s="358">
        <v>0.19</v>
      </c>
      <c r="AC199" s="269">
        <f t="shared" ref="AC199:AC255" si="75">AB199*G199</f>
        <v>0</v>
      </c>
      <c r="AD199" s="251"/>
      <c r="AE199" s="54"/>
      <c r="AF199" s="54"/>
      <c r="AG199" s="54"/>
      <c r="AH199" s="54"/>
      <c r="AI199" s="57"/>
      <c r="AJ199" s="57"/>
      <c r="AK199" s="57"/>
      <c r="AL199" s="54"/>
      <c r="AM199" s="54"/>
      <c r="AN199" s="54"/>
      <c r="AO199" s="54"/>
      <c r="AP199" s="54"/>
      <c r="AQ199" s="54"/>
      <c r="AR199" s="54"/>
      <c r="AS199" s="54"/>
      <c r="AT199" s="54"/>
      <c r="AU199" s="54"/>
      <c r="AV199" s="54"/>
      <c r="AW199" s="54"/>
      <c r="AX199" s="54"/>
      <c r="AY199" s="54"/>
      <c r="AZ199" s="54"/>
      <c r="BA199" s="54"/>
    </row>
    <row r="200" spans="1:53" ht="17.25">
      <c r="A200" s="316">
        <v>30100011</v>
      </c>
      <c r="B200" s="190" t="s">
        <v>425</v>
      </c>
      <c r="C200" s="187" t="s">
        <v>427</v>
      </c>
      <c r="D200" s="17">
        <v>5.03</v>
      </c>
      <c r="E200" s="17"/>
      <c r="F200" s="6"/>
      <c r="G200" s="93">
        <f>SUM('1:2'!G200)</f>
        <v>0</v>
      </c>
      <c r="H200" s="246">
        <f t="shared" si="71"/>
        <v>0</v>
      </c>
      <c r="I200" s="93">
        <f>SUM('1:2'!I200)</f>
        <v>0</v>
      </c>
      <c r="J200" s="31"/>
      <c r="K200" s="35"/>
      <c r="L200" s="87">
        <v>52</v>
      </c>
      <c r="M200" s="36"/>
      <c r="N200" s="93"/>
      <c r="O200" s="93"/>
      <c r="P200" s="93"/>
      <c r="Q200" s="93"/>
      <c r="R200" s="93"/>
      <c r="S200" s="93"/>
      <c r="T200" s="93"/>
      <c r="U200" s="93"/>
      <c r="V200" s="206"/>
      <c r="W200" s="33"/>
      <c r="X200" s="93"/>
      <c r="Y200" s="93"/>
      <c r="Z200" s="93"/>
      <c r="AA200" s="93"/>
      <c r="AB200" s="358">
        <v>0.19</v>
      </c>
      <c r="AC200" s="269">
        <f t="shared" si="75"/>
        <v>0</v>
      </c>
      <c r="AD200" s="251"/>
      <c r="AE200" s="54"/>
      <c r="AF200" s="54"/>
      <c r="AG200" s="54"/>
      <c r="AH200" s="54"/>
      <c r="AI200" s="57"/>
      <c r="AJ200" s="57"/>
      <c r="AK200" s="57"/>
      <c r="AL200" s="54"/>
      <c r="AM200" s="54"/>
      <c r="AN200" s="54"/>
      <c r="AO200" s="54"/>
      <c r="AP200" s="54"/>
      <c r="AQ200" s="54"/>
      <c r="AR200" s="54"/>
      <c r="AS200" s="54"/>
      <c r="AT200" s="54"/>
      <c r="AU200" s="54"/>
      <c r="AV200" s="54"/>
      <c r="AW200" s="54"/>
      <c r="AX200" s="54"/>
      <c r="AY200" s="54"/>
      <c r="AZ200" s="54"/>
      <c r="BA200" s="54"/>
    </row>
    <row r="201" spans="1:53" ht="17.25" customHeight="1">
      <c r="A201" s="316">
        <v>30100010</v>
      </c>
      <c r="B201" s="61" t="s">
        <v>76</v>
      </c>
      <c r="C201" s="16" t="s">
        <v>60</v>
      </c>
      <c r="D201" s="17">
        <v>5.03</v>
      </c>
      <c r="E201" s="17"/>
      <c r="F201" s="6"/>
      <c r="G201" s="93">
        <f>SUM('1:2'!G201)</f>
        <v>0</v>
      </c>
      <c r="H201" s="246">
        <f t="shared" si="71"/>
        <v>0</v>
      </c>
      <c r="I201" s="93">
        <f>SUM('1:2'!I201)</f>
        <v>0</v>
      </c>
      <c r="J201" s="31" t="str">
        <f t="array" ref="J201">IF(ISERROR(G201/I201),"",G201/I201)</f>
        <v/>
      </c>
      <c r="K201" s="35">
        <f t="array" ref="K201">IF(ISERROR(G201/L201),"",G201/L201)</f>
        <v>0</v>
      </c>
      <c r="L201" s="87">
        <v>52</v>
      </c>
      <c r="M201" s="36">
        <f t="shared" ref="M201" si="76">IF(ISERROR(I201-K201),"",I201-K201)</f>
        <v>0</v>
      </c>
      <c r="N201" s="93">
        <f>SUM('1:2'!N201)</f>
        <v>0</v>
      </c>
      <c r="O201" s="93">
        <f>SUM('1:2'!O201)</f>
        <v>0</v>
      </c>
      <c r="P201" s="93">
        <f>SUM('1:2'!P201)</f>
        <v>0</v>
      </c>
      <c r="Q201" s="93">
        <f>SUM('1:2'!Q201)</f>
        <v>0</v>
      </c>
      <c r="R201" s="93">
        <f>SUM('1:2'!R201)</f>
        <v>0</v>
      </c>
      <c r="S201" s="93">
        <f>SUM('1:2'!S201)</f>
        <v>0</v>
      </c>
      <c r="T201" s="93">
        <f>SUM('1:2'!T201)</f>
        <v>0</v>
      </c>
      <c r="U201" s="93">
        <f>SUM('1:2'!U201)</f>
        <v>0</v>
      </c>
      <c r="V201" s="206">
        <f t="shared" ref="V201:V203" si="77">SUM(X201:AA201)</f>
        <v>0</v>
      </c>
      <c r="W201" s="33" t="str">
        <f t="shared" ref="W201:W203" si="78">IF(ISERROR(V201/G201),"",V201/G201)</f>
        <v/>
      </c>
      <c r="X201" s="93">
        <f>SUM('1:2'!X201)</f>
        <v>0</v>
      </c>
      <c r="Y201" s="93">
        <f>SUM('1:2'!Y201)</f>
        <v>0</v>
      </c>
      <c r="Z201" s="93">
        <f>SUM('1:2'!Z201)</f>
        <v>0</v>
      </c>
      <c r="AA201" s="93">
        <f>SUM('1:2'!AA201)</f>
        <v>0</v>
      </c>
      <c r="AB201" s="358">
        <v>0.19</v>
      </c>
      <c r="AC201" s="269">
        <f t="shared" si="75"/>
        <v>0</v>
      </c>
      <c r="AD201" s="251"/>
      <c r="AE201" s="54"/>
      <c r="AF201" s="54"/>
      <c r="AG201" s="54"/>
      <c r="AH201" s="54"/>
      <c r="AI201" s="57"/>
      <c r="AJ201" s="57"/>
      <c r="AK201" s="57"/>
      <c r="AL201" s="54"/>
      <c r="AM201" s="54"/>
      <c r="AN201" s="54"/>
      <c r="AO201" s="54"/>
      <c r="AP201" s="54"/>
      <c r="AQ201" s="54"/>
      <c r="AR201" s="54"/>
      <c r="AS201" s="54"/>
      <c r="AT201" s="54"/>
      <c r="AU201" s="54"/>
      <c r="AV201" s="54"/>
      <c r="AW201" s="54"/>
      <c r="AX201" s="54"/>
      <c r="AY201" s="54"/>
      <c r="AZ201" s="54"/>
      <c r="BA201" s="54"/>
    </row>
    <row r="202" spans="1:53" ht="17.25">
      <c r="A202" s="316">
        <v>30100014</v>
      </c>
      <c r="B202" s="61" t="s">
        <v>76</v>
      </c>
      <c r="C202" s="16" t="s">
        <v>72</v>
      </c>
      <c r="D202" s="17">
        <v>5.03</v>
      </c>
      <c r="E202" s="17"/>
      <c r="F202" s="6"/>
      <c r="G202" s="93">
        <f>SUM('1:2'!G202)</f>
        <v>0</v>
      </c>
      <c r="H202" s="246">
        <f t="shared" si="71"/>
        <v>0</v>
      </c>
      <c r="I202" s="93">
        <f>SUM('1:2'!I202)</f>
        <v>0</v>
      </c>
      <c r="J202" s="31" t="str">
        <f t="array" ref="J202">IF(ISERROR(G202/I202),"",G202/I202)</f>
        <v/>
      </c>
      <c r="K202" s="35">
        <f t="array" ref="K202">IF(ISERROR(G202/L202),"",G202/L202)</f>
        <v>0</v>
      </c>
      <c r="L202" s="87">
        <v>52</v>
      </c>
      <c r="M202" s="36">
        <f>IF(ISERROR(I202-K202),"",I202-K202)</f>
        <v>0</v>
      </c>
      <c r="N202" s="93">
        <f>SUM('1:2'!N202)</f>
        <v>0</v>
      </c>
      <c r="O202" s="93">
        <f>SUM('1:2'!O202)</f>
        <v>0</v>
      </c>
      <c r="P202" s="93">
        <f>SUM('1:2'!P202)</f>
        <v>0</v>
      </c>
      <c r="Q202" s="93">
        <f>SUM('1:2'!Q202)</f>
        <v>0</v>
      </c>
      <c r="R202" s="93">
        <f>SUM('1:2'!R202)</f>
        <v>0</v>
      </c>
      <c r="S202" s="93">
        <f>SUM('1:2'!S202)</f>
        <v>0</v>
      </c>
      <c r="T202" s="93">
        <f>SUM('1:2'!T202)</f>
        <v>0</v>
      </c>
      <c r="U202" s="93">
        <f>SUM('1:2'!U202)</f>
        <v>0</v>
      </c>
      <c r="V202" s="206">
        <f t="shared" si="77"/>
        <v>0</v>
      </c>
      <c r="W202" s="33" t="str">
        <f t="shared" si="78"/>
        <v/>
      </c>
      <c r="X202" s="93">
        <f>SUM('1:2'!X202)</f>
        <v>0</v>
      </c>
      <c r="Y202" s="93">
        <f>SUM('1:2'!Y202)</f>
        <v>0</v>
      </c>
      <c r="Z202" s="93">
        <f>SUM('1:2'!Z202)</f>
        <v>0</v>
      </c>
      <c r="AA202" s="93">
        <f>SUM('1:2'!AA202)</f>
        <v>0</v>
      </c>
      <c r="AB202" s="358">
        <v>0.19</v>
      </c>
      <c r="AC202" s="269">
        <f t="shared" si="75"/>
        <v>0</v>
      </c>
      <c r="AD202" s="251"/>
      <c r="AE202" s="54"/>
      <c r="AF202" s="54"/>
      <c r="AG202" s="54"/>
      <c r="AH202" s="54"/>
      <c r="AI202" s="57"/>
      <c r="AJ202" s="57"/>
      <c r="AK202" s="57"/>
      <c r="AL202" s="54"/>
      <c r="AM202" s="54"/>
      <c r="AN202" s="54"/>
      <c r="AO202" s="54"/>
      <c r="AP202" s="54"/>
      <c r="AQ202" s="54"/>
      <c r="AR202" s="54"/>
      <c r="AS202" s="54"/>
      <c r="AT202" s="54"/>
      <c r="AU202" s="54"/>
      <c r="AV202" s="54"/>
      <c r="AW202" s="54"/>
      <c r="AX202" s="54"/>
      <c r="AY202" s="54"/>
      <c r="AZ202" s="54"/>
      <c r="BA202" s="54"/>
    </row>
    <row r="203" spans="1:53" ht="17.25">
      <c r="A203" s="316">
        <v>30100013</v>
      </c>
      <c r="B203" s="61" t="s">
        <v>76</v>
      </c>
      <c r="C203" s="16" t="s">
        <v>77</v>
      </c>
      <c r="D203" s="17">
        <v>5.03</v>
      </c>
      <c r="E203" s="17"/>
      <c r="F203" s="6"/>
      <c r="G203" s="93">
        <f>SUM('1:2'!G203)</f>
        <v>0</v>
      </c>
      <c r="H203" s="296">
        <f t="shared" si="71"/>
        <v>0</v>
      </c>
      <c r="I203" s="93">
        <f>SUM('1:2'!I203)</f>
        <v>0</v>
      </c>
      <c r="J203" s="31" t="str">
        <f t="array" ref="J203">IF(ISERROR(G203/I203),"",G203/I203)</f>
        <v/>
      </c>
      <c r="K203" s="35">
        <f t="array" ref="K203">IF(ISERROR(G203/L203),"",G203/L203)</f>
        <v>0</v>
      </c>
      <c r="L203" s="87">
        <v>52</v>
      </c>
      <c r="M203" s="36">
        <f t="shared" ref="M203" si="79">IF(ISERROR(I203-K203),"",I203-K203)</f>
        <v>0</v>
      </c>
      <c r="N203" s="93">
        <f>SUM('1:2'!N203)</f>
        <v>0</v>
      </c>
      <c r="O203" s="93">
        <f>SUM('1:2'!O203)</f>
        <v>0</v>
      </c>
      <c r="P203" s="93">
        <f>SUM('1:2'!P203)</f>
        <v>0</v>
      </c>
      <c r="Q203" s="93">
        <f>SUM('1:2'!Q203)</f>
        <v>0</v>
      </c>
      <c r="R203" s="93">
        <f>SUM('1:2'!R203)</f>
        <v>0</v>
      </c>
      <c r="S203" s="93">
        <f>SUM('1:2'!S203)</f>
        <v>0</v>
      </c>
      <c r="T203" s="93">
        <f>SUM('1:2'!T203)</f>
        <v>0</v>
      </c>
      <c r="U203" s="93">
        <f>SUM('1:2'!U203)</f>
        <v>0</v>
      </c>
      <c r="V203" s="206">
        <f t="shared" si="77"/>
        <v>0</v>
      </c>
      <c r="W203" s="33" t="str">
        <f t="shared" si="78"/>
        <v/>
      </c>
      <c r="X203" s="93">
        <f>SUM('1:2'!X203)</f>
        <v>0</v>
      </c>
      <c r="Y203" s="93">
        <f>SUM('1:2'!Y203)</f>
        <v>0</v>
      </c>
      <c r="Z203" s="93">
        <f>SUM('1:2'!Z203)</f>
        <v>0</v>
      </c>
      <c r="AA203" s="93">
        <f>SUM('1:2'!AA203)</f>
        <v>0</v>
      </c>
      <c r="AB203" s="358">
        <v>0.19</v>
      </c>
      <c r="AC203" s="269">
        <f t="shared" si="75"/>
        <v>0</v>
      </c>
      <c r="AD203" s="251"/>
      <c r="AE203" s="54"/>
      <c r="AF203" s="54"/>
      <c r="AG203" s="54"/>
      <c r="AH203" s="54"/>
      <c r="AI203" s="57"/>
      <c r="AJ203" s="57"/>
      <c r="AK203" s="57"/>
      <c r="AL203" s="54"/>
      <c r="AM203" s="54"/>
      <c r="AN203" s="54"/>
      <c r="AO203" s="54"/>
      <c r="AP203" s="54"/>
      <c r="AQ203" s="54"/>
      <c r="AR203" s="54"/>
      <c r="AS203" s="54"/>
      <c r="AT203" s="54"/>
      <c r="AU203" s="54"/>
      <c r="AV203" s="54"/>
      <c r="AW203" s="54"/>
      <c r="AX203" s="54"/>
      <c r="AY203" s="54"/>
      <c r="AZ203" s="54"/>
      <c r="BA203" s="54"/>
    </row>
    <row r="204" spans="1:53" ht="17.25">
      <c r="A204" s="316">
        <v>30100016</v>
      </c>
      <c r="B204" s="240" t="s">
        <v>414</v>
      </c>
      <c r="C204" s="187" t="s">
        <v>415</v>
      </c>
      <c r="D204" s="17">
        <v>5.03</v>
      </c>
      <c r="E204" s="17"/>
      <c r="F204" s="6"/>
      <c r="G204" s="93">
        <f>SUM('1:2'!G204)</f>
        <v>0</v>
      </c>
      <c r="H204" s="296">
        <f t="shared" si="71"/>
        <v>0</v>
      </c>
      <c r="I204" s="93">
        <f>SUM('1:2'!I204)</f>
        <v>0</v>
      </c>
      <c r="J204" s="31"/>
      <c r="K204" s="35"/>
      <c r="L204" s="87">
        <v>52</v>
      </c>
      <c r="M204" s="36"/>
      <c r="N204" s="93"/>
      <c r="O204" s="93"/>
      <c r="P204" s="93"/>
      <c r="Q204" s="93"/>
      <c r="R204" s="93"/>
      <c r="S204" s="93"/>
      <c r="T204" s="93"/>
      <c r="U204" s="93"/>
      <c r="V204" s="206"/>
      <c r="W204" s="33"/>
      <c r="X204" s="93"/>
      <c r="Y204" s="93"/>
      <c r="Z204" s="93"/>
      <c r="AA204" s="93"/>
      <c r="AB204" s="358">
        <v>0.19</v>
      </c>
      <c r="AC204" s="269">
        <f t="shared" si="75"/>
        <v>0</v>
      </c>
      <c r="AD204" s="251"/>
      <c r="AE204" s="54"/>
      <c r="AF204" s="54"/>
      <c r="AG204" s="54"/>
      <c r="AH204" s="54"/>
      <c r="AI204" s="57"/>
      <c r="AJ204" s="57"/>
      <c r="AK204" s="57"/>
      <c r="AL204" s="54"/>
      <c r="AM204" s="54"/>
      <c r="AN204" s="54"/>
      <c r="AO204" s="54"/>
      <c r="AP204" s="54"/>
      <c r="AQ204" s="54"/>
      <c r="AR204" s="54"/>
      <c r="AS204" s="54"/>
      <c r="AT204" s="54"/>
      <c r="AU204" s="54"/>
      <c r="AV204" s="54"/>
      <c r="AW204" s="54"/>
      <c r="AX204" s="54"/>
      <c r="AY204" s="54"/>
      <c r="AZ204" s="54"/>
      <c r="BA204" s="54"/>
    </row>
    <row r="205" spans="1:53" ht="17.25">
      <c r="A205" s="316">
        <v>30100017</v>
      </c>
      <c r="B205" s="240" t="s">
        <v>414</v>
      </c>
      <c r="C205" s="187" t="s">
        <v>416</v>
      </c>
      <c r="D205" s="17">
        <v>5.03</v>
      </c>
      <c r="E205" s="17"/>
      <c r="F205" s="6"/>
      <c r="G205" s="93">
        <f>SUM('1:2'!G205)</f>
        <v>0</v>
      </c>
      <c r="H205" s="296">
        <f t="shared" si="71"/>
        <v>0</v>
      </c>
      <c r="I205" s="93">
        <f>SUM('1:2'!I205)</f>
        <v>0</v>
      </c>
      <c r="J205" s="31"/>
      <c r="K205" s="35"/>
      <c r="L205" s="87">
        <v>52</v>
      </c>
      <c r="M205" s="36"/>
      <c r="N205" s="93"/>
      <c r="O205" s="93"/>
      <c r="P205" s="93"/>
      <c r="Q205" s="93"/>
      <c r="R205" s="93"/>
      <c r="S205" s="93"/>
      <c r="T205" s="93"/>
      <c r="U205" s="93"/>
      <c r="V205" s="206"/>
      <c r="W205" s="33"/>
      <c r="X205" s="93"/>
      <c r="Y205" s="93"/>
      <c r="Z205" s="93"/>
      <c r="AA205" s="93"/>
      <c r="AB205" s="358">
        <v>0.19</v>
      </c>
      <c r="AC205" s="269">
        <f t="shared" si="75"/>
        <v>0</v>
      </c>
      <c r="AD205" s="251"/>
      <c r="AE205" s="54"/>
      <c r="AF205" s="54"/>
      <c r="AG205" s="54"/>
      <c r="AH205" s="54"/>
      <c r="AI205" s="57"/>
      <c r="AJ205" s="57"/>
      <c r="AK205" s="57"/>
      <c r="AL205" s="54"/>
      <c r="AM205" s="54"/>
      <c r="AN205" s="54"/>
      <c r="AO205" s="54"/>
      <c r="AP205" s="54"/>
      <c r="AQ205" s="54"/>
      <c r="AR205" s="54"/>
      <c r="AS205" s="54"/>
      <c r="AT205" s="54"/>
      <c r="AU205" s="54"/>
      <c r="AV205" s="54"/>
      <c r="AW205" s="54"/>
      <c r="AX205" s="54"/>
      <c r="AY205" s="54"/>
      <c r="AZ205" s="54"/>
      <c r="BA205" s="54"/>
    </row>
    <row r="206" spans="1:53" ht="17.25">
      <c r="A206" s="316">
        <v>30100015</v>
      </c>
      <c r="B206" s="240" t="s">
        <v>414</v>
      </c>
      <c r="C206" s="187" t="s">
        <v>61</v>
      </c>
      <c r="D206" s="17">
        <v>5.03</v>
      </c>
      <c r="E206" s="17"/>
      <c r="F206" s="6"/>
      <c r="G206" s="93">
        <f>SUM('1:2'!G206)</f>
        <v>0</v>
      </c>
      <c r="H206" s="296">
        <f t="shared" si="71"/>
        <v>0</v>
      </c>
      <c r="I206" s="93">
        <f>SUM('1:2'!I206)</f>
        <v>0</v>
      </c>
      <c r="J206" s="31"/>
      <c r="K206" s="35"/>
      <c r="L206" s="87">
        <v>52</v>
      </c>
      <c r="M206" s="36"/>
      <c r="N206" s="93"/>
      <c r="O206" s="93"/>
      <c r="P206" s="93"/>
      <c r="Q206" s="93"/>
      <c r="R206" s="93"/>
      <c r="S206" s="93"/>
      <c r="T206" s="93"/>
      <c r="U206" s="93"/>
      <c r="V206" s="206"/>
      <c r="W206" s="33"/>
      <c r="X206" s="93"/>
      <c r="Y206" s="93"/>
      <c r="Z206" s="93"/>
      <c r="AA206" s="93"/>
      <c r="AB206" s="358">
        <v>0.19</v>
      </c>
      <c r="AC206" s="269">
        <f t="shared" si="75"/>
        <v>0</v>
      </c>
      <c r="AD206" s="251"/>
      <c r="AE206" s="54"/>
      <c r="AF206" s="54"/>
      <c r="AG206" s="54"/>
      <c r="AH206" s="54"/>
      <c r="AI206" s="57"/>
      <c r="AJ206" s="57"/>
      <c r="AK206" s="57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</row>
    <row r="207" spans="1:53" ht="17.25">
      <c r="A207" s="316">
        <v>30100027</v>
      </c>
      <c r="B207" s="61" t="s">
        <v>78</v>
      </c>
      <c r="C207" s="16" t="s">
        <v>53</v>
      </c>
      <c r="D207" s="17">
        <v>5.08</v>
      </c>
      <c r="E207" s="17"/>
      <c r="F207" s="6"/>
      <c r="G207" s="93">
        <f>SUM('1:2'!G207)</f>
        <v>477</v>
      </c>
      <c r="H207" s="296">
        <f t="shared" si="71"/>
        <v>2423.16</v>
      </c>
      <c r="I207" s="93">
        <f>SUM('1:2'!I207)</f>
        <v>22.5</v>
      </c>
      <c r="J207" s="31">
        <f t="array" ref="J207">IF(ISERROR(G207/I207),"",G207/I207)</f>
        <v>21.2</v>
      </c>
      <c r="K207" s="35">
        <f t="array" ref="K207">IF(ISERROR(G207/L207),"",G207/L207)</f>
        <v>22.714285714285715</v>
      </c>
      <c r="L207" s="87">
        <v>21</v>
      </c>
      <c r="M207" s="36">
        <f t="shared" ref="M207:M236" si="80">IF(ISERROR(I207-K207),"",I207-K207)</f>
        <v>-0.2142857142857153</v>
      </c>
      <c r="N207" s="93">
        <f>SUM('1:2'!N207)</f>
        <v>0</v>
      </c>
      <c r="O207" s="93">
        <f>SUM('1:2'!O207)</f>
        <v>0</v>
      </c>
      <c r="P207" s="93">
        <f>SUM('1:2'!P207)</f>
        <v>0</v>
      </c>
      <c r="Q207" s="93">
        <f>SUM('1:2'!Q207)</f>
        <v>0</v>
      </c>
      <c r="R207" s="93">
        <f>SUM('1:2'!R207)</f>
        <v>0</v>
      </c>
      <c r="S207" s="93">
        <f>SUM('1:2'!S207)</f>
        <v>0</v>
      </c>
      <c r="T207" s="93">
        <f>SUM('1:2'!T207)</f>
        <v>0</v>
      </c>
      <c r="U207" s="93">
        <f>SUM('1:2'!U207)</f>
        <v>0</v>
      </c>
      <c r="V207" s="206">
        <f t="shared" ref="V207:V218" si="81">SUM(X207:AA207)</f>
        <v>0</v>
      </c>
      <c r="W207" s="33">
        <f t="shared" ref="W207:W218" si="82">IF(ISERROR(V207/G207),"",V207/G207)</f>
        <v>0</v>
      </c>
      <c r="X207" s="93">
        <f>SUM('1:2'!X207)</f>
        <v>0</v>
      </c>
      <c r="Y207" s="93">
        <f>SUM('1:2'!Y207)</f>
        <v>0</v>
      </c>
      <c r="Z207" s="93">
        <f>SUM('1:2'!Z207)</f>
        <v>0</v>
      </c>
      <c r="AA207" s="93">
        <f>SUM('1:2'!AA207)</f>
        <v>0</v>
      </c>
      <c r="AB207" s="358">
        <v>0.49</v>
      </c>
      <c r="AC207" s="269">
        <f t="shared" si="75"/>
        <v>233.73</v>
      </c>
      <c r="AD207" s="251"/>
      <c r="AE207" s="54"/>
      <c r="AF207" s="54"/>
      <c r="AG207" s="54"/>
      <c r="AH207" s="54"/>
      <c r="AI207" s="57"/>
      <c r="AJ207" s="57"/>
      <c r="AK207" s="57"/>
      <c r="AL207" s="54"/>
      <c r="AM207" s="54"/>
      <c r="AN207" s="54"/>
      <c r="AO207" s="54"/>
      <c r="AP207" s="54"/>
      <c r="AQ207" s="54"/>
      <c r="AR207" s="54"/>
      <c r="AS207" s="54"/>
      <c r="AT207" s="54"/>
      <c r="AU207" s="54"/>
      <c r="AV207" s="54"/>
      <c r="AW207" s="54"/>
      <c r="AX207" s="54"/>
      <c r="AY207" s="54"/>
      <c r="AZ207" s="54"/>
      <c r="BA207" s="54"/>
    </row>
    <row r="208" spans="1:53" ht="17.25">
      <c r="A208" s="316">
        <v>30100023</v>
      </c>
      <c r="B208" s="61" t="s">
        <v>78</v>
      </c>
      <c r="C208" s="16" t="s">
        <v>74</v>
      </c>
      <c r="D208" s="17">
        <v>5.08</v>
      </c>
      <c r="E208" s="17"/>
      <c r="F208" s="6"/>
      <c r="G208" s="93">
        <f>SUM('1:2'!G208)</f>
        <v>792</v>
      </c>
      <c r="H208" s="296">
        <f t="shared" si="71"/>
        <v>4023.36</v>
      </c>
      <c r="I208" s="93">
        <f>SUM('1:2'!I208)</f>
        <v>56</v>
      </c>
      <c r="J208" s="31">
        <f t="array" ref="J208">IF(ISERROR(G208/I208),"",G208/I208)</f>
        <v>14.142857142857142</v>
      </c>
      <c r="K208" s="35">
        <f t="array" ref="K208">IF(ISERROR(G208/L208),"",G208/L208)</f>
        <v>37.714285714285715</v>
      </c>
      <c r="L208" s="87">
        <v>21</v>
      </c>
      <c r="M208" s="36">
        <f t="shared" si="80"/>
        <v>18.285714285714285</v>
      </c>
      <c r="N208" s="93">
        <f>SUM('1:2'!N208)</f>
        <v>0</v>
      </c>
      <c r="O208" s="93">
        <f>SUM('1:2'!O208)</f>
        <v>0</v>
      </c>
      <c r="P208" s="93">
        <f>SUM('1:2'!P208)</f>
        <v>0</v>
      </c>
      <c r="Q208" s="93">
        <f>SUM('1:2'!Q208)</f>
        <v>0</v>
      </c>
      <c r="R208" s="93">
        <f>SUM('1:2'!R208)</f>
        <v>0</v>
      </c>
      <c r="S208" s="93">
        <f>SUM('1:2'!S208)</f>
        <v>0</v>
      </c>
      <c r="T208" s="93">
        <f>SUM('1:2'!T208)</f>
        <v>0</v>
      </c>
      <c r="U208" s="93">
        <f>SUM('1:2'!U208)</f>
        <v>0</v>
      </c>
      <c r="V208" s="206">
        <f t="shared" si="81"/>
        <v>0</v>
      </c>
      <c r="W208" s="33">
        <f t="shared" si="82"/>
        <v>0</v>
      </c>
      <c r="X208" s="93">
        <f>SUM('1:2'!X208)</f>
        <v>0</v>
      </c>
      <c r="Y208" s="93">
        <f>SUM('1:2'!Y208)</f>
        <v>0</v>
      </c>
      <c r="Z208" s="93">
        <f>SUM('1:2'!Z208)</f>
        <v>0</v>
      </c>
      <c r="AA208" s="93">
        <f>SUM('1:2'!AA208)</f>
        <v>0</v>
      </c>
      <c r="AB208" s="358">
        <v>0.49</v>
      </c>
      <c r="AC208" s="269">
        <f t="shared" si="75"/>
        <v>388.08</v>
      </c>
      <c r="AD208" s="251"/>
      <c r="AE208" s="54"/>
      <c r="AF208" s="54"/>
      <c r="AG208" s="54"/>
      <c r="AH208" s="54"/>
      <c r="AI208" s="57"/>
      <c r="AJ208" s="57"/>
      <c r="AK208" s="57"/>
      <c r="AL208" s="54"/>
      <c r="AM208" s="54"/>
      <c r="AN208" s="54"/>
      <c r="AO208" s="54"/>
      <c r="AP208" s="54"/>
      <c r="AQ208" s="54"/>
      <c r="AR208" s="54"/>
      <c r="AS208" s="54"/>
      <c r="AT208" s="54"/>
      <c r="AU208" s="54"/>
      <c r="AV208" s="54"/>
      <c r="AW208" s="54"/>
      <c r="AX208" s="54"/>
      <c r="AY208" s="54"/>
      <c r="AZ208" s="54"/>
      <c r="BA208" s="54"/>
    </row>
    <row r="209" spans="1:53" ht="17.25">
      <c r="A209" s="316">
        <v>30100024</v>
      </c>
      <c r="B209" s="61" t="s">
        <v>78</v>
      </c>
      <c r="C209" s="16" t="s">
        <v>75</v>
      </c>
      <c r="D209" s="17">
        <v>5.08</v>
      </c>
      <c r="E209" s="17"/>
      <c r="F209" s="6"/>
      <c r="G209" s="93">
        <f>SUM('1:2'!G209)</f>
        <v>0</v>
      </c>
      <c r="H209" s="296">
        <f t="shared" si="71"/>
        <v>0</v>
      </c>
      <c r="I209" s="93">
        <f>SUM('1:2'!I209)</f>
        <v>0</v>
      </c>
      <c r="J209" s="31" t="str">
        <f t="array" ref="J209">IF(ISERROR(G209/I209),"",G209/I209)</f>
        <v/>
      </c>
      <c r="K209" s="35">
        <f t="array" ref="K209">IF(ISERROR(G209/L209),"",G209/L209)</f>
        <v>0</v>
      </c>
      <c r="L209" s="87">
        <v>21</v>
      </c>
      <c r="M209" s="36">
        <f t="shared" si="80"/>
        <v>0</v>
      </c>
      <c r="N209" s="93">
        <f>SUM('1:2'!N209)</f>
        <v>0</v>
      </c>
      <c r="O209" s="93">
        <f>SUM('1:2'!O209)</f>
        <v>0</v>
      </c>
      <c r="P209" s="93">
        <f>SUM('1:2'!P209)</f>
        <v>0</v>
      </c>
      <c r="Q209" s="93">
        <f>SUM('1:2'!Q209)</f>
        <v>0</v>
      </c>
      <c r="R209" s="93">
        <f>SUM('1:2'!R209)</f>
        <v>0</v>
      </c>
      <c r="S209" s="93">
        <f>SUM('1:2'!S209)</f>
        <v>0</v>
      </c>
      <c r="T209" s="93">
        <f>SUM('1:2'!T209)</f>
        <v>0</v>
      </c>
      <c r="U209" s="93">
        <f>SUM('1:2'!U209)</f>
        <v>0</v>
      </c>
      <c r="V209" s="206">
        <f t="shared" si="81"/>
        <v>0</v>
      </c>
      <c r="W209" s="33" t="str">
        <f t="shared" si="82"/>
        <v/>
      </c>
      <c r="X209" s="93">
        <f>SUM('1:2'!X209)</f>
        <v>0</v>
      </c>
      <c r="Y209" s="93">
        <f>SUM('1:2'!Y209)</f>
        <v>0</v>
      </c>
      <c r="Z209" s="93">
        <f>SUM('1:2'!Z209)</f>
        <v>0</v>
      </c>
      <c r="AA209" s="93">
        <f>SUM('1:2'!AA209)</f>
        <v>0</v>
      </c>
      <c r="AB209" s="358">
        <v>0.49</v>
      </c>
      <c r="AC209" s="269">
        <f t="shared" si="75"/>
        <v>0</v>
      </c>
      <c r="AD209" s="251"/>
      <c r="AE209" s="54"/>
      <c r="AF209" s="54"/>
      <c r="AG209" s="54"/>
      <c r="AH209" s="54"/>
      <c r="AI209" s="57"/>
      <c r="AJ209" s="57"/>
      <c r="AK209" s="57"/>
      <c r="AL209" s="54"/>
      <c r="AM209" s="54"/>
      <c r="AN209" s="54"/>
      <c r="AO209" s="54"/>
      <c r="AP209" s="54"/>
      <c r="AQ209" s="54"/>
      <c r="AR209" s="54"/>
      <c r="AS209" s="54"/>
      <c r="AT209" s="54"/>
      <c r="AU209" s="54"/>
      <c r="AV209" s="54"/>
      <c r="AW209" s="54"/>
      <c r="AX209" s="54"/>
      <c r="AY209" s="54"/>
      <c r="AZ209" s="54"/>
      <c r="BA209" s="54"/>
    </row>
    <row r="210" spans="1:53" ht="17.25">
      <c r="A210" s="316">
        <v>30100022</v>
      </c>
      <c r="B210" s="61" t="s">
        <v>78</v>
      </c>
      <c r="C210" s="16" t="s">
        <v>60</v>
      </c>
      <c r="D210" s="17">
        <v>5.08</v>
      </c>
      <c r="E210" s="17"/>
      <c r="F210" s="6"/>
      <c r="G210" s="93">
        <f>SUM('1:2'!G210)</f>
        <v>0</v>
      </c>
      <c r="H210" s="246">
        <f t="shared" si="71"/>
        <v>0</v>
      </c>
      <c r="I210" s="93">
        <f>SUM('1:2'!I210)</f>
        <v>0</v>
      </c>
      <c r="J210" s="31" t="str">
        <f t="array" ref="J210">IF(ISERROR(G210/I210),"",G210/I210)</f>
        <v/>
      </c>
      <c r="K210" s="35">
        <f t="array" ref="K210">IF(ISERROR(G210/L210),"",G210/L210)</f>
        <v>0</v>
      </c>
      <c r="L210" s="87">
        <v>21</v>
      </c>
      <c r="M210" s="36">
        <f t="shared" si="80"/>
        <v>0</v>
      </c>
      <c r="N210" s="93">
        <f>SUM('1:2'!N210)</f>
        <v>0</v>
      </c>
      <c r="O210" s="93">
        <f>SUM('1:2'!O210)</f>
        <v>0</v>
      </c>
      <c r="P210" s="93">
        <f>SUM('1:2'!P210)</f>
        <v>0</v>
      </c>
      <c r="Q210" s="93">
        <f>SUM('1:2'!Q210)</f>
        <v>0</v>
      </c>
      <c r="R210" s="93">
        <f>SUM('1:2'!R210)</f>
        <v>0</v>
      </c>
      <c r="S210" s="93">
        <f>SUM('1:2'!S210)</f>
        <v>0</v>
      </c>
      <c r="T210" s="93">
        <f>SUM('1:2'!T210)</f>
        <v>0</v>
      </c>
      <c r="U210" s="93">
        <f>SUM('1:2'!U210)</f>
        <v>0</v>
      </c>
      <c r="V210" s="206">
        <f t="shared" si="81"/>
        <v>0</v>
      </c>
      <c r="W210" s="33" t="str">
        <f t="shared" si="82"/>
        <v/>
      </c>
      <c r="X210" s="93">
        <f>SUM('1:2'!X210)</f>
        <v>0</v>
      </c>
      <c r="Y210" s="93">
        <f>SUM('1:2'!Y210)</f>
        <v>0</v>
      </c>
      <c r="Z210" s="93">
        <f>SUM('1:2'!Z210)</f>
        <v>0</v>
      </c>
      <c r="AA210" s="93">
        <f>SUM('1:2'!AA210)</f>
        <v>0</v>
      </c>
      <c r="AB210" s="358">
        <v>0.49</v>
      </c>
      <c r="AC210" s="269">
        <f t="shared" si="75"/>
        <v>0</v>
      </c>
      <c r="AD210" s="251"/>
      <c r="AE210" s="54"/>
      <c r="AF210" s="54"/>
      <c r="AG210" s="54"/>
      <c r="AH210" s="54"/>
      <c r="AI210" s="57"/>
      <c r="AJ210" s="57"/>
      <c r="AK210" s="57"/>
      <c r="AL210" s="54"/>
      <c r="AM210" s="54"/>
      <c r="AN210" s="54"/>
      <c r="AO210" s="54"/>
      <c r="AP210" s="54"/>
      <c r="AQ210" s="54"/>
      <c r="AR210" s="54"/>
      <c r="AS210" s="54"/>
      <c r="AT210" s="54"/>
      <c r="AU210" s="54"/>
      <c r="AV210" s="54"/>
      <c r="AW210" s="54"/>
      <c r="AX210" s="54"/>
      <c r="AY210" s="54"/>
      <c r="AZ210" s="54"/>
      <c r="BA210" s="54"/>
    </row>
    <row r="211" spans="1:53" ht="17.25">
      <c r="A211" s="316">
        <v>30100029</v>
      </c>
      <c r="B211" s="61" t="s">
        <v>78</v>
      </c>
      <c r="C211" s="16" t="s">
        <v>72</v>
      </c>
      <c r="D211" s="17">
        <v>5.08</v>
      </c>
      <c r="E211" s="17"/>
      <c r="F211" s="6"/>
      <c r="G211" s="93">
        <f>SUM('1:2'!G211)</f>
        <v>0</v>
      </c>
      <c r="H211" s="246">
        <f t="shared" si="71"/>
        <v>0</v>
      </c>
      <c r="I211" s="93">
        <f>SUM('1:2'!I211)</f>
        <v>0</v>
      </c>
      <c r="J211" s="31" t="str">
        <f t="array" ref="J211">IF(ISERROR(G211/I211),"",G211/I211)</f>
        <v/>
      </c>
      <c r="K211" s="35">
        <f t="array" ref="K211">IF(ISERROR(G211/L211),"",G211/L211)</f>
        <v>0</v>
      </c>
      <c r="L211" s="87">
        <v>21</v>
      </c>
      <c r="M211" s="36">
        <f t="shared" si="80"/>
        <v>0</v>
      </c>
      <c r="N211" s="93">
        <f>SUM('1:2'!N211)</f>
        <v>0</v>
      </c>
      <c r="O211" s="93">
        <f>SUM('1:2'!O211)</f>
        <v>0</v>
      </c>
      <c r="P211" s="93">
        <f>SUM('1:2'!P211)</f>
        <v>0</v>
      </c>
      <c r="Q211" s="93">
        <f>SUM('1:2'!Q211)</f>
        <v>0</v>
      </c>
      <c r="R211" s="93">
        <f>SUM('1:2'!R211)</f>
        <v>0</v>
      </c>
      <c r="S211" s="93">
        <f>SUM('1:2'!S211)</f>
        <v>0</v>
      </c>
      <c r="T211" s="93">
        <f>SUM('1:2'!T211)</f>
        <v>0</v>
      </c>
      <c r="U211" s="93">
        <f>SUM('1:2'!U211)</f>
        <v>0</v>
      </c>
      <c r="V211" s="206">
        <f t="shared" si="81"/>
        <v>0</v>
      </c>
      <c r="W211" s="33" t="str">
        <f t="shared" si="82"/>
        <v/>
      </c>
      <c r="X211" s="93">
        <f>SUM('1:2'!X211)</f>
        <v>0</v>
      </c>
      <c r="Y211" s="93">
        <f>SUM('1:2'!Y211)</f>
        <v>0</v>
      </c>
      <c r="Z211" s="93">
        <f>SUM('1:2'!Z211)</f>
        <v>0</v>
      </c>
      <c r="AA211" s="93">
        <f>SUM('1:2'!AA211)</f>
        <v>0</v>
      </c>
      <c r="AB211" s="358">
        <v>0.49</v>
      </c>
      <c r="AC211" s="269">
        <f t="shared" si="75"/>
        <v>0</v>
      </c>
      <c r="AD211" s="251"/>
      <c r="AE211" s="54"/>
      <c r="AF211" s="54"/>
      <c r="AG211" s="54"/>
      <c r="AH211" s="54"/>
      <c r="AI211" s="57"/>
      <c r="AJ211" s="57"/>
      <c r="AK211" s="57"/>
      <c r="AL211" s="54"/>
      <c r="AM211" s="54"/>
      <c r="AN211" s="54"/>
      <c r="AO211" s="54"/>
      <c r="AP211" s="54"/>
      <c r="AQ211" s="54"/>
      <c r="AR211" s="54"/>
      <c r="AS211" s="54"/>
      <c r="AT211" s="54"/>
      <c r="AU211" s="54"/>
      <c r="AV211" s="54"/>
      <c r="AW211" s="54"/>
      <c r="AX211" s="54"/>
      <c r="AY211" s="54"/>
      <c r="AZ211" s="54"/>
      <c r="BA211" s="54"/>
    </row>
    <row r="212" spans="1:53" ht="17.25">
      <c r="A212" s="316">
        <v>30100026</v>
      </c>
      <c r="B212" s="61" t="s">
        <v>78</v>
      </c>
      <c r="C212" s="16" t="s">
        <v>73</v>
      </c>
      <c r="D212" s="17">
        <v>5.08</v>
      </c>
      <c r="E212" s="17"/>
      <c r="F212" s="6"/>
      <c r="G212" s="93">
        <f>SUM('1:2'!G212)</f>
        <v>133</v>
      </c>
      <c r="H212" s="246">
        <f t="shared" si="71"/>
        <v>675.64</v>
      </c>
      <c r="I212" s="93">
        <f>SUM('1:2'!I212)</f>
        <v>44</v>
      </c>
      <c r="J212" s="31">
        <f t="array" ref="J212">IF(ISERROR(G212/I212),"",G212/I212)</f>
        <v>3.0227272727272729</v>
      </c>
      <c r="K212" s="35">
        <f t="array" ref="K212">IF(ISERROR(G212/L212),"",G212/L212)</f>
        <v>6.333333333333333</v>
      </c>
      <c r="L212" s="87">
        <v>21</v>
      </c>
      <c r="M212" s="36">
        <f t="shared" si="80"/>
        <v>37.666666666666664</v>
      </c>
      <c r="N212" s="93">
        <f>SUM('1:2'!N212)</f>
        <v>0</v>
      </c>
      <c r="O212" s="93">
        <f>SUM('1:2'!O212)</f>
        <v>0</v>
      </c>
      <c r="P212" s="93">
        <f>SUM('1:2'!P212)</f>
        <v>0</v>
      </c>
      <c r="Q212" s="93">
        <f>SUM('1:2'!Q212)</f>
        <v>0</v>
      </c>
      <c r="R212" s="93">
        <f>SUM('1:2'!R212)</f>
        <v>0</v>
      </c>
      <c r="S212" s="93">
        <f>SUM('1:2'!S212)</f>
        <v>0</v>
      </c>
      <c r="T212" s="93">
        <f>SUM('1:2'!T212)</f>
        <v>0</v>
      </c>
      <c r="U212" s="93">
        <f>SUM('1:2'!U212)</f>
        <v>0</v>
      </c>
      <c r="V212" s="206">
        <f t="shared" si="81"/>
        <v>0</v>
      </c>
      <c r="W212" s="33">
        <f t="shared" si="82"/>
        <v>0</v>
      </c>
      <c r="X212" s="93">
        <f>SUM('1:2'!X212)</f>
        <v>0</v>
      </c>
      <c r="Y212" s="93">
        <f>SUM('1:2'!Y212)</f>
        <v>0</v>
      </c>
      <c r="Z212" s="93">
        <f>SUM('1:2'!Z212)</f>
        <v>0</v>
      </c>
      <c r="AA212" s="93">
        <f>SUM('1:2'!AA212)</f>
        <v>0</v>
      </c>
      <c r="AB212" s="358">
        <v>0.49</v>
      </c>
      <c r="AC212" s="269">
        <f t="shared" si="75"/>
        <v>65.17</v>
      </c>
      <c r="AD212" s="251"/>
      <c r="AE212" s="54"/>
      <c r="AF212" s="54"/>
      <c r="AG212" s="54"/>
      <c r="AH212" s="54"/>
      <c r="AI212" s="57"/>
      <c r="AJ212" s="57"/>
      <c r="AK212" s="57"/>
      <c r="AL212" s="54"/>
      <c r="AM212" s="54"/>
      <c r="AN212" s="54"/>
      <c r="AO212" s="54"/>
      <c r="AP212" s="54"/>
      <c r="AQ212" s="54"/>
      <c r="AR212" s="54"/>
      <c r="AS212" s="54"/>
      <c r="AT212" s="54"/>
      <c r="AU212" s="54"/>
      <c r="AV212" s="54"/>
      <c r="AW212" s="54"/>
      <c r="AX212" s="54"/>
      <c r="AY212" s="54"/>
      <c r="AZ212" s="54"/>
      <c r="BA212" s="54"/>
    </row>
    <row r="213" spans="1:53" ht="17.25">
      <c r="A213" s="316">
        <v>30100025</v>
      </c>
      <c r="B213" s="61" t="s">
        <v>78</v>
      </c>
      <c r="C213" s="16" t="s">
        <v>61</v>
      </c>
      <c r="D213" s="17">
        <v>5.08</v>
      </c>
      <c r="E213" s="17"/>
      <c r="F213" s="6"/>
      <c r="G213" s="93">
        <f>SUM('1:2'!G213)</f>
        <v>0</v>
      </c>
      <c r="H213" s="246">
        <f t="shared" si="71"/>
        <v>0</v>
      </c>
      <c r="I213" s="93">
        <f>SUM('1:2'!I213)</f>
        <v>0</v>
      </c>
      <c r="J213" s="31" t="str">
        <f t="array" ref="J213">IF(ISERROR(G213/I213),"",G213/I213)</f>
        <v/>
      </c>
      <c r="K213" s="35">
        <f t="array" ref="K213">IF(ISERROR(G213/L213),"",G213/L213)</f>
        <v>0</v>
      </c>
      <c r="L213" s="87">
        <v>21</v>
      </c>
      <c r="M213" s="36">
        <f t="shared" si="80"/>
        <v>0</v>
      </c>
      <c r="N213" s="93">
        <f>SUM('1:2'!N213)</f>
        <v>0</v>
      </c>
      <c r="O213" s="93">
        <f>SUM('1:2'!O213)</f>
        <v>0</v>
      </c>
      <c r="P213" s="93">
        <f>SUM('1:2'!P213)</f>
        <v>0</v>
      </c>
      <c r="Q213" s="93">
        <f>SUM('1:2'!Q213)</f>
        <v>0</v>
      </c>
      <c r="R213" s="93">
        <f>SUM('1:2'!R213)</f>
        <v>0</v>
      </c>
      <c r="S213" s="93">
        <f>SUM('1:2'!S213)</f>
        <v>0</v>
      </c>
      <c r="T213" s="93">
        <f>SUM('1:2'!T213)</f>
        <v>0</v>
      </c>
      <c r="U213" s="93">
        <f>SUM('1:2'!U213)</f>
        <v>0</v>
      </c>
      <c r="V213" s="206">
        <f t="shared" si="81"/>
        <v>0</v>
      </c>
      <c r="W213" s="33" t="str">
        <f t="shared" si="82"/>
        <v/>
      </c>
      <c r="X213" s="93">
        <f>SUM('1:2'!X213)</f>
        <v>0</v>
      </c>
      <c r="Y213" s="93">
        <f>SUM('1:2'!Y213)</f>
        <v>0</v>
      </c>
      <c r="Z213" s="93">
        <f>SUM('1:2'!Z213)</f>
        <v>0</v>
      </c>
      <c r="AA213" s="93">
        <f>SUM('1:2'!AA213)</f>
        <v>0</v>
      </c>
      <c r="AB213" s="358">
        <v>0.49</v>
      </c>
      <c r="AC213" s="269">
        <f t="shared" si="75"/>
        <v>0</v>
      </c>
      <c r="AD213" s="251"/>
      <c r="AE213" s="54"/>
      <c r="AF213" s="54"/>
      <c r="AG213" s="54"/>
      <c r="AH213" s="54"/>
      <c r="AI213" s="57"/>
      <c r="AJ213" s="57"/>
      <c r="AK213" s="57"/>
      <c r="AL213" s="54"/>
      <c r="AM213" s="54"/>
      <c r="AN213" s="54"/>
      <c r="AO213" s="54"/>
      <c r="AP213" s="54"/>
      <c r="AQ213" s="54"/>
      <c r="AR213" s="54"/>
      <c r="AS213" s="54"/>
      <c r="AT213" s="54"/>
      <c r="AU213" s="54"/>
      <c r="AV213" s="54"/>
      <c r="AW213" s="54"/>
      <c r="AX213" s="54"/>
      <c r="AY213" s="54"/>
      <c r="AZ213" s="54"/>
      <c r="BA213" s="54"/>
    </row>
    <row r="214" spans="1:53" ht="17.25">
      <c r="A214" s="316">
        <v>30100028</v>
      </c>
      <c r="B214" s="61" t="s">
        <v>78</v>
      </c>
      <c r="C214" s="16" t="s">
        <v>77</v>
      </c>
      <c r="D214" s="17">
        <v>5.08</v>
      </c>
      <c r="E214" s="17"/>
      <c r="F214" s="6"/>
      <c r="G214" s="93">
        <f>SUM('1:2'!G214)</f>
        <v>0</v>
      </c>
      <c r="H214" s="246">
        <f t="shared" si="71"/>
        <v>0</v>
      </c>
      <c r="I214" s="93">
        <f>SUM('1:2'!I214)</f>
        <v>0</v>
      </c>
      <c r="J214" s="31" t="str">
        <f t="array" ref="J214">IF(ISERROR(G214/I214),"",G214/I214)</f>
        <v/>
      </c>
      <c r="K214" s="35">
        <f t="array" ref="K214">IF(ISERROR(G214/L214),"",G214/L214)</f>
        <v>0</v>
      </c>
      <c r="L214" s="87">
        <v>21</v>
      </c>
      <c r="M214" s="36">
        <f t="shared" si="80"/>
        <v>0</v>
      </c>
      <c r="N214" s="93">
        <f>SUM('1:2'!N214)</f>
        <v>0</v>
      </c>
      <c r="O214" s="93">
        <f>SUM('1:2'!O214)</f>
        <v>0</v>
      </c>
      <c r="P214" s="93">
        <f>SUM('1:2'!P214)</f>
        <v>0</v>
      </c>
      <c r="Q214" s="93">
        <f>SUM('1:2'!Q214)</f>
        <v>0</v>
      </c>
      <c r="R214" s="93">
        <f>SUM('1:2'!R214)</f>
        <v>0</v>
      </c>
      <c r="S214" s="93">
        <f>SUM('1:2'!S214)</f>
        <v>0</v>
      </c>
      <c r="T214" s="93">
        <f>SUM('1:2'!T214)</f>
        <v>0</v>
      </c>
      <c r="U214" s="93">
        <f>SUM('1:2'!U214)</f>
        <v>0</v>
      </c>
      <c r="V214" s="206">
        <f t="shared" si="81"/>
        <v>0</v>
      </c>
      <c r="W214" s="33" t="str">
        <f t="shared" si="82"/>
        <v/>
      </c>
      <c r="X214" s="93">
        <f>SUM('1:2'!X214)</f>
        <v>0</v>
      </c>
      <c r="Y214" s="93">
        <f>SUM('1:2'!Y214)</f>
        <v>0</v>
      </c>
      <c r="Z214" s="93">
        <f>SUM('1:2'!Z214)</f>
        <v>0</v>
      </c>
      <c r="AA214" s="93">
        <f>SUM('1:2'!AA214)</f>
        <v>0</v>
      </c>
      <c r="AB214" s="358">
        <v>0.49</v>
      </c>
      <c r="AC214" s="269">
        <f t="shared" si="75"/>
        <v>0</v>
      </c>
      <c r="AD214" s="251"/>
      <c r="AE214" s="54"/>
      <c r="AF214" s="54"/>
      <c r="AG214" s="54"/>
      <c r="AH214" s="54"/>
      <c r="AI214" s="57"/>
      <c r="AJ214" s="57"/>
      <c r="AK214" s="57"/>
      <c r="AL214" s="54"/>
      <c r="AM214" s="54"/>
      <c r="AN214" s="54"/>
      <c r="AO214" s="54"/>
      <c r="AP214" s="54"/>
      <c r="AQ214" s="54"/>
      <c r="AR214" s="54"/>
      <c r="AS214" s="54"/>
      <c r="AT214" s="54"/>
      <c r="AU214" s="54"/>
      <c r="AV214" s="54"/>
      <c r="AW214" s="54"/>
      <c r="AX214" s="54"/>
      <c r="AY214" s="54"/>
      <c r="AZ214" s="54"/>
      <c r="BA214" s="54"/>
    </row>
    <row r="215" spans="1:53" ht="17.25">
      <c r="A215" s="316">
        <v>30100032</v>
      </c>
      <c r="B215" s="61" t="s">
        <v>79</v>
      </c>
      <c r="C215" s="16" t="s">
        <v>65</v>
      </c>
      <c r="D215" s="17">
        <v>5.03</v>
      </c>
      <c r="E215" s="17"/>
      <c r="F215" s="6"/>
      <c r="G215" s="93">
        <f>SUM('1:2'!G215)</f>
        <v>1582</v>
      </c>
      <c r="H215" s="246">
        <f t="shared" si="71"/>
        <v>7957.46</v>
      </c>
      <c r="I215" s="93">
        <f>SUM('1:2'!I215)</f>
        <v>19</v>
      </c>
      <c r="J215" s="31">
        <f t="array" ref="J215">IF(ISERROR(G215/I215),"",G215/I215)</f>
        <v>83.263157894736835</v>
      </c>
      <c r="K215" s="35">
        <f t="array" ref="K215">IF(ISERROR(G215/L215),"",G215/L215)</f>
        <v>28.25</v>
      </c>
      <c r="L215" s="87">
        <v>56</v>
      </c>
      <c r="M215" s="36">
        <f t="shared" si="80"/>
        <v>-9.25</v>
      </c>
      <c r="N215" s="93">
        <f>SUM('1:2'!N215)</f>
        <v>0</v>
      </c>
      <c r="O215" s="93">
        <f>SUM('1:2'!O215)</f>
        <v>0</v>
      </c>
      <c r="P215" s="93">
        <f>SUM('1:2'!P215)</f>
        <v>0</v>
      </c>
      <c r="Q215" s="93">
        <f>SUM('1:2'!Q215)</f>
        <v>0</v>
      </c>
      <c r="R215" s="93">
        <f>SUM('1:2'!R215)</f>
        <v>0</v>
      </c>
      <c r="S215" s="93">
        <f>SUM('1:2'!S215)</f>
        <v>0</v>
      </c>
      <c r="T215" s="93">
        <f>SUM('1:2'!T215)</f>
        <v>0</v>
      </c>
      <c r="U215" s="93">
        <f>SUM('1:2'!U215)</f>
        <v>0</v>
      </c>
      <c r="V215" s="206">
        <f t="shared" si="81"/>
        <v>0</v>
      </c>
      <c r="W215" s="33">
        <f t="shared" si="82"/>
        <v>0</v>
      </c>
      <c r="X215" s="93">
        <f>SUM('1:2'!X215)</f>
        <v>0</v>
      </c>
      <c r="Y215" s="93">
        <f>SUM('1:2'!Y215)</f>
        <v>0</v>
      </c>
      <c r="Z215" s="93">
        <f>SUM('1:2'!Z215)</f>
        <v>0</v>
      </c>
      <c r="AA215" s="93">
        <f>SUM('1:2'!AA215)</f>
        <v>0</v>
      </c>
      <c r="AB215" s="358">
        <v>0.18</v>
      </c>
      <c r="AC215" s="269">
        <f t="shared" si="75"/>
        <v>284.76</v>
      </c>
      <c r="AD215" s="251"/>
      <c r="AE215" s="54"/>
      <c r="AF215" s="54"/>
      <c r="AG215" s="54"/>
      <c r="AH215" s="54"/>
      <c r="AI215" s="57"/>
      <c r="AJ215" s="57"/>
      <c r="AK215" s="57"/>
      <c r="AL215" s="54"/>
      <c r="AM215" s="54"/>
      <c r="AN215" s="54"/>
      <c r="AO215" s="54"/>
      <c r="AP215" s="54"/>
      <c r="AQ215" s="54"/>
      <c r="AR215" s="54"/>
      <c r="AS215" s="54"/>
      <c r="AT215" s="54"/>
      <c r="AU215" s="54"/>
      <c r="AV215" s="54"/>
      <c r="AW215" s="54"/>
      <c r="AX215" s="54"/>
      <c r="AY215" s="54"/>
      <c r="AZ215" s="54"/>
      <c r="BA215" s="54"/>
    </row>
    <row r="216" spans="1:53" ht="17.25">
      <c r="A216" s="316">
        <v>30100033</v>
      </c>
      <c r="B216" s="61" t="s">
        <v>79</v>
      </c>
      <c r="C216" s="16" t="s">
        <v>53</v>
      </c>
      <c r="D216" s="17">
        <v>5.03</v>
      </c>
      <c r="E216" s="17"/>
      <c r="F216" s="6"/>
      <c r="G216" s="93">
        <f>SUM('1:2'!G216)</f>
        <v>369</v>
      </c>
      <c r="H216" s="246">
        <f t="shared" si="71"/>
        <v>1856.0700000000002</v>
      </c>
      <c r="I216" s="93">
        <f>SUM('1:2'!I216)</f>
        <v>9</v>
      </c>
      <c r="J216" s="31">
        <f t="array" ref="J216">IF(ISERROR(G216/I216),"",G216/I216)</f>
        <v>41</v>
      </c>
      <c r="K216" s="35">
        <f t="array" ref="K216">IF(ISERROR(G216/L216),"",G216/L216)</f>
        <v>6.5892857142857144</v>
      </c>
      <c r="L216" s="87">
        <v>56</v>
      </c>
      <c r="M216" s="36">
        <f t="shared" si="80"/>
        <v>2.4107142857142856</v>
      </c>
      <c r="N216" s="93">
        <f>SUM('1:2'!N216)</f>
        <v>0</v>
      </c>
      <c r="O216" s="93">
        <f>SUM('1:2'!O216)</f>
        <v>0</v>
      </c>
      <c r="P216" s="93">
        <f>SUM('1:2'!P216)</f>
        <v>0</v>
      </c>
      <c r="Q216" s="93">
        <f>SUM('1:2'!Q216)</f>
        <v>0</v>
      </c>
      <c r="R216" s="93">
        <f>SUM('1:2'!R216)</f>
        <v>0</v>
      </c>
      <c r="S216" s="93">
        <f>SUM('1:2'!S216)</f>
        <v>0</v>
      </c>
      <c r="T216" s="93">
        <f>SUM('1:2'!T216)</f>
        <v>0</v>
      </c>
      <c r="U216" s="93">
        <f>SUM('1:2'!U216)</f>
        <v>0</v>
      </c>
      <c r="V216" s="206">
        <f t="shared" si="81"/>
        <v>0</v>
      </c>
      <c r="W216" s="33">
        <f t="shared" si="82"/>
        <v>0</v>
      </c>
      <c r="X216" s="93">
        <f>SUM('1:2'!X216)</f>
        <v>0</v>
      </c>
      <c r="Y216" s="93">
        <f>SUM('1:2'!Y216)</f>
        <v>0</v>
      </c>
      <c r="Z216" s="93">
        <f>SUM('1:2'!Z216)</f>
        <v>0</v>
      </c>
      <c r="AA216" s="93">
        <f>SUM('1:2'!AA216)</f>
        <v>0</v>
      </c>
      <c r="AB216" s="358">
        <v>0.18</v>
      </c>
      <c r="AC216" s="269">
        <f t="shared" si="75"/>
        <v>66.42</v>
      </c>
      <c r="AD216" s="251"/>
      <c r="AE216" s="54"/>
      <c r="AF216" s="54"/>
      <c r="AG216" s="54"/>
      <c r="AH216" s="54"/>
      <c r="AI216" s="57"/>
      <c r="AJ216" s="57"/>
      <c r="AK216" s="57"/>
      <c r="AL216" s="54"/>
      <c r="AM216" s="54"/>
      <c r="AN216" s="54"/>
      <c r="AO216" s="54"/>
      <c r="AP216" s="54"/>
      <c r="AQ216" s="54"/>
      <c r="AR216" s="54"/>
      <c r="AS216" s="54"/>
      <c r="AT216" s="54"/>
      <c r="AU216" s="54"/>
      <c r="AV216" s="54"/>
      <c r="AW216" s="54"/>
      <c r="AX216" s="54"/>
      <c r="AY216" s="54"/>
      <c r="AZ216" s="54"/>
      <c r="BA216" s="54"/>
    </row>
    <row r="217" spans="1:53" ht="17.25">
      <c r="A217" s="316">
        <v>30100062</v>
      </c>
      <c r="B217" s="61" t="s">
        <v>79</v>
      </c>
      <c r="C217" s="16" t="s">
        <v>66</v>
      </c>
      <c r="D217" s="17">
        <v>5.03</v>
      </c>
      <c r="E217" s="17"/>
      <c r="F217" s="6"/>
      <c r="G217" s="93">
        <f>SUM('1:2'!G217)</f>
        <v>864</v>
      </c>
      <c r="H217" s="246">
        <f t="shared" si="71"/>
        <v>4345.92</v>
      </c>
      <c r="I217" s="93">
        <f>SUM('1:2'!I217)</f>
        <v>18</v>
      </c>
      <c r="J217" s="31">
        <f t="array" ref="J217">IF(ISERROR(G217/I217),"",G217/I217)</f>
        <v>48</v>
      </c>
      <c r="K217" s="35">
        <f t="array" ref="K217">IF(ISERROR(G217/L217),"",G217/L217)</f>
        <v>15.428571428571429</v>
      </c>
      <c r="L217" s="87">
        <v>56</v>
      </c>
      <c r="M217" s="36">
        <f t="shared" si="80"/>
        <v>2.5714285714285712</v>
      </c>
      <c r="N217" s="93">
        <f>SUM('1:2'!N217)</f>
        <v>0</v>
      </c>
      <c r="O217" s="93">
        <f>SUM('1:2'!O217)</f>
        <v>0</v>
      </c>
      <c r="P217" s="93">
        <f>SUM('1:2'!P217)</f>
        <v>0</v>
      </c>
      <c r="Q217" s="93">
        <f>SUM('1:2'!Q217)</f>
        <v>0</v>
      </c>
      <c r="R217" s="93">
        <f>SUM('1:2'!R217)</f>
        <v>0</v>
      </c>
      <c r="S217" s="93">
        <f>SUM('1:2'!S217)</f>
        <v>0</v>
      </c>
      <c r="T217" s="93">
        <f>SUM('1:2'!T217)</f>
        <v>0</v>
      </c>
      <c r="U217" s="93">
        <f>SUM('1:2'!U217)</f>
        <v>0</v>
      </c>
      <c r="V217" s="206">
        <f t="shared" si="81"/>
        <v>0</v>
      </c>
      <c r="W217" s="33">
        <f t="shared" si="82"/>
        <v>0</v>
      </c>
      <c r="X217" s="93">
        <f>SUM('1:2'!X217)</f>
        <v>0</v>
      </c>
      <c r="Y217" s="93">
        <f>SUM('1:2'!Y217)</f>
        <v>0</v>
      </c>
      <c r="Z217" s="93">
        <f>SUM('1:2'!Z217)</f>
        <v>0</v>
      </c>
      <c r="AA217" s="93">
        <f>SUM('1:2'!AA217)</f>
        <v>0</v>
      </c>
      <c r="AB217" s="358">
        <v>0.18</v>
      </c>
      <c r="AC217" s="269">
        <f t="shared" si="75"/>
        <v>155.51999999999998</v>
      </c>
      <c r="AD217" s="251"/>
      <c r="AE217" s="54"/>
      <c r="AF217" s="54"/>
      <c r="AG217" s="54"/>
      <c r="AH217" s="54"/>
      <c r="AI217" s="57"/>
      <c r="AJ217" s="57"/>
      <c r="AK217" s="57"/>
      <c r="AL217" s="54"/>
      <c r="AM217" s="54"/>
      <c r="AN217" s="54"/>
      <c r="AO217" s="54"/>
      <c r="AP217" s="54"/>
      <c r="AQ217" s="54"/>
      <c r="AR217" s="54"/>
      <c r="AS217" s="54"/>
      <c r="AT217" s="54"/>
      <c r="AU217" s="54"/>
      <c r="AV217" s="54"/>
      <c r="AW217" s="54"/>
      <c r="AX217" s="54"/>
      <c r="AY217" s="54"/>
      <c r="AZ217" s="54"/>
      <c r="BA217" s="54"/>
    </row>
    <row r="218" spans="1:53" ht="17.25">
      <c r="A218" s="316">
        <v>30100031</v>
      </c>
      <c r="B218" s="61" t="s">
        <v>79</v>
      </c>
      <c r="C218" s="16" t="s">
        <v>74</v>
      </c>
      <c r="D218" s="17">
        <v>5.03</v>
      </c>
      <c r="E218" s="17"/>
      <c r="F218" s="6"/>
      <c r="G218" s="93">
        <f>SUM('1:2'!G218)</f>
        <v>0</v>
      </c>
      <c r="H218" s="246">
        <f t="shared" si="71"/>
        <v>0</v>
      </c>
      <c r="I218" s="93">
        <f>SUM('1:2'!I218)</f>
        <v>0</v>
      </c>
      <c r="J218" s="31" t="str">
        <f t="array" ref="J218">IF(ISERROR(G218/I218),"",G218/I218)</f>
        <v/>
      </c>
      <c r="K218" s="35">
        <f t="array" ref="K218">IF(ISERROR(G218/L218),"",G218/L218)</f>
        <v>0</v>
      </c>
      <c r="L218" s="87">
        <v>56</v>
      </c>
      <c r="M218" s="36">
        <f t="shared" si="80"/>
        <v>0</v>
      </c>
      <c r="N218" s="93">
        <f>SUM('1:2'!N218)</f>
        <v>0</v>
      </c>
      <c r="O218" s="93">
        <f>SUM('1:2'!O218)</f>
        <v>0</v>
      </c>
      <c r="P218" s="93">
        <f>SUM('1:2'!P218)</f>
        <v>0</v>
      </c>
      <c r="Q218" s="93">
        <f>SUM('1:2'!Q218)</f>
        <v>0</v>
      </c>
      <c r="R218" s="93">
        <f>SUM('1:2'!R218)</f>
        <v>0</v>
      </c>
      <c r="S218" s="93">
        <f>SUM('1:2'!S218)</f>
        <v>0</v>
      </c>
      <c r="T218" s="93">
        <f>SUM('1:2'!T218)</f>
        <v>0</v>
      </c>
      <c r="U218" s="93">
        <f>SUM('1:2'!U218)</f>
        <v>0</v>
      </c>
      <c r="V218" s="206">
        <f t="shared" si="81"/>
        <v>0</v>
      </c>
      <c r="W218" s="33" t="str">
        <f t="shared" si="82"/>
        <v/>
      </c>
      <c r="X218" s="93">
        <f>SUM('1:2'!X218)</f>
        <v>0</v>
      </c>
      <c r="Y218" s="93">
        <f>SUM('1:2'!Y218)</f>
        <v>0</v>
      </c>
      <c r="Z218" s="93">
        <f>SUM('1:2'!Z218)</f>
        <v>0</v>
      </c>
      <c r="AA218" s="93">
        <f>SUM('1:2'!AA218)</f>
        <v>0</v>
      </c>
      <c r="AB218" s="358">
        <v>0.18</v>
      </c>
      <c r="AC218" s="269">
        <f t="shared" si="75"/>
        <v>0</v>
      </c>
      <c r="AD218" s="251"/>
      <c r="AE218" s="54"/>
      <c r="AF218" s="54"/>
      <c r="AG218" s="54"/>
      <c r="AH218" s="54"/>
      <c r="AI218" s="57"/>
      <c r="AJ218" s="57"/>
      <c r="AK218" s="57"/>
      <c r="AL218" s="54"/>
      <c r="AM218" s="54"/>
      <c r="AN218" s="54"/>
      <c r="AO218" s="54"/>
      <c r="AP218" s="54"/>
      <c r="AQ218" s="54"/>
      <c r="AR218" s="54"/>
      <c r="AS218" s="54"/>
      <c r="AT218" s="54"/>
      <c r="AU218" s="54"/>
      <c r="AV218" s="54"/>
      <c r="AW218" s="54"/>
      <c r="AX218" s="54"/>
      <c r="AY218" s="54"/>
      <c r="AZ218" s="54"/>
      <c r="BA218" s="54"/>
    </row>
    <row r="219" spans="1:53" ht="17.25">
      <c r="A219" s="316">
        <v>30100019</v>
      </c>
      <c r="B219" s="61" t="s">
        <v>385</v>
      </c>
      <c r="C219" s="16" t="s">
        <v>386</v>
      </c>
      <c r="D219" s="17">
        <v>5.03</v>
      </c>
      <c r="E219" s="17"/>
      <c r="F219" s="6"/>
      <c r="G219" s="93">
        <f>SUM('1:2'!G219)</f>
        <v>0</v>
      </c>
      <c r="H219" s="246">
        <f t="shared" si="71"/>
        <v>0</v>
      </c>
      <c r="I219" s="93">
        <f>SUM('1:2'!I219)</f>
        <v>0</v>
      </c>
      <c r="J219" s="31"/>
      <c r="K219" s="35">
        <f t="array" ref="K219">IF(ISERROR(G219/L219),"",G219/L219)</f>
        <v>0</v>
      </c>
      <c r="L219" s="87">
        <v>54</v>
      </c>
      <c r="M219" s="36">
        <f t="shared" si="80"/>
        <v>0</v>
      </c>
      <c r="N219" s="93">
        <f>SUM('1:2'!N219)</f>
        <v>0</v>
      </c>
      <c r="O219" s="93">
        <f>SUM('1:2'!O219)</f>
        <v>0</v>
      </c>
      <c r="P219" s="93">
        <f>SUM('1:2'!P219)</f>
        <v>0</v>
      </c>
      <c r="Q219" s="93">
        <f>SUM('1:2'!Q219)</f>
        <v>0</v>
      </c>
      <c r="R219" s="93">
        <f>SUM('1:2'!R219)</f>
        <v>0</v>
      </c>
      <c r="S219" s="93">
        <f>SUM('1:2'!S219)</f>
        <v>0</v>
      </c>
      <c r="T219" s="93">
        <f>SUM('1:2'!T219)</f>
        <v>0</v>
      </c>
      <c r="U219" s="93">
        <f>SUM('1:2'!U219)</f>
        <v>0</v>
      </c>
      <c r="V219" s="206"/>
      <c r="W219" s="33"/>
      <c r="X219" s="93">
        <f>SUM('1:2'!X219)</f>
        <v>0</v>
      </c>
      <c r="Y219" s="93">
        <f>SUM('1:2'!Y219)</f>
        <v>0</v>
      </c>
      <c r="Z219" s="93">
        <f>SUM('1:2'!Z219)</f>
        <v>0</v>
      </c>
      <c r="AA219" s="93">
        <f>SUM('1:2'!AA219)</f>
        <v>0</v>
      </c>
      <c r="AB219" s="358">
        <v>0.19</v>
      </c>
      <c r="AC219" s="269">
        <f t="shared" si="75"/>
        <v>0</v>
      </c>
      <c r="AD219" s="251"/>
      <c r="AE219" s="54"/>
      <c r="AF219" s="54"/>
      <c r="AG219" s="54"/>
      <c r="AH219" s="54"/>
      <c r="AI219" s="57"/>
      <c r="AJ219" s="57"/>
      <c r="AK219" s="57"/>
      <c r="AL219" s="54"/>
      <c r="AM219" s="54"/>
      <c r="AN219" s="54"/>
      <c r="AO219" s="54"/>
      <c r="AP219" s="54"/>
      <c r="AQ219" s="54"/>
      <c r="AR219" s="54"/>
      <c r="AS219" s="54"/>
      <c r="AT219" s="54"/>
      <c r="AU219" s="54"/>
      <c r="AV219" s="54"/>
      <c r="AW219" s="54"/>
      <c r="AX219" s="54"/>
      <c r="AY219" s="54"/>
      <c r="AZ219" s="54"/>
      <c r="BA219" s="54"/>
    </row>
    <row r="220" spans="1:53" ht="17.25">
      <c r="A220" s="316">
        <v>30100020</v>
      </c>
      <c r="B220" s="61" t="s">
        <v>385</v>
      </c>
      <c r="C220" s="16" t="s">
        <v>387</v>
      </c>
      <c r="D220" s="17">
        <v>5.03</v>
      </c>
      <c r="E220" s="17"/>
      <c r="F220" s="6"/>
      <c r="G220" s="93">
        <f>SUM('1:2'!G220)</f>
        <v>0</v>
      </c>
      <c r="H220" s="246">
        <f t="shared" si="71"/>
        <v>0</v>
      </c>
      <c r="I220" s="93">
        <f>SUM('1:2'!I220)</f>
        <v>0</v>
      </c>
      <c r="J220" s="31"/>
      <c r="K220" s="35">
        <f t="array" ref="K220">IF(ISERROR(G220/L220),"",G220/L220)</f>
        <v>0</v>
      </c>
      <c r="L220" s="87">
        <v>54</v>
      </c>
      <c r="M220" s="36">
        <f t="shared" si="80"/>
        <v>0</v>
      </c>
      <c r="N220" s="93">
        <f>SUM('1:2'!N220)</f>
        <v>0</v>
      </c>
      <c r="O220" s="93">
        <f>SUM('1:2'!O220)</f>
        <v>0</v>
      </c>
      <c r="P220" s="93">
        <f>SUM('1:2'!P220)</f>
        <v>0</v>
      </c>
      <c r="Q220" s="93">
        <f>SUM('1:2'!Q220)</f>
        <v>0</v>
      </c>
      <c r="R220" s="93">
        <f>SUM('1:2'!R220)</f>
        <v>0</v>
      </c>
      <c r="S220" s="93">
        <f>SUM('1:2'!S220)</f>
        <v>0</v>
      </c>
      <c r="T220" s="93">
        <f>SUM('1:2'!T220)</f>
        <v>0</v>
      </c>
      <c r="U220" s="93">
        <f>SUM('1:2'!U220)</f>
        <v>0</v>
      </c>
      <c r="V220" s="206"/>
      <c r="W220" s="33"/>
      <c r="X220" s="93">
        <f>SUM('1:2'!X220)</f>
        <v>0</v>
      </c>
      <c r="Y220" s="93">
        <f>SUM('1:2'!Y220)</f>
        <v>0</v>
      </c>
      <c r="Z220" s="93">
        <f>SUM('1:2'!Z220)</f>
        <v>0</v>
      </c>
      <c r="AA220" s="93">
        <f>SUM('1:2'!AA220)</f>
        <v>0</v>
      </c>
      <c r="AB220" s="358">
        <v>0.19</v>
      </c>
      <c r="AC220" s="269">
        <f t="shared" si="75"/>
        <v>0</v>
      </c>
      <c r="AD220" s="251"/>
      <c r="AE220" s="54"/>
      <c r="AF220" s="54"/>
      <c r="AG220" s="54"/>
      <c r="AH220" s="54"/>
      <c r="AI220" s="57"/>
      <c r="AJ220" s="57"/>
      <c r="AK220" s="57"/>
      <c r="AL220" s="54"/>
      <c r="AM220" s="54"/>
      <c r="AN220" s="54"/>
      <c r="AO220" s="54"/>
      <c r="AP220" s="54"/>
      <c r="AQ220" s="54"/>
      <c r="AR220" s="54"/>
      <c r="AS220" s="54"/>
      <c r="AT220" s="54"/>
      <c r="AU220" s="54"/>
      <c r="AV220" s="54"/>
      <c r="AW220" s="54"/>
      <c r="AX220" s="54"/>
      <c r="AY220" s="54"/>
      <c r="AZ220" s="54"/>
      <c r="BA220" s="54"/>
    </row>
    <row r="221" spans="1:53" ht="17.25">
      <c r="A221" s="316">
        <v>30100021</v>
      </c>
      <c r="B221" s="190" t="s">
        <v>382</v>
      </c>
      <c r="C221" s="16" t="s">
        <v>389</v>
      </c>
      <c r="D221" s="17">
        <v>5.03</v>
      </c>
      <c r="E221" s="17"/>
      <c r="F221" s="6"/>
      <c r="G221" s="93">
        <f>SUM('1:2'!G221)</f>
        <v>0</v>
      </c>
      <c r="H221" s="246">
        <f t="shared" si="71"/>
        <v>0</v>
      </c>
      <c r="I221" s="93">
        <f>SUM('1:2'!I221)</f>
        <v>0</v>
      </c>
      <c r="J221" s="31"/>
      <c r="K221" s="35">
        <f t="array" ref="K221">IF(ISERROR(G221/L221),"",G221/L221)</f>
        <v>0</v>
      </c>
      <c r="L221" s="87">
        <v>54</v>
      </c>
      <c r="M221" s="36">
        <f t="shared" si="80"/>
        <v>0</v>
      </c>
      <c r="N221" s="93">
        <f>SUM('1:2'!N221)</f>
        <v>0</v>
      </c>
      <c r="O221" s="93">
        <f>SUM('1:2'!O221)</f>
        <v>0</v>
      </c>
      <c r="P221" s="93">
        <f>SUM('1:2'!P221)</f>
        <v>0</v>
      </c>
      <c r="Q221" s="93">
        <f>SUM('1:2'!Q221)</f>
        <v>0</v>
      </c>
      <c r="R221" s="93">
        <f>SUM('1:2'!R221)</f>
        <v>0</v>
      </c>
      <c r="S221" s="93">
        <f>SUM('1:2'!S221)</f>
        <v>0</v>
      </c>
      <c r="T221" s="93">
        <f>SUM('1:2'!T221)</f>
        <v>0</v>
      </c>
      <c r="U221" s="93">
        <f>SUM('1:2'!U221)</f>
        <v>0</v>
      </c>
      <c r="V221" s="206"/>
      <c r="W221" s="33"/>
      <c r="X221" s="93">
        <f>SUM('1:2'!X221)</f>
        <v>0</v>
      </c>
      <c r="Y221" s="93">
        <f>SUM('1:2'!Y221)</f>
        <v>0</v>
      </c>
      <c r="Z221" s="93">
        <f>SUM('1:2'!Z221)</f>
        <v>0</v>
      </c>
      <c r="AA221" s="93">
        <f>SUM('1:2'!AA221)</f>
        <v>0</v>
      </c>
      <c r="AB221" s="358">
        <v>0.19</v>
      </c>
      <c r="AC221" s="269">
        <f t="shared" si="75"/>
        <v>0</v>
      </c>
      <c r="AD221" s="251"/>
      <c r="AE221" s="54"/>
      <c r="AF221" s="54"/>
      <c r="AG221" s="54"/>
      <c r="AH221" s="54"/>
      <c r="AI221" s="57"/>
      <c r="AJ221" s="57"/>
      <c r="AK221" s="57"/>
      <c r="AL221" s="54"/>
      <c r="AM221" s="54"/>
      <c r="AN221" s="54"/>
      <c r="AO221" s="54"/>
      <c r="AP221" s="54"/>
      <c r="AQ221" s="54"/>
      <c r="AR221" s="54"/>
      <c r="AS221" s="54"/>
      <c r="AT221" s="54"/>
      <c r="AU221" s="54"/>
      <c r="AV221" s="54"/>
      <c r="AW221" s="54"/>
      <c r="AX221" s="54"/>
      <c r="AY221" s="54"/>
      <c r="AZ221" s="54"/>
      <c r="BA221" s="54"/>
    </row>
    <row r="222" spans="1:53" ht="17.25">
      <c r="A222" s="316">
        <v>30100018</v>
      </c>
      <c r="B222" s="190" t="s">
        <v>382</v>
      </c>
      <c r="C222" s="16" t="s">
        <v>391</v>
      </c>
      <c r="D222" s="17">
        <v>5.03</v>
      </c>
      <c r="E222" s="17"/>
      <c r="F222" s="6"/>
      <c r="G222" s="93">
        <f>SUM('1:2'!G222)</f>
        <v>0</v>
      </c>
      <c r="H222" s="246">
        <f t="shared" si="71"/>
        <v>0</v>
      </c>
      <c r="I222" s="93">
        <f>SUM('1:2'!I222)</f>
        <v>0</v>
      </c>
      <c r="J222" s="31"/>
      <c r="K222" s="35">
        <f t="array" ref="K222">IF(ISERROR(G222/L222),"",G222/L222)</f>
        <v>0</v>
      </c>
      <c r="L222" s="87">
        <v>54</v>
      </c>
      <c r="M222" s="36">
        <f t="shared" si="80"/>
        <v>0</v>
      </c>
      <c r="N222" s="93">
        <f>SUM('1:2'!N222)</f>
        <v>0</v>
      </c>
      <c r="O222" s="93">
        <f>SUM('1:2'!O222)</f>
        <v>0</v>
      </c>
      <c r="P222" s="93">
        <f>SUM('1:2'!P222)</f>
        <v>0</v>
      </c>
      <c r="Q222" s="93">
        <f>SUM('1:2'!Q222)</f>
        <v>0</v>
      </c>
      <c r="R222" s="93">
        <f>SUM('1:2'!R222)</f>
        <v>0</v>
      </c>
      <c r="S222" s="93">
        <f>SUM('1:2'!S222)</f>
        <v>0</v>
      </c>
      <c r="T222" s="93">
        <f>SUM('1:2'!T222)</f>
        <v>0</v>
      </c>
      <c r="U222" s="93">
        <f>SUM('1:2'!U222)</f>
        <v>0</v>
      </c>
      <c r="V222" s="206"/>
      <c r="W222" s="33"/>
      <c r="X222" s="93">
        <f>SUM('1:2'!X222)</f>
        <v>0</v>
      </c>
      <c r="Y222" s="93">
        <f>SUM('1:2'!Y222)</f>
        <v>0</v>
      </c>
      <c r="Z222" s="93">
        <f>SUM('1:2'!Z222)</f>
        <v>0</v>
      </c>
      <c r="AA222" s="93">
        <f>SUM('1:2'!AA222)</f>
        <v>0</v>
      </c>
      <c r="AB222" s="358">
        <v>0.19</v>
      </c>
      <c r="AC222" s="269">
        <f t="shared" si="75"/>
        <v>0</v>
      </c>
      <c r="AD222" s="251"/>
      <c r="AE222" s="54"/>
      <c r="AF222" s="54"/>
      <c r="AG222" s="54"/>
      <c r="AH222" s="54"/>
      <c r="AI222" s="57"/>
      <c r="AJ222" s="57"/>
      <c r="AK222" s="57"/>
      <c r="AL222" s="54"/>
      <c r="AM222" s="54"/>
      <c r="AN222" s="54"/>
      <c r="AO222" s="54"/>
      <c r="AP222" s="54"/>
      <c r="AQ222" s="54"/>
      <c r="AR222" s="54"/>
      <c r="AS222" s="54"/>
      <c r="AT222" s="54"/>
      <c r="AU222" s="54"/>
      <c r="AV222" s="54"/>
      <c r="AW222" s="54"/>
      <c r="AX222" s="54"/>
      <c r="AY222" s="54"/>
      <c r="AZ222" s="54"/>
      <c r="BA222" s="54"/>
    </row>
    <row r="223" spans="1:53" ht="17.25">
      <c r="A223" s="319">
        <v>30700007</v>
      </c>
      <c r="B223" s="190" t="s">
        <v>418</v>
      </c>
      <c r="C223" s="187" t="s">
        <v>364</v>
      </c>
      <c r="D223" s="17">
        <v>5.03</v>
      </c>
      <c r="E223" s="17"/>
      <c r="F223" s="6"/>
      <c r="G223" s="93">
        <f>SUM('1:2'!G223)</f>
        <v>0</v>
      </c>
      <c r="H223" s="296">
        <f t="shared" si="71"/>
        <v>0</v>
      </c>
      <c r="I223" s="93">
        <f>SUM('1:2'!I223)</f>
        <v>0</v>
      </c>
      <c r="J223" s="31"/>
      <c r="K223" s="35">
        <f t="array" ref="K223">IF(ISERROR(G223/L223),"",G223/L223)</f>
        <v>0</v>
      </c>
      <c r="L223" s="87">
        <v>3</v>
      </c>
      <c r="M223" s="36">
        <f t="shared" si="80"/>
        <v>0</v>
      </c>
      <c r="N223" s="93">
        <f>SUM('1:2'!N223)</f>
        <v>0</v>
      </c>
      <c r="O223" s="93">
        <f>SUM('1:2'!O223)</f>
        <v>0</v>
      </c>
      <c r="P223" s="93">
        <f>SUM('1:2'!P223)</f>
        <v>0</v>
      </c>
      <c r="Q223" s="93">
        <f>SUM('1:2'!Q223)</f>
        <v>0</v>
      </c>
      <c r="R223" s="93">
        <f>SUM('1:2'!R223)</f>
        <v>0</v>
      </c>
      <c r="S223" s="93">
        <f>SUM('1:2'!S223)</f>
        <v>0</v>
      </c>
      <c r="T223" s="93">
        <f>SUM('1:2'!T223)</f>
        <v>0</v>
      </c>
      <c r="U223" s="93">
        <f>SUM('1:2'!U223)</f>
        <v>0</v>
      </c>
      <c r="V223" s="206"/>
      <c r="W223" s="33"/>
      <c r="X223" s="93">
        <f>SUM('1:2'!X223)</f>
        <v>0</v>
      </c>
      <c r="Y223" s="93">
        <f>SUM('1:2'!Y223)</f>
        <v>0</v>
      </c>
      <c r="Z223" s="93">
        <f>SUM('1:2'!Z223)</f>
        <v>0</v>
      </c>
      <c r="AA223" s="93">
        <f>SUM('1:2'!AA223)</f>
        <v>0</v>
      </c>
      <c r="AB223" s="361">
        <v>0.94</v>
      </c>
      <c r="AC223" s="269">
        <f t="shared" si="75"/>
        <v>0</v>
      </c>
      <c r="AD223" s="251"/>
      <c r="AE223" s="54"/>
      <c r="AF223" s="54"/>
      <c r="AG223" s="54"/>
      <c r="AH223" s="54"/>
      <c r="AI223" s="57"/>
      <c r="AJ223" s="57"/>
      <c r="AK223" s="57"/>
      <c r="AL223" s="54"/>
      <c r="AM223" s="54"/>
      <c r="AN223" s="54"/>
      <c r="AO223" s="54"/>
      <c r="AP223" s="54"/>
      <c r="AQ223" s="54"/>
      <c r="AR223" s="54"/>
      <c r="AS223" s="54"/>
      <c r="AT223" s="54"/>
      <c r="AU223" s="54"/>
      <c r="AV223" s="54"/>
      <c r="AW223" s="54"/>
      <c r="AX223" s="54"/>
      <c r="AY223" s="54"/>
      <c r="AZ223" s="54"/>
      <c r="BA223" s="54"/>
    </row>
    <row r="224" spans="1:53" ht="17.25">
      <c r="A224" s="319">
        <v>30700006</v>
      </c>
      <c r="B224" s="190" t="s">
        <v>418</v>
      </c>
      <c r="C224" s="187" t="s">
        <v>365</v>
      </c>
      <c r="D224" s="17">
        <v>5.03</v>
      </c>
      <c r="E224" s="17"/>
      <c r="F224" s="6"/>
      <c r="G224" s="93">
        <f>SUM('1:2'!G224)</f>
        <v>0</v>
      </c>
      <c r="H224" s="296">
        <f t="shared" si="71"/>
        <v>0</v>
      </c>
      <c r="I224" s="93">
        <f>SUM('1:2'!I224)</f>
        <v>0</v>
      </c>
      <c r="J224" s="31"/>
      <c r="K224" s="35">
        <f t="array" ref="K224">IF(ISERROR(G224/L224),"",G224/L224)</f>
        <v>0</v>
      </c>
      <c r="L224" s="87">
        <v>3</v>
      </c>
      <c r="M224" s="36">
        <f t="shared" si="80"/>
        <v>0</v>
      </c>
      <c r="N224" s="93">
        <f>SUM('1:2'!N224)</f>
        <v>0</v>
      </c>
      <c r="O224" s="93">
        <f>SUM('1:2'!O224)</f>
        <v>0</v>
      </c>
      <c r="P224" s="93">
        <f>SUM('1:2'!P224)</f>
        <v>0</v>
      </c>
      <c r="Q224" s="93">
        <f>SUM('1:2'!Q224)</f>
        <v>0</v>
      </c>
      <c r="R224" s="93">
        <f>SUM('1:2'!R224)</f>
        <v>0</v>
      </c>
      <c r="S224" s="93">
        <f>SUM('1:2'!S224)</f>
        <v>0</v>
      </c>
      <c r="T224" s="93">
        <f>SUM('1:2'!T224)</f>
        <v>0</v>
      </c>
      <c r="U224" s="93">
        <f>SUM('1:2'!U224)</f>
        <v>0</v>
      </c>
      <c r="V224" s="206"/>
      <c r="W224" s="33"/>
      <c r="X224" s="93">
        <f>SUM('1:2'!X224)</f>
        <v>0</v>
      </c>
      <c r="Y224" s="93">
        <f>SUM('1:2'!Y224)</f>
        <v>0</v>
      </c>
      <c r="Z224" s="93">
        <f>SUM('1:2'!Z224)</f>
        <v>0</v>
      </c>
      <c r="AA224" s="93">
        <f>SUM('1:2'!AA224)</f>
        <v>0</v>
      </c>
      <c r="AB224" s="361">
        <v>0.94</v>
      </c>
      <c r="AC224" s="269">
        <f t="shared" si="75"/>
        <v>0</v>
      </c>
      <c r="AD224" s="251"/>
      <c r="AE224" s="54"/>
      <c r="AF224" s="54"/>
      <c r="AG224" s="54"/>
      <c r="AH224" s="54"/>
      <c r="AI224" s="57"/>
      <c r="AJ224" s="57"/>
      <c r="AK224" s="57"/>
      <c r="AL224" s="54"/>
      <c r="AM224" s="54"/>
      <c r="AN224" s="54"/>
      <c r="AO224" s="54"/>
      <c r="AP224" s="54"/>
      <c r="AQ224" s="54"/>
      <c r="AR224" s="54"/>
      <c r="AS224" s="54"/>
      <c r="AT224" s="54"/>
      <c r="AU224" s="54"/>
      <c r="AV224" s="54"/>
      <c r="AW224" s="54"/>
      <c r="AX224" s="54"/>
      <c r="AY224" s="54"/>
      <c r="AZ224" s="54"/>
      <c r="BA224" s="54"/>
    </row>
    <row r="225" spans="1:53" ht="17.25">
      <c r="A225" s="319">
        <v>30700008</v>
      </c>
      <c r="B225" s="190" t="s">
        <v>418</v>
      </c>
      <c r="C225" s="187" t="s">
        <v>366</v>
      </c>
      <c r="D225" s="17">
        <v>5.03</v>
      </c>
      <c r="E225" s="17"/>
      <c r="F225" s="6"/>
      <c r="G225" s="93">
        <f>SUM('1:2'!G225)</f>
        <v>0</v>
      </c>
      <c r="H225" s="296">
        <f t="shared" si="71"/>
        <v>0</v>
      </c>
      <c r="I225" s="93">
        <f>SUM('1:2'!I225)</f>
        <v>0</v>
      </c>
      <c r="J225" s="31"/>
      <c r="K225" s="35">
        <f t="array" ref="K225">IF(ISERROR(G225/L225),"",G225/L225)</f>
        <v>0</v>
      </c>
      <c r="L225" s="87">
        <v>3</v>
      </c>
      <c r="M225" s="36">
        <f t="shared" si="80"/>
        <v>0</v>
      </c>
      <c r="N225" s="93">
        <f>SUM('1:2'!N225)</f>
        <v>0</v>
      </c>
      <c r="O225" s="93">
        <f>SUM('1:2'!O225)</f>
        <v>0</v>
      </c>
      <c r="P225" s="93">
        <f>SUM('1:2'!P225)</f>
        <v>0</v>
      </c>
      <c r="Q225" s="93">
        <f>SUM('1:2'!Q225)</f>
        <v>0</v>
      </c>
      <c r="R225" s="93">
        <f>SUM('1:2'!R225)</f>
        <v>0</v>
      </c>
      <c r="S225" s="93">
        <f>SUM('1:2'!S225)</f>
        <v>0</v>
      </c>
      <c r="T225" s="93">
        <f>SUM('1:2'!T225)</f>
        <v>0</v>
      </c>
      <c r="U225" s="93">
        <f>SUM('1:2'!U225)</f>
        <v>0</v>
      </c>
      <c r="V225" s="206"/>
      <c r="W225" s="33"/>
      <c r="X225" s="93">
        <f>SUM('1:2'!X225)</f>
        <v>0</v>
      </c>
      <c r="Y225" s="93">
        <f>SUM('1:2'!Y225)</f>
        <v>0</v>
      </c>
      <c r="Z225" s="93">
        <f>SUM('1:2'!Z225)</f>
        <v>0</v>
      </c>
      <c r="AA225" s="93">
        <f>SUM('1:2'!AA225)</f>
        <v>0</v>
      </c>
      <c r="AB225" s="361">
        <v>0.94</v>
      </c>
      <c r="AC225" s="269">
        <f t="shared" si="75"/>
        <v>0</v>
      </c>
      <c r="AD225" s="251"/>
      <c r="AE225" s="54"/>
      <c r="AF225" s="54"/>
      <c r="AG225" s="54"/>
      <c r="AH225" s="54"/>
      <c r="AI225" s="57"/>
      <c r="AJ225" s="57"/>
      <c r="AK225" s="57"/>
      <c r="AL225" s="54"/>
      <c r="AM225" s="54"/>
      <c r="AN225" s="54"/>
      <c r="AO225" s="54"/>
      <c r="AP225" s="54"/>
      <c r="AQ225" s="54"/>
      <c r="AR225" s="54"/>
      <c r="AS225" s="54"/>
      <c r="AT225" s="54"/>
      <c r="AU225" s="54"/>
      <c r="AV225" s="54"/>
      <c r="AW225" s="54"/>
      <c r="AX225" s="54"/>
      <c r="AY225" s="54"/>
      <c r="AZ225" s="54"/>
      <c r="BA225" s="54"/>
    </row>
    <row r="226" spans="1:53" ht="17.25">
      <c r="A226" s="319">
        <v>30700009</v>
      </c>
      <c r="B226" s="190" t="s">
        <v>418</v>
      </c>
      <c r="C226" s="187" t="s">
        <v>367</v>
      </c>
      <c r="D226" s="17">
        <v>5.03</v>
      </c>
      <c r="E226" s="17"/>
      <c r="F226" s="6"/>
      <c r="G226" s="93">
        <f>SUM('1:2'!G226)</f>
        <v>0</v>
      </c>
      <c r="H226" s="296">
        <f t="shared" si="71"/>
        <v>0</v>
      </c>
      <c r="I226" s="93">
        <f>SUM('1:2'!I226)</f>
        <v>0</v>
      </c>
      <c r="J226" s="31"/>
      <c r="K226" s="35">
        <f t="array" ref="K226">IF(ISERROR(G226/L226),"",G226/L226)</f>
        <v>0</v>
      </c>
      <c r="L226" s="87">
        <v>3</v>
      </c>
      <c r="M226" s="36">
        <f t="shared" si="80"/>
        <v>0</v>
      </c>
      <c r="N226" s="93">
        <f>SUM('1:2'!N226)</f>
        <v>0</v>
      </c>
      <c r="O226" s="93">
        <f>SUM('1:2'!O226)</f>
        <v>0</v>
      </c>
      <c r="P226" s="93">
        <f>SUM('1:2'!P226)</f>
        <v>0</v>
      </c>
      <c r="Q226" s="93">
        <f>SUM('1:2'!Q226)</f>
        <v>0</v>
      </c>
      <c r="R226" s="93">
        <f>SUM('1:2'!R226)</f>
        <v>0</v>
      </c>
      <c r="S226" s="93">
        <f>SUM('1:2'!S226)</f>
        <v>0</v>
      </c>
      <c r="T226" s="93">
        <f>SUM('1:2'!T226)</f>
        <v>0</v>
      </c>
      <c r="U226" s="93">
        <f>SUM('1:2'!U226)</f>
        <v>0</v>
      </c>
      <c r="V226" s="206"/>
      <c r="W226" s="33"/>
      <c r="X226" s="93">
        <f>SUM('1:2'!X226)</f>
        <v>0</v>
      </c>
      <c r="Y226" s="93">
        <f>SUM('1:2'!Y226)</f>
        <v>0</v>
      </c>
      <c r="Z226" s="93">
        <f>SUM('1:2'!Z226)</f>
        <v>0</v>
      </c>
      <c r="AA226" s="93">
        <f>SUM('1:2'!AA226)</f>
        <v>0</v>
      </c>
      <c r="AB226" s="361">
        <v>0.94</v>
      </c>
      <c r="AC226" s="269">
        <f t="shared" si="75"/>
        <v>0</v>
      </c>
      <c r="AD226" s="251"/>
      <c r="AE226" s="54"/>
      <c r="AF226" s="54"/>
      <c r="AG226" s="54"/>
      <c r="AH226" s="54"/>
      <c r="AI226" s="57"/>
      <c r="AJ226" s="57"/>
      <c r="AK226" s="57"/>
      <c r="AL226" s="54"/>
      <c r="AM226" s="54"/>
      <c r="AN226" s="54"/>
      <c r="AO226" s="54"/>
      <c r="AP226" s="54"/>
      <c r="AQ226" s="54"/>
      <c r="AR226" s="54"/>
      <c r="AS226" s="54"/>
      <c r="AT226" s="54"/>
      <c r="AU226" s="54"/>
      <c r="AV226" s="54"/>
      <c r="AW226" s="54"/>
      <c r="AX226" s="54"/>
      <c r="AY226" s="54"/>
      <c r="AZ226" s="54"/>
      <c r="BA226" s="54"/>
    </row>
    <row r="227" spans="1:53" ht="17.25">
      <c r="A227" s="316">
        <v>30100036</v>
      </c>
      <c r="B227" s="62" t="s">
        <v>80</v>
      </c>
      <c r="C227" s="16" t="s">
        <v>61</v>
      </c>
      <c r="D227" s="17">
        <v>5.03</v>
      </c>
      <c r="E227" s="17"/>
      <c r="F227" s="6"/>
      <c r="G227" s="93">
        <f>SUM('1:2'!G227)</f>
        <v>0</v>
      </c>
      <c r="H227" s="296">
        <f t="shared" si="71"/>
        <v>0</v>
      </c>
      <c r="I227" s="93">
        <f>SUM('1:2'!I227)</f>
        <v>0</v>
      </c>
      <c r="J227" s="31" t="str">
        <f t="array" ref="J227">IF(ISERROR(G227/I227),"",G227/I227)</f>
        <v/>
      </c>
      <c r="K227" s="35">
        <f t="array" ref="K227">IF(ISERROR(G227/L227),"",G227/L227)</f>
        <v>0</v>
      </c>
      <c r="L227" s="87">
        <v>40</v>
      </c>
      <c r="M227" s="36">
        <f t="shared" si="80"/>
        <v>0</v>
      </c>
      <c r="N227" s="93">
        <f>SUM('1:2'!N227)</f>
        <v>0</v>
      </c>
      <c r="O227" s="93">
        <f>SUM('1:2'!O227)</f>
        <v>0</v>
      </c>
      <c r="P227" s="93">
        <f>SUM('1:2'!P227)</f>
        <v>0</v>
      </c>
      <c r="Q227" s="93">
        <f>SUM('1:2'!Q227)</f>
        <v>0</v>
      </c>
      <c r="R227" s="93">
        <f>SUM('1:2'!R227)</f>
        <v>0</v>
      </c>
      <c r="S227" s="93">
        <f>SUM('1:2'!S227)</f>
        <v>0</v>
      </c>
      <c r="T227" s="93">
        <f>SUM('1:2'!T227)</f>
        <v>0</v>
      </c>
      <c r="U227" s="93">
        <f>SUM('1:2'!U227)</f>
        <v>0</v>
      </c>
      <c r="V227" s="206">
        <f t="shared" ref="V227:V236" si="83">SUM(X227:AA227)</f>
        <v>0</v>
      </c>
      <c r="W227" s="33" t="str">
        <f t="shared" ref="W227:W236" si="84">IF(ISERROR(V227/G227),"",V227/G227)</f>
        <v/>
      </c>
      <c r="X227" s="93">
        <f>SUM('1:2'!X227)</f>
        <v>0</v>
      </c>
      <c r="Y227" s="93">
        <f>SUM('1:2'!Y227)</f>
        <v>0</v>
      </c>
      <c r="Z227" s="93">
        <f>SUM('1:2'!Z227)</f>
        <v>0</v>
      </c>
      <c r="AA227" s="93">
        <f>SUM('1:2'!AA227)</f>
        <v>0</v>
      </c>
      <c r="AB227" s="358">
        <v>0.19</v>
      </c>
      <c r="AC227" s="269">
        <f t="shared" si="75"/>
        <v>0</v>
      </c>
      <c r="AD227" s="251"/>
      <c r="AE227" s="54"/>
      <c r="AF227" s="54"/>
      <c r="AG227" s="54"/>
      <c r="AH227" s="54"/>
      <c r="AI227" s="57"/>
      <c r="AJ227" s="57"/>
      <c r="AK227" s="57"/>
      <c r="AL227" s="54"/>
      <c r="AM227" s="54"/>
      <c r="AN227" s="54"/>
      <c r="AO227" s="54"/>
      <c r="AP227" s="54"/>
      <c r="AQ227" s="54"/>
      <c r="AR227" s="54"/>
      <c r="AS227" s="54"/>
      <c r="AT227" s="54"/>
      <c r="AU227" s="54"/>
      <c r="AV227" s="54"/>
      <c r="AW227" s="54"/>
      <c r="AX227" s="54"/>
      <c r="AY227" s="54"/>
      <c r="AZ227" s="54"/>
      <c r="BA227" s="54"/>
    </row>
    <row r="228" spans="1:53" ht="17.25">
      <c r="A228" s="316">
        <v>30100034</v>
      </c>
      <c r="B228" s="62" t="s">
        <v>80</v>
      </c>
      <c r="C228" s="16" t="s">
        <v>60</v>
      </c>
      <c r="D228" s="17">
        <v>5.03</v>
      </c>
      <c r="E228" s="17"/>
      <c r="F228" s="6"/>
      <c r="G228" s="93">
        <f>SUM('1:2'!G228)</f>
        <v>0</v>
      </c>
      <c r="H228" s="296">
        <f t="shared" si="71"/>
        <v>0</v>
      </c>
      <c r="I228" s="93">
        <f>SUM('1:2'!I228)</f>
        <v>0</v>
      </c>
      <c r="J228" s="31" t="str">
        <f t="array" ref="J228">IF(ISERROR(G228/I228),"",G228/I228)</f>
        <v/>
      </c>
      <c r="K228" s="35">
        <f t="array" ref="K228">IF(ISERROR(G228/L228),"",G228/L228)</f>
        <v>0</v>
      </c>
      <c r="L228" s="87">
        <v>40</v>
      </c>
      <c r="M228" s="36">
        <f t="shared" si="80"/>
        <v>0</v>
      </c>
      <c r="N228" s="93">
        <f>SUM('1:2'!N228)</f>
        <v>0</v>
      </c>
      <c r="O228" s="93">
        <f>SUM('1:2'!O228)</f>
        <v>0</v>
      </c>
      <c r="P228" s="93">
        <f>SUM('1:2'!P228)</f>
        <v>0</v>
      </c>
      <c r="Q228" s="93">
        <f>SUM('1:2'!Q228)</f>
        <v>0</v>
      </c>
      <c r="R228" s="93">
        <f>SUM('1:2'!R228)</f>
        <v>0</v>
      </c>
      <c r="S228" s="93">
        <f>SUM('1:2'!S228)</f>
        <v>0</v>
      </c>
      <c r="T228" s="93">
        <f>SUM('1:2'!T228)</f>
        <v>0</v>
      </c>
      <c r="U228" s="93">
        <f>SUM('1:2'!U228)</f>
        <v>0</v>
      </c>
      <c r="V228" s="206">
        <f t="shared" si="83"/>
        <v>0</v>
      </c>
      <c r="W228" s="33" t="str">
        <f t="shared" si="84"/>
        <v/>
      </c>
      <c r="X228" s="93">
        <f>SUM('1:2'!X228)</f>
        <v>0</v>
      </c>
      <c r="Y228" s="93">
        <f>SUM('1:2'!Y228)</f>
        <v>0</v>
      </c>
      <c r="Z228" s="93">
        <f>SUM('1:2'!Z228)</f>
        <v>0</v>
      </c>
      <c r="AA228" s="93">
        <f>SUM('1:2'!AA228)</f>
        <v>0</v>
      </c>
      <c r="AB228" s="358">
        <v>0.19</v>
      </c>
      <c r="AC228" s="269">
        <f t="shared" si="75"/>
        <v>0</v>
      </c>
      <c r="AD228" s="251"/>
      <c r="AE228" s="54"/>
      <c r="AF228" s="54"/>
      <c r="AG228" s="54"/>
      <c r="AH228" s="54"/>
      <c r="AI228" s="57"/>
      <c r="AJ228" s="57"/>
      <c r="AK228" s="57"/>
      <c r="AL228" s="54"/>
      <c r="AM228" s="54"/>
      <c r="AN228" s="54"/>
      <c r="AO228" s="54"/>
      <c r="AP228" s="54"/>
      <c r="AQ228" s="54"/>
      <c r="AR228" s="54"/>
      <c r="AS228" s="54"/>
      <c r="AT228" s="54"/>
      <c r="AU228" s="54"/>
      <c r="AV228" s="54"/>
      <c r="AW228" s="54"/>
      <c r="AX228" s="54"/>
      <c r="AY228" s="54"/>
      <c r="AZ228" s="54"/>
      <c r="BA228" s="54"/>
    </row>
    <row r="229" spans="1:53" ht="17.25">
      <c r="A229" s="316">
        <v>30100035</v>
      </c>
      <c r="B229" s="62" t="s">
        <v>80</v>
      </c>
      <c r="C229" s="16" t="s">
        <v>65</v>
      </c>
      <c r="D229" s="17">
        <v>5.03</v>
      </c>
      <c r="E229" s="17"/>
      <c r="F229" s="6"/>
      <c r="G229" s="93">
        <f>SUM('1:2'!G229)</f>
        <v>0</v>
      </c>
      <c r="H229" s="246">
        <f t="shared" si="71"/>
        <v>0</v>
      </c>
      <c r="I229" s="93">
        <f>SUM('1:2'!I229)</f>
        <v>0</v>
      </c>
      <c r="J229" s="31" t="str">
        <f t="array" ref="J229">IF(ISERROR(G229/I229),"",G229/I229)</f>
        <v/>
      </c>
      <c r="K229" s="35">
        <f t="array" ref="K229">IF(ISERROR(G229/L229),"",G229/L229)</f>
        <v>0</v>
      </c>
      <c r="L229" s="87">
        <v>40</v>
      </c>
      <c r="M229" s="36">
        <f t="shared" si="80"/>
        <v>0</v>
      </c>
      <c r="N229" s="93">
        <f>SUM('1:2'!N229)</f>
        <v>0</v>
      </c>
      <c r="O229" s="93">
        <f>SUM('1:2'!O229)</f>
        <v>0</v>
      </c>
      <c r="P229" s="93">
        <f>SUM('1:2'!P229)</f>
        <v>0</v>
      </c>
      <c r="Q229" s="93">
        <f>SUM('1:2'!Q229)</f>
        <v>0</v>
      </c>
      <c r="R229" s="93">
        <f>SUM('1:2'!R229)</f>
        <v>0</v>
      </c>
      <c r="S229" s="93">
        <f>SUM('1:2'!S229)</f>
        <v>0</v>
      </c>
      <c r="T229" s="93">
        <f>SUM('1:2'!T229)</f>
        <v>0</v>
      </c>
      <c r="U229" s="93">
        <f>SUM('1:2'!U229)</f>
        <v>0</v>
      </c>
      <c r="V229" s="206">
        <f t="shared" si="83"/>
        <v>0</v>
      </c>
      <c r="W229" s="33" t="str">
        <f t="shared" si="84"/>
        <v/>
      </c>
      <c r="X229" s="93">
        <f>SUM('1:2'!X229)</f>
        <v>0</v>
      </c>
      <c r="Y229" s="93">
        <f>SUM('1:2'!Y229)</f>
        <v>0</v>
      </c>
      <c r="Z229" s="93">
        <f>SUM('1:2'!Z229)</f>
        <v>0</v>
      </c>
      <c r="AA229" s="93">
        <f>SUM('1:2'!AA229)</f>
        <v>0</v>
      </c>
      <c r="AB229" s="358">
        <v>0.19</v>
      </c>
      <c r="AC229" s="269">
        <f t="shared" si="75"/>
        <v>0</v>
      </c>
      <c r="AD229" s="251"/>
      <c r="AE229" s="54"/>
      <c r="AF229" s="54"/>
      <c r="AG229" s="54"/>
      <c r="AH229" s="54"/>
      <c r="AI229" s="57"/>
      <c r="AJ229" s="57"/>
      <c r="AK229" s="57"/>
      <c r="AL229" s="54"/>
      <c r="AM229" s="54"/>
      <c r="AN229" s="54"/>
      <c r="AO229" s="54"/>
      <c r="AP229" s="54"/>
      <c r="AQ229" s="54"/>
      <c r="AR229" s="54"/>
      <c r="AS229" s="54"/>
      <c r="AT229" s="54"/>
      <c r="AU229" s="54"/>
      <c r="AV229" s="54"/>
      <c r="AW229" s="54"/>
      <c r="AX229" s="54"/>
      <c r="AY229" s="54"/>
      <c r="AZ229" s="54"/>
      <c r="BA229" s="54"/>
    </row>
    <row r="230" spans="1:53" ht="17.25">
      <c r="A230" s="316">
        <v>30100040</v>
      </c>
      <c r="B230" s="62" t="s">
        <v>81</v>
      </c>
      <c r="C230" s="16" t="s">
        <v>82</v>
      </c>
      <c r="D230" s="17">
        <v>5.03</v>
      </c>
      <c r="E230" s="17"/>
      <c r="F230" s="6"/>
      <c r="G230" s="93">
        <f>SUM('1:2'!G230)</f>
        <v>0</v>
      </c>
      <c r="H230" s="246">
        <f t="shared" si="71"/>
        <v>0</v>
      </c>
      <c r="I230" s="93">
        <f>SUM('1:2'!I230)</f>
        <v>0</v>
      </c>
      <c r="J230" s="31" t="str">
        <f t="array" ref="J230">IF(ISERROR(G230/I230),"",G230/I230)</f>
        <v/>
      </c>
      <c r="K230" s="35">
        <f t="array" ref="K230">IF(ISERROR(G230/L230),"",G230/L230)</f>
        <v>0</v>
      </c>
      <c r="L230" s="87">
        <v>50</v>
      </c>
      <c r="M230" s="36">
        <f t="shared" si="80"/>
        <v>0</v>
      </c>
      <c r="N230" s="93">
        <f>SUM('1:2'!N230)</f>
        <v>0</v>
      </c>
      <c r="O230" s="93">
        <f>SUM('1:2'!O230)</f>
        <v>0</v>
      </c>
      <c r="P230" s="93">
        <f>SUM('1:2'!P230)</f>
        <v>0</v>
      </c>
      <c r="Q230" s="93">
        <f>SUM('1:2'!Q230)</f>
        <v>0</v>
      </c>
      <c r="R230" s="93">
        <f>SUM('1:2'!R230)</f>
        <v>0</v>
      </c>
      <c r="S230" s="93">
        <f>SUM('1:2'!S230)</f>
        <v>0</v>
      </c>
      <c r="T230" s="93">
        <f>SUM('1:2'!T230)</f>
        <v>0</v>
      </c>
      <c r="U230" s="93">
        <f>SUM('1:2'!U230)</f>
        <v>0</v>
      </c>
      <c r="V230" s="206">
        <f t="shared" si="83"/>
        <v>0</v>
      </c>
      <c r="W230" s="33" t="str">
        <f t="shared" si="84"/>
        <v/>
      </c>
      <c r="X230" s="93">
        <f>SUM('1:2'!X230)</f>
        <v>0</v>
      </c>
      <c r="Y230" s="93">
        <f>SUM('1:2'!Y230)</f>
        <v>0</v>
      </c>
      <c r="Z230" s="93">
        <f>SUM('1:2'!Z230)</f>
        <v>0</v>
      </c>
      <c r="AA230" s="93">
        <f>SUM('1:2'!AA230)</f>
        <v>0</v>
      </c>
      <c r="AB230" s="358">
        <v>0.21</v>
      </c>
      <c r="AC230" s="269">
        <f t="shared" si="75"/>
        <v>0</v>
      </c>
      <c r="AD230" s="251"/>
      <c r="AE230" s="54"/>
      <c r="AF230" s="54"/>
      <c r="AG230" s="54"/>
      <c r="AH230" s="54"/>
      <c r="AI230" s="57"/>
      <c r="AJ230" s="57"/>
      <c r="AK230" s="57"/>
      <c r="AL230" s="54"/>
      <c r="AM230" s="54"/>
      <c r="AN230" s="54"/>
      <c r="AO230" s="54"/>
      <c r="AP230" s="54"/>
      <c r="AQ230" s="54"/>
      <c r="AR230" s="54"/>
      <c r="AS230" s="54"/>
      <c r="AT230" s="54"/>
      <c r="AU230" s="54"/>
      <c r="AV230" s="54"/>
      <c r="AW230" s="54"/>
      <c r="AX230" s="54"/>
      <c r="AY230" s="54"/>
      <c r="AZ230" s="54"/>
      <c r="BA230" s="54"/>
    </row>
    <row r="231" spans="1:53" ht="17.25">
      <c r="A231" s="316">
        <v>30100039</v>
      </c>
      <c r="B231" s="62" t="s">
        <v>81</v>
      </c>
      <c r="C231" s="16" t="s">
        <v>60</v>
      </c>
      <c r="D231" s="17">
        <v>5.03</v>
      </c>
      <c r="E231" s="17"/>
      <c r="F231" s="6"/>
      <c r="G231" s="93">
        <f>SUM('1:2'!G231)</f>
        <v>0</v>
      </c>
      <c r="H231" s="246">
        <f t="shared" si="71"/>
        <v>0</v>
      </c>
      <c r="I231" s="93">
        <f>SUM('1:2'!I231)</f>
        <v>0</v>
      </c>
      <c r="J231" s="31" t="str">
        <f t="array" ref="J231">IF(ISERROR(G231/I231),"",G231/I231)</f>
        <v/>
      </c>
      <c r="K231" s="35">
        <f t="array" ref="K231">IF(ISERROR(G231/L231),"",G231/L231)</f>
        <v>0</v>
      </c>
      <c r="L231" s="87">
        <v>50</v>
      </c>
      <c r="M231" s="36">
        <f t="shared" si="80"/>
        <v>0</v>
      </c>
      <c r="N231" s="93">
        <f>SUM('1:2'!N231)</f>
        <v>0</v>
      </c>
      <c r="O231" s="93">
        <f>SUM('1:2'!O231)</f>
        <v>0</v>
      </c>
      <c r="P231" s="93">
        <f>SUM('1:2'!P231)</f>
        <v>0</v>
      </c>
      <c r="Q231" s="93">
        <f>SUM('1:2'!Q231)</f>
        <v>0</v>
      </c>
      <c r="R231" s="93">
        <f>SUM('1:2'!R231)</f>
        <v>0</v>
      </c>
      <c r="S231" s="93">
        <f>SUM('1:2'!S231)</f>
        <v>0</v>
      </c>
      <c r="T231" s="93">
        <f>SUM('1:2'!T231)</f>
        <v>0</v>
      </c>
      <c r="U231" s="93">
        <f>SUM('1:2'!U231)</f>
        <v>0</v>
      </c>
      <c r="V231" s="206">
        <f t="shared" si="83"/>
        <v>0</v>
      </c>
      <c r="W231" s="33" t="str">
        <f t="shared" si="84"/>
        <v/>
      </c>
      <c r="X231" s="93">
        <f>SUM('1:2'!X231)</f>
        <v>0</v>
      </c>
      <c r="Y231" s="93">
        <f>SUM('1:2'!Y231)</f>
        <v>0</v>
      </c>
      <c r="Z231" s="93">
        <f>SUM('1:2'!Z231)</f>
        <v>0</v>
      </c>
      <c r="AA231" s="93">
        <f>SUM('1:2'!AA231)</f>
        <v>0</v>
      </c>
      <c r="AB231" s="358">
        <v>0.21</v>
      </c>
      <c r="AC231" s="269">
        <f t="shared" si="75"/>
        <v>0</v>
      </c>
      <c r="AD231" s="251"/>
      <c r="AE231" s="54"/>
      <c r="AF231" s="54"/>
      <c r="AG231" s="54"/>
      <c r="AH231" s="54"/>
      <c r="AI231" s="57"/>
      <c r="AJ231" s="57"/>
      <c r="AK231" s="57"/>
      <c r="AL231" s="54"/>
      <c r="AM231" s="54"/>
      <c r="AN231" s="54"/>
      <c r="AO231" s="54"/>
      <c r="AP231" s="54"/>
      <c r="AQ231" s="54"/>
      <c r="AR231" s="54"/>
      <c r="AS231" s="54"/>
      <c r="AT231" s="54"/>
      <c r="AU231" s="54"/>
      <c r="AV231" s="54"/>
      <c r="AW231" s="54"/>
      <c r="AX231" s="54"/>
      <c r="AY231" s="54"/>
      <c r="AZ231" s="54"/>
      <c r="BA231" s="54"/>
    </row>
    <row r="232" spans="1:53" ht="17.25">
      <c r="A232" s="316">
        <v>30100042</v>
      </c>
      <c r="B232" s="62" t="s">
        <v>81</v>
      </c>
      <c r="C232" s="16" t="s">
        <v>61</v>
      </c>
      <c r="D232" s="17">
        <v>5.03</v>
      </c>
      <c r="E232" s="17"/>
      <c r="F232" s="6"/>
      <c r="G232" s="93">
        <f>SUM('1:2'!G232)</f>
        <v>0</v>
      </c>
      <c r="H232" s="246">
        <f t="shared" si="71"/>
        <v>0</v>
      </c>
      <c r="I232" s="93">
        <f>SUM('1:2'!I232)</f>
        <v>0</v>
      </c>
      <c r="J232" s="31" t="str">
        <f t="array" ref="J232">IF(ISERROR(G232/I232),"",G232/I232)</f>
        <v/>
      </c>
      <c r="K232" s="35">
        <f t="array" ref="K232">IF(ISERROR(G232/L232),"",G232/L232)</f>
        <v>0</v>
      </c>
      <c r="L232" s="87">
        <v>50</v>
      </c>
      <c r="M232" s="36">
        <f t="shared" si="80"/>
        <v>0</v>
      </c>
      <c r="N232" s="93">
        <f>SUM('1:2'!N232)</f>
        <v>0</v>
      </c>
      <c r="O232" s="93">
        <f>SUM('1:2'!O232)</f>
        <v>0</v>
      </c>
      <c r="P232" s="93">
        <f>SUM('1:2'!P232)</f>
        <v>0</v>
      </c>
      <c r="Q232" s="93">
        <f>SUM('1:2'!Q232)</f>
        <v>0</v>
      </c>
      <c r="R232" s="93">
        <f>SUM('1:2'!R232)</f>
        <v>0</v>
      </c>
      <c r="S232" s="93">
        <f>SUM('1:2'!S232)</f>
        <v>0</v>
      </c>
      <c r="T232" s="93">
        <f>SUM('1:2'!T232)</f>
        <v>0</v>
      </c>
      <c r="U232" s="93">
        <f>SUM('1:2'!U232)</f>
        <v>0</v>
      </c>
      <c r="V232" s="206">
        <f t="shared" si="83"/>
        <v>0</v>
      </c>
      <c r="W232" s="33" t="str">
        <f t="shared" si="84"/>
        <v/>
      </c>
      <c r="X232" s="93">
        <f>SUM('1:2'!X232)</f>
        <v>0</v>
      </c>
      <c r="Y232" s="93">
        <f>SUM('1:2'!Y232)</f>
        <v>0</v>
      </c>
      <c r="Z232" s="93">
        <f>SUM('1:2'!Z232)</f>
        <v>0</v>
      </c>
      <c r="AA232" s="93">
        <f>SUM('1:2'!AA232)</f>
        <v>0</v>
      </c>
      <c r="AB232" s="358">
        <v>0.21</v>
      </c>
      <c r="AC232" s="269">
        <f t="shared" si="75"/>
        <v>0</v>
      </c>
      <c r="AD232" s="251"/>
      <c r="AE232" s="54"/>
      <c r="AF232" s="54"/>
      <c r="AG232" s="54"/>
      <c r="AH232" s="54"/>
      <c r="AI232" s="57"/>
      <c r="AJ232" s="57"/>
      <c r="AK232" s="57"/>
      <c r="AL232" s="54"/>
      <c r="AM232" s="54"/>
      <c r="AN232" s="54"/>
      <c r="AO232" s="54"/>
      <c r="AP232" s="54"/>
      <c r="AQ232" s="54"/>
      <c r="AR232" s="54"/>
      <c r="AS232" s="54"/>
      <c r="AT232" s="54"/>
      <c r="AU232" s="54"/>
      <c r="AV232" s="54"/>
      <c r="AW232" s="54"/>
      <c r="AX232" s="54"/>
      <c r="AY232" s="54"/>
      <c r="AZ232" s="54"/>
      <c r="BA232" s="54"/>
    </row>
    <row r="233" spans="1:53" ht="17.25">
      <c r="A233" s="316">
        <v>30100041</v>
      </c>
      <c r="B233" s="62" t="s">
        <v>81</v>
      </c>
      <c r="C233" s="16" t="s">
        <v>65</v>
      </c>
      <c r="D233" s="17">
        <v>5.03</v>
      </c>
      <c r="E233" s="17"/>
      <c r="F233" s="6"/>
      <c r="G233" s="93">
        <f>SUM('1:2'!G233)</f>
        <v>0</v>
      </c>
      <c r="H233" s="246">
        <f t="shared" si="71"/>
        <v>0</v>
      </c>
      <c r="I233" s="93">
        <f>SUM('1:2'!I233)</f>
        <v>0</v>
      </c>
      <c r="J233" s="31" t="str">
        <f t="array" ref="J233">IF(ISERROR(G233/I233),"",G233/I233)</f>
        <v/>
      </c>
      <c r="K233" s="35">
        <f t="array" ref="K233">IF(ISERROR(G233/L233),"",G233/L233)</f>
        <v>0</v>
      </c>
      <c r="L233" s="87">
        <v>50</v>
      </c>
      <c r="M233" s="36">
        <f t="shared" si="80"/>
        <v>0</v>
      </c>
      <c r="N233" s="93">
        <f>SUM('1:2'!N233)</f>
        <v>0</v>
      </c>
      <c r="O233" s="93">
        <f>SUM('1:2'!O233)</f>
        <v>0</v>
      </c>
      <c r="P233" s="93">
        <f>SUM('1:2'!P233)</f>
        <v>0</v>
      </c>
      <c r="Q233" s="93">
        <f>SUM('1:2'!Q233)</f>
        <v>0</v>
      </c>
      <c r="R233" s="93">
        <f>SUM('1:2'!R233)</f>
        <v>0</v>
      </c>
      <c r="S233" s="93">
        <f>SUM('1:2'!S233)</f>
        <v>0</v>
      </c>
      <c r="T233" s="93">
        <f>SUM('1:2'!T233)</f>
        <v>0</v>
      </c>
      <c r="U233" s="93">
        <f>SUM('1:2'!U233)</f>
        <v>0</v>
      </c>
      <c r="V233" s="206">
        <f t="shared" si="83"/>
        <v>0</v>
      </c>
      <c r="W233" s="33" t="str">
        <f t="shared" si="84"/>
        <v/>
      </c>
      <c r="X233" s="93">
        <f>SUM('1:2'!X233)</f>
        <v>0</v>
      </c>
      <c r="Y233" s="93">
        <f>SUM('1:2'!Y233)</f>
        <v>0</v>
      </c>
      <c r="Z233" s="93">
        <f>SUM('1:2'!Z233)</f>
        <v>0</v>
      </c>
      <c r="AA233" s="93">
        <f>SUM('1:2'!AA233)</f>
        <v>0</v>
      </c>
      <c r="AB233" s="358">
        <v>0.21</v>
      </c>
      <c r="AC233" s="269">
        <f t="shared" si="75"/>
        <v>0</v>
      </c>
      <c r="AD233" s="251"/>
      <c r="AE233" s="54"/>
      <c r="AF233" s="54"/>
      <c r="AG233" s="54"/>
      <c r="AH233" s="54"/>
      <c r="AI233" s="57"/>
      <c r="AJ233" s="57"/>
      <c r="AK233" s="57"/>
      <c r="AL233" s="54"/>
      <c r="AM233" s="54"/>
      <c r="AN233" s="54"/>
      <c r="AO233" s="54"/>
      <c r="AP233" s="54"/>
      <c r="AQ233" s="54"/>
      <c r="AR233" s="54"/>
      <c r="AS233" s="54"/>
      <c r="AT233" s="54"/>
      <c r="AU233" s="54"/>
      <c r="AV233" s="54"/>
      <c r="AW233" s="54"/>
      <c r="AX233" s="54"/>
      <c r="AY233" s="54"/>
      <c r="AZ233" s="54"/>
      <c r="BA233" s="54"/>
    </row>
    <row r="234" spans="1:53" ht="17.25">
      <c r="A234" s="316">
        <v>30100045</v>
      </c>
      <c r="B234" s="62" t="s">
        <v>83</v>
      </c>
      <c r="C234" s="16" t="s">
        <v>73</v>
      </c>
      <c r="D234" s="17">
        <v>5.03</v>
      </c>
      <c r="E234" s="17"/>
      <c r="F234" s="6"/>
      <c r="G234" s="93">
        <f>SUM('1:2'!G234)</f>
        <v>0</v>
      </c>
      <c r="H234" s="246">
        <f t="shared" si="71"/>
        <v>0</v>
      </c>
      <c r="I234" s="93">
        <f>SUM('1:2'!I234)</f>
        <v>0</v>
      </c>
      <c r="J234" s="31" t="str">
        <f t="array" ref="J234">IF(ISERROR(G234/I234),"",G234/I234)</f>
        <v/>
      </c>
      <c r="K234" s="35">
        <f t="array" ref="K234">IF(ISERROR(G234/L234),"",G234/L234)</f>
        <v>0</v>
      </c>
      <c r="L234" s="87">
        <v>50</v>
      </c>
      <c r="M234" s="36">
        <f t="shared" si="80"/>
        <v>0</v>
      </c>
      <c r="N234" s="93">
        <f>SUM('1:2'!N234)</f>
        <v>0</v>
      </c>
      <c r="O234" s="93">
        <f>SUM('1:2'!O234)</f>
        <v>0</v>
      </c>
      <c r="P234" s="93">
        <f>SUM('1:2'!P234)</f>
        <v>0</v>
      </c>
      <c r="Q234" s="93">
        <f>SUM('1:2'!Q234)</f>
        <v>0</v>
      </c>
      <c r="R234" s="93">
        <f>SUM('1:2'!R234)</f>
        <v>0</v>
      </c>
      <c r="S234" s="93">
        <f>SUM('1:2'!S234)</f>
        <v>0</v>
      </c>
      <c r="T234" s="93">
        <f>SUM('1:2'!T234)</f>
        <v>0</v>
      </c>
      <c r="U234" s="93">
        <f>SUM('1:2'!U234)</f>
        <v>0</v>
      </c>
      <c r="V234" s="206">
        <f t="shared" si="83"/>
        <v>0</v>
      </c>
      <c r="W234" s="33" t="str">
        <f t="shared" si="84"/>
        <v/>
      </c>
      <c r="X234" s="93">
        <f>SUM('1:2'!X234)</f>
        <v>0</v>
      </c>
      <c r="Y234" s="93">
        <f>SUM('1:2'!Y234)</f>
        <v>0</v>
      </c>
      <c r="Z234" s="93">
        <f>SUM('1:2'!Z234)</f>
        <v>0</v>
      </c>
      <c r="AA234" s="93">
        <f>SUM('1:2'!AA234)</f>
        <v>0</v>
      </c>
      <c r="AB234" s="358">
        <v>0.21</v>
      </c>
      <c r="AC234" s="269">
        <f t="shared" si="75"/>
        <v>0</v>
      </c>
      <c r="AD234" s="251"/>
      <c r="AE234" s="54"/>
      <c r="AF234" s="54"/>
      <c r="AG234" s="54"/>
      <c r="AH234" s="54"/>
      <c r="AI234" s="57"/>
      <c r="AJ234" s="57"/>
      <c r="AK234" s="57"/>
      <c r="AL234" s="54"/>
      <c r="AM234" s="54"/>
      <c r="AN234" s="54"/>
      <c r="AO234" s="54"/>
      <c r="AP234" s="54"/>
      <c r="AQ234" s="54"/>
      <c r="AR234" s="54"/>
      <c r="AS234" s="54"/>
      <c r="AT234" s="54"/>
      <c r="AU234" s="54"/>
      <c r="AV234" s="54"/>
      <c r="AW234" s="54"/>
      <c r="AX234" s="54"/>
      <c r="AY234" s="54"/>
      <c r="AZ234" s="54"/>
      <c r="BA234" s="54"/>
    </row>
    <row r="235" spans="1:53" ht="17.25">
      <c r="A235" s="316">
        <v>30100044</v>
      </c>
      <c r="B235" s="62" t="s">
        <v>83</v>
      </c>
      <c r="C235" s="16" t="s">
        <v>61</v>
      </c>
      <c r="D235" s="17">
        <v>5.03</v>
      </c>
      <c r="E235" s="17"/>
      <c r="F235" s="6"/>
      <c r="G235" s="93">
        <f>SUM('1:2'!G235)</f>
        <v>0</v>
      </c>
      <c r="H235" s="246">
        <f t="shared" si="71"/>
        <v>0</v>
      </c>
      <c r="I235" s="93">
        <f>SUM('1:2'!I235)</f>
        <v>0</v>
      </c>
      <c r="J235" s="31" t="str">
        <f t="array" ref="J235">IF(ISERROR(G235/I235),"",G235/I235)</f>
        <v/>
      </c>
      <c r="K235" s="35">
        <f t="array" ref="K235">IF(ISERROR(G235/L235),"",G235/L235)</f>
        <v>0</v>
      </c>
      <c r="L235" s="87">
        <v>50</v>
      </c>
      <c r="M235" s="36">
        <f t="shared" si="80"/>
        <v>0</v>
      </c>
      <c r="N235" s="93">
        <f>SUM('1:2'!N235)</f>
        <v>0</v>
      </c>
      <c r="O235" s="93">
        <f>SUM('1:2'!O235)</f>
        <v>0</v>
      </c>
      <c r="P235" s="93">
        <f>SUM('1:2'!P235)</f>
        <v>0</v>
      </c>
      <c r="Q235" s="93">
        <f>SUM('1:2'!Q235)</f>
        <v>0</v>
      </c>
      <c r="R235" s="93">
        <f>SUM('1:2'!R235)</f>
        <v>0</v>
      </c>
      <c r="S235" s="93">
        <f>SUM('1:2'!S235)</f>
        <v>0</v>
      </c>
      <c r="T235" s="93">
        <f>SUM('1:2'!T235)</f>
        <v>0</v>
      </c>
      <c r="U235" s="93">
        <f>SUM('1:2'!U235)</f>
        <v>0</v>
      </c>
      <c r="V235" s="206">
        <f t="shared" si="83"/>
        <v>0</v>
      </c>
      <c r="W235" s="33" t="str">
        <f t="shared" si="84"/>
        <v/>
      </c>
      <c r="X235" s="93">
        <f>SUM('1:2'!X235)</f>
        <v>0</v>
      </c>
      <c r="Y235" s="93">
        <f>SUM('1:2'!Y235)</f>
        <v>0</v>
      </c>
      <c r="Z235" s="93">
        <f>SUM('1:2'!Z235)</f>
        <v>0</v>
      </c>
      <c r="AA235" s="93">
        <f>SUM('1:2'!AA235)</f>
        <v>0</v>
      </c>
      <c r="AB235" s="358">
        <v>0.21</v>
      </c>
      <c r="AC235" s="269">
        <f t="shared" si="75"/>
        <v>0</v>
      </c>
      <c r="AD235" s="251"/>
      <c r="AE235" s="54"/>
      <c r="AF235" s="54"/>
      <c r="AG235" s="54"/>
      <c r="AH235" s="54"/>
      <c r="AI235" s="57"/>
      <c r="AJ235" s="57"/>
      <c r="AK235" s="57"/>
      <c r="AL235" s="54"/>
      <c r="AM235" s="54"/>
      <c r="AN235" s="54"/>
      <c r="AO235" s="54"/>
      <c r="AP235" s="54"/>
      <c r="AQ235" s="54"/>
      <c r="AR235" s="54"/>
      <c r="AS235" s="54"/>
      <c r="AT235" s="54"/>
      <c r="AU235" s="54"/>
      <c r="AV235" s="54"/>
      <c r="AW235" s="54"/>
      <c r="AX235" s="54"/>
      <c r="AY235" s="54"/>
      <c r="AZ235" s="54"/>
      <c r="BA235" s="54"/>
    </row>
    <row r="236" spans="1:53" ht="17.25">
      <c r="A236" s="316">
        <v>30100046</v>
      </c>
      <c r="B236" s="62" t="s">
        <v>83</v>
      </c>
      <c r="C236" s="16" t="s">
        <v>77</v>
      </c>
      <c r="D236" s="17">
        <v>5.03</v>
      </c>
      <c r="E236" s="17"/>
      <c r="F236" s="6"/>
      <c r="G236" s="93">
        <f>SUM('1:2'!G236)</f>
        <v>0</v>
      </c>
      <c r="H236" s="246">
        <f t="shared" si="71"/>
        <v>0</v>
      </c>
      <c r="I236" s="93">
        <f>SUM('1:2'!I236)</f>
        <v>0</v>
      </c>
      <c r="J236" s="31" t="str">
        <f t="array" ref="J236">IF(ISERROR(G236/I236),"",G236/I236)</f>
        <v/>
      </c>
      <c r="K236" s="35">
        <f t="array" ref="K236">IF(ISERROR(G236/L236),"",G236/L236)</f>
        <v>0</v>
      </c>
      <c r="L236" s="87">
        <v>50</v>
      </c>
      <c r="M236" s="36">
        <f t="shared" si="80"/>
        <v>0</v>
      </c>
      <c r="N236" s="93">
        <f>SUM('1:2'!N236)</f>
        <v>0</v>
      </c>
      <c r="O236" s="93">
        <f>SUM('1:2'!O236)</f>
        <v>0</v>
      </c>
      <c r="P236" s="93">
        <f>SUM('1:2'!P236)</f>
        <v>0</v>
      </c>
      <c r="Q236" s="93">
        <f>SUM('1:2'!Q236)</f>
        <v>0</v>
      </c>
      <c r="R236" s="93">
        <f>SUM('1:2'!R236)</f>
        <v>0</v>
      </c>
      <c r="S236" s="93">
        <f>SUM('1:2'!S236)</f>
        <v>0</v>
      </c>
      <c r="T236" s="93">
        <f>SUM('1:2'!T236)</f>
        <v>0</v>
      </c>
      <c r="U236" s="93">
        <f>SUM('1:2'!U236)</f>
        <v>0</v>
      </c>
      <c r="V236" s="206">
        <f t="shared" si="83"/>
        <v>0</v>
      </c>
      <c r="W236" s="33" t="str">
        <f t="shared" si="84"/>
        <v/>
      </c>
      <c r="X236" s="93">
        <f>SUM('1:2'!X236)</f>
        <v>0</v>
      </c>
      <c r="Y236" s="93">
        <f>SUM('1:2'!Y236)</f>
        <v>0</v>
      </c>
      <c r="Z236" s="93">
        <f>SUM('1:2'!Z236)</f>
        <v>0</v>
      </c>
      <c r="AA236" s="93">
        <f>SUM('1:2'!AA236)</f>
        <v>0</v>
      </c>
      <c r="AB236" s="358">
        <v>0.21</v>
      </c>
      <c r="AC236" s="269">
        <f t="shared" si="75"/>
        <v>0</v>
      </c>
      <c r="AD236" s="251"/>
      <c r="AE236" s="54"/>
      <c r="AF236" s="54"/>
      <c r="AG236" s="54"/>
      <c r="AH236" s="54"/>
      <c r="AI236" s="57"/>
      <c r="AJ236" s="57"/>
      <c r="AK236" s="57"/>
      <c r="AL236" s="54"/>
      <c r="AM236" s="54"/>
      <c r="AN236" s="54"/>
      <c r="AO236" s="54"/>
      <c r="AP236" s="54"/>
      <c r="AQ236" s="54"/>
      <c r="AR236" s="54"/>
      <c r="AS236" s="54"/>
      <c r="AT236" s="54"/>
      <c r="AU236" s="54"/>
      <c r="AV236" s="54"/>
      <c r="AW236" s="54"/>
      <c r="AX236" s="54"/>
      <c r="AY236" s="54"/>
      <c r="AZ236" s="54"/>
      <c r="BA236" s="54"/>
    </row>
    <row r="237" spans="1:53" ht="17.25">
      <c r="A237" s="316">
        <v>30100043</v>
      </c>
      <c r="B237" s="192" t="s">
        <v>429</v>
      </c>
      <c r="C237" s="187" t="s">
        <v>427</v>
      </c>
      <c r="D237" s="17">
        <v>5.03</v>
      </c>
      <c r="E237" s="17"/>
      <c r="F237" s="6"/>
      <c r="G237" s="93">
        <f>SUM('1:2'!G237)</f>
        <v>0</v>
      </c>
      <c r="H237" s="246">
        <f t="shared" si="71"/>
        <v>0</v>
      </c>
      <c r="I237" s="93">
        <f>SUM('1:2'!I237)</f>
        <v>0</v>
      </c>
      <c r="J237" s="31"/>
      <c r="K237" s="35"/>
      <c r="L237" s="87">
        <v>50</v>
      </c>
      <c r="M237" s="36"/>
      <c r="N237" s="93"/>
      <c r="O237" s="93"/>
      <c r="P237" s="93"/>
      <c r="Q237" s="93"/>
      <c r="R237" s="93"/>
      <c r="S237" s="93"/>
      <c r="T237" s="93"/>
      <c r="U237" s="93"/>
      <c r="V237" s="206"/>
      <c r="W237" s="33"/>
      <c r="X237" s="93"/>
      <c r="Y237" s="93"/>
      <c r="Z237" s="93"/>
      <c r="AA237" s="93"/>
      <c r="AB237" s="358">
        <v>0.21</v>
      </c>
      <c r="AC237" s="269">
        <f t="shared" si="75"/>
        <v>0</v>
      </c>
      <c r="AD237" s="251"/>
      <c r="AE237" s="54"/>
      <c r="AF237" s="54"/>
      <c r="AG237" s="54"/>
      <c r="AH237" s="54"/>
      <c r="AI237" s="57"/>
      <c r="AJ237" s="57"/>
      <c r="AK237" s="57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</row>
    <row r="238" spans="1:53" ht="17.25">
      <c r="A238" s="316">
        <v>30100064</v>
      </c>
      <c r="B238" s="192" t="s">
        <v>400</v>
      </c>
      <c r="C238" s="187" t="s">
        <v>398</v>
      </c>
      <c r="D238" s="17">
        <v>5</v>
      </c>
      <c r="E238" s="17"/>
      <c r="F238" s="6"/>
      <c r="G238" s="93">
        <f>SUM('1:2'!G238)</f>
        <v>0</v>
      </c>
      <c r="H238" s="246">
        <f t="shared" si="71"/>
        <v>0</v>
      </c>
      <c r="I238" s="93">
        <f>SUM('1:2'!I238)</f>
        <v>0</v>
      </c>
      <c r="J238" s="31"/>
      <c r="K238" s="35">
        <f t="array" ref="K238">IF(ISERROR(G238/L238),"",G238/L238)</f>
        <v>0</v>
      </c>
      <c r="L238" s="87">
        <v>50</v>
      </c>
      <c r="M238" s="36">
        <f t="shared" ref="M238:M249" si="85">IF(ISERROR(I238-K238),"",I238-K238)</f>
        <v>0</v>
      </c>
      <c r="N238" s="93">
        <f>SUM('1:2'!N238)</f>
        <v>0</v>
      </c>
      <c r="O238" s="93">
        <f>SUM('1:2'!O238)</f>
        <v>0</v>
      </c>
      <c r="P238" s="93">
        <f>SUM('1:2'!P238)</f>
        <v>0</v>
      </c>
      <c r="Q238" s="93">
        <f>SUM('1:2'!Q238)</f>
        <v>0</v>
      </c>
      <c r="R238" s="93">
        <f>SUM('1:2'!R238)</f>
        <v>0</v>
      </c>
      <c r="S238" s="93">
        <f>SUM('1:2'!S238)</f>
        <v>0</v>
      </c>
      <c r="T238" s="93">
        <f>SUM('1:2'!T238)</f>
        <v>0</v>
      </c>
      <c r="U238" s="93">
        <f>SUM('1:2'!U238)</f>
        <v>0</v>
      </c>
      <c r="V238" s="206"/>
      <c r="W238" s="33"/>
      <c r="X238" s="93">
        <f>SUM('1:2'!X238)</f>
        <v>0</v>
      </c>
      <c r="Y238" s="93">
        <f>SUM('1:2'!Y238)</f>
        <v>0</v>
      </c>
      <c r="Z238" s="93">
        <f>SUM('1:2'!Z238)</f>
        <v>0</v>
      </c>
      <c r="AA238" s="93">
        <f>SUM('1:2'!AA238)</f>
        <v>0</v>
      </c>
      <c r="AB238" s="361">
        <v>0.21</v>
      </c>
      <c r="AC238" s="269">
        <f t="shared" si="75"/>
        <v>0</v>
      </c>
      <c r="AD238" s="251"/>
      <c r="AE238" s="54"/>
      <c r="AF238" s="54"/>
      <c r="AG238" s="54"/>
      <c r="AH238" s="54"/>
      <c r="AI238" s="57"/>
      <c r="AJ238" s="57"/>
      <c r="AK238" s="57"/>
      <c r="AL238" s="54"/>
      <c r="AM238" s="54"/>
      <c r="AN238" s="54"/>
      <c r="AO238" s="54"/>
      <c r="AP238" s="54"/>
      <c r="AQ238" s="54"/>
      <c r="AR238" s="54"/>
      <c r="AS238" s="54"/>
      <c r="AT238" s="54"/>
      <c r="AU238" s="54"/>
      <c r="AV238" s="54"/>
      <c r="AW238" s="54"/>
      <c r="AX238" s="54"/>
      <c r="AY238" s="54"/>
      <c r="AZ238" s="54"/>
      <c r="BA238" s="54"/>
    </row>
    <row r="239" spans="1:53" ht="17.25">
      <c r="A239" s="316">
        <v>30100049</v>
      </c>
      <c r="B239" s="62" t="s">
        <v>84</v>
      </c>
      <c r="C239" s="16" t="s">
        <v>64</v>
      </c>
      <c r="D239" s="17">
        <v>5.03</v>
      </c>
      <c r="E239" s="17"/>
      <c r="F239" s="6"/>
      <c r="G239" s="93">
        <f>SUM('1:2'!G239)</f>
        <v>340</v>
      </c>
      <c r="H239" s="296">
        <f t="shared" si="71"/>
        <v>1710.2</v>
      </c>
      <c r="I239" s="93">
        <f>SUM('1:2'!I239)</f>
        <v>22.5</v>
      </c>
      <c r="J239" s="31">
        <f t="array" ref="J239">IF(ISERROR(G239/I239),"",G239/I239)</f>
        <v>15.111111111111111</v>
      </c>
      <c r="K239" s="35">
        <f t="array" ref="K239">IF(ISERROR(G239/L239),"",G239/L239)</f>
        <v>15.813953488372093</v>
      </c>
      <c r="L239" s="87">
        <v>21.5</v>
      </c>
      <c r="M239" s="36">
        <f t="shared" si="85"/>
        <v>6.6860465116279073</v>
      </c>
      <c r="N239" s="93">
        <f>SUM('1:2'!N239)</f>
        <v>0</v>
      </c>
      <c r="O239" s="93">
        <f>SUM('1:2'!O239)</f>
        <v>0</v>
      </c>
      <c r="P239" s="93">
        <f>SUM('1:2'!P239)</f>
        <v>0</v>
      </c>
      <c r="Q239" s="93">
        <f>SUM('1:2'!Q239)</f>
        <v>0</v>
      </c>
      <c r="R239" s="93">
        <f>SUM('1:2'!R239)</f>
        <v>0</v>
      </c>
      <c r="S239" s="93">
        <f>SUM('1:2'!S239)</f>
        <v>0</v>
      </c>
      <c r="T239" s="93">
        <f>SUM('1:2'!T239)</f>
        <v>0</v>
      </c>
      <c r="U239" s="93">
        <f>SUM('1:2'!U239)</f>
        <v>0</v>
      </c>
      <c r="V239" s="206">
        <f t="shared" ref="V239:V240" si="86">SUM(X239:AA239)</f>
        <v>0</v>
      </c>
      <c r="W239" s="33">
        <f t="shared" ref="W239:W240" si="87">IF(ISERROR(V239/G239),"",V239/G239)</f>
        <v>0</v>
      </c>
      <c r="X239" s="93">
        <f>SUM('1:2'!X239)</f>
        <v>0</v>
      </c>
      <c r="Y239" s="93">
        <f>SUM('1:2'!Y239)</f>
        <v>0</v>
      </c>
      <c r="Z239" s="93">
        <f>SUM('1:2'!Z239)</f>
        <v>0</v>
      </c>
      <c r="AA239" s="93">
        <f>SUM('1:2'!AA239)</f>
        <v>0</v>
      </c>
      <c r="AB239" s="358">
        <v>0.49</v>
      </c>
      <c r="AC239" s="269">
        <f t="shared" si="75"/>
        <v>166.6</v>
      </c>
      <c r="AD239" s="251"/>
      <c r="AE239" s="54"/>
      <c r="AF239" s="54"/>
      <c r="AG239" s="54"/>
      <c r="AH239" s="54"/>
      <c r="AI239" s="57"/>
      <c r="AJ239" s="57"/>
      <c r="AK239" s="57"/>
      <c r="AL239" s="54"/>
      <c r="AM239" s="54"/>
      <c r="AN239" s="54"/>
      <c r="AO239" s="54"/>
      <c r="AP239" s="54"/>
      <c r="AQ239" s="54"/>
      <c r="AR239" s="54"/>
      <c r="AS239" s="54"/>
      <c r="AT239" s="54"/>
      <c r="AU239" s="54"/>
      <c r="AV239" s="54"/>
      <c r="AW239" s="54"/>
      <c r="AX239" s="54"/>
      <c r="AY239" s="54"/>
      <c r="AZ239" s="54"/>
      <c r="BA239" s="54"/>
    </row>
    <row r="240" spans="1:53" ht="17.25">
      <c r="A240" s="316">
        <v>30100050</v>
      </c>
      <c r="B240" s="62" t="s">
        <v>84</v>
      </c>
      <c r="C240" s="16" t="s">
        <v>65</v>
      </c>
      <c r="D240" s="17">
        <v>5.03</v>
      </c>
      <c r="E240" s="17"/>
      <c r="F240" s="6"/>
      <c r="G240" s="93">
        <f>SUM('1:2'!G240)</f>
        <v>0</v>
      </c>
      <c r="H240" s="296">
        <f t="shared" si="71"/>
        <v>0</v>
      </c>
      <c r="I240" s="93">
        <f>SUM('1:2'!I240)</f>
        <v>0</v>
      </c>
      <c r="J240" s="31" t="str">
        <f t="array" ref="J240">IF(ISERROR(G240/I240),"",G240/I240)</f>
        <v/>
      </c>
      <c r="K240" s="35">
        <f t="array" ref="K240">IF(ISERROR(G240/L240),"",G240/L240)</f>
        <v>0</v>
      </c>
      <c r="L240" s="87">
        <v>21.5</v>
      </c>
      <c r="M240" s="36">
        <f t="shared" si="85"/>
        <v>0</v>
      </c>
      <c r="N240" s="93">
        <f>SUM('1:2'!N240)</f>
        <v>0</v>
      </c>
      <c r="O240" s="93">
        <f>SUM('1:2'!O240)</f>
        <v>0</v>
      </c>
      <c r="P240" s="93">
        <f>SUM('1:2'!P240)</f>
        <v>0</v>
      </c>
      <c r="Q240" s="93">
        <f>SUM('1:2'!Q240)</f>
        <v>0</v>
      </c>
      <c r="R240" s="93">
        <f>SUM('1:2'!R240)</f>
        <v>0</v>
      </c>
      <c r="S240" s="93">
        <f>SUM('1:2'!S240)</f>
        <v>0</v>
      </c>
      <c r="T240" s="93">
        <f>SUM('1:2'!T240)</f>
        <v>0</v>
      </c>
      <c r="U240" s="93">
        <f>SUM('1:2'!U240)</f>
        <v>0</v>
      </c>
      <c r="V240" s="206">
        <f t="shared" si="86"/>
        <v>0</v>
      </c>
      <c r="W240" s="33" t="str">
        <f t="shared" si="87"/>
        <v/>
      </c>
      <c r="X240" s="93">
        <f>SUM('1:2'!X240)</f>
        <v>0</v>
      </c>
      <c r="Y240" s="93">
        <f>SUM('1:2'!Y240)</f>
        <v>0</v>
      </c>
      <c r="Z240" s="93">
        <f>SUM('1:2'!Z240)</f>
        <v>0</v>
      </c>
      <c r="AA240" s="93">
        <f>SUM('1:2'!AA240)</f>
        <v>0</v>
      </c>
      <c r="AB240" s="358">
        <v>0.49</v>
      </c>
      <c r="AC240" s="269">
        <f t="shared" si="75"/>
        <v>0</v>
      </c>
      <c r="AD240" s="251"/>
      <c r="AE240" s="54"/>
      <c r="AF240" s="54"/>
      <c r="AG240" s="54"/>
      <c r="AH240" s="54"/>
      <c r="AI240" s="57"/>
      <c r="AJ240" s="57"/>
      <c r="AK240" s="57"/>
      <c r="AL240" s="54"/>
      <c r="AM240" s="54"/>
      <c r="AN240" s="54"/>
      <c r="AO240" s="54"/>
      <c r="AP240" s="54"/>
      <c r="AQ240" s="54"/>
      <c r="AR240" s="54"/>
      <c r="AS240" s="54"/>
      <c r="AT240" s="54"/>
      <c r="AU240" s="54"/>
      <c r="AV240" s="54"/>
      <c r="AW240" s="54"/>
      <c r="AX240" s="54"/>
      <c r="AY240" s="54"/>
      <c r="AZ240" s="54"/>
      <c r="BA240" s="54"/>
    </row>
    <row r="241" spans="1:53" ht="17.25">
      <c r="A241" s="316"/>
      <c r="B241" s="192" t="s">
        <v>360</v>
      </c>
      <c r="C241" s="187" t="s">
        <v>361</v>
      </c>
      <c r="D241" s="17"/>
      <c r="E241" s="17"/>
      <c r="F241" s="6"/>
      <c r="G241" s="93">
        <f>SUM('1:2'!G241)</f>
        <v>0</v>
      </c>
      <c r="H241" s="296">
        <f t="shared" si="71"/>
        <v>0</v>
      </c>
      <c r="I241" s="93">
        <f>SUM('1:2'!I241)</f>
        <v>0</v>
      </c>
      <c r="J241" s="31"/>
      <c r="K241" s="35"/>
      <c r="L241" s="87"/>
      <c r="M241" s="36">
        <f t="shared" si="85"/>
        <v>0</v>
      </c>
      <c r="N241" s="93">
        <f>SUM('1:2'!N241)</f>
        <v>0</v>
      </c>
      <c r="O241" s="93">
        <f>SUM('1:2'!O241)</f>
        <v>0</v>
      </c>
      <c r="P241" s="93">
        <f>SUM('1:2'!P241)</f>
        <v>0</v>
      </c>
      <c r="Q241" s="93">
        <f>SUM('1:2'!Q241)</f>
        <v>0</v>
      </c>
      <c r="R241" s="93">
        <f>SUM('1:2'!R241)</f>
        <v>0</v>
      </c>
      <c r="S241" s="93">
        <f>SUM('1:2'!S241)</f>
        <v>0</v>
      </c>
      <c r="T241" s="93">
        <f>SUM('1:2'!T241)</f>
        <v>0</v>
      </c>
      <c r="U241" s="93">
        <f>SUM('1:2'!U241)</f>
        <v>0</v>
      </c>
      <c r="V241" s="206"/>
      <c r="W241" s="33"/>
      <c r="X241" s="93">
        <f>SUM('1:2'!X241)</f>
        <v>0</v>
      </c>
      <c r="Y241" s="93">
        <f>SUM('1:2'!Y241)</f>
        <v>0</v>
      </c>
      <c r="Z241" s="93">
        <f>SUM('1:2'!Z241)</f>
        <v>0</v>
      </c>
      <c r="AA241" s="93">
        <f>SUM('1:2'!AA241)</f>
        <v>0</v>
      </c>
      <c r="AB241" s="358"/>
      <c r="AC241" s="269">
        <f t="shared" si="75"/>
        <v>0</v>
      </c>
      <c r="AD241" s="251"/>
      <c r="AE241" s="54"/>
      <c r="AF241" s="54"/>
      <c r="AG241" s="54"/>
      <c r="AH241" s="54"/>
      <c r="AI241" s="57"/>
      <c r="AJ241" s="57"/>
      <c r="AK241" s="57"/>
      <c r="AL241" s="54"/>
      <c r="AM241" s="54"/>
      <c r="AN241" s="54"/>
      <c r="AO241" s="54"/>
      <c r="AP241" s="54"/>
      <c r="AQ241" s="54"/>
      <c r="AR241" s="54"/>
      <c r="AS241" s="54"/>
      <c r="AT241" s="54"/>
      <c r="AU241" s="54"/>
      <c r="AV241" s="54"/>
      <c r="AW241" s="54"/>
      <c r="AX241" s="54"/>
      <c r="AY241" s="54"/>
      <c r="AZ241" s="54"/>
      <c r="BA241" s="54"/>
    </row>
    <row r="242" spans="1:53" ht="17.25">
      <c r="A242" s="316">
        <v>30100055</v>
      </c>
      <c r="B242" s="63" t="s">
        <v>85</v>
      </c>
      <c r="C242" s="16" t="s">
        <v>60</v>
      </c>
      <c r="D242" s="17">
        <v>5.0599999999999996</v>
      </c>
      <c r="E242" s="17"/>
      <c r="F242" s="6"/>
      <c r="G242" s="93">
        <f>SUM('1:2'!G242)</f>
        <v>0</v>
      </c>
      <c r="H242" s="296">
        <f t="shared" si="71"/>
        <v>0</v>
      </c>
      <c r="I242" s="93">
        <f>SUM('1:2'!I242)</f>
        <v>0</v>
      </c>
      <c r="J242" s="31" t="str">
        <f t="array" ref="J242">IF(ISERROR(G242/I242),"",G242/I242)</f>
        <v/>
      </c>
      <c r="K242" s="35" t="str">
        <f t="array" ref="K242">IF(ISERROR(G242/L242),"",G242/L242)</f>
        <v/>
      </c>
      <c r="L242" s="87"/>
      <c r="M242" s="36" t="str">
        <f t="shared" si="85"/>
        <v/>
      </c>
      <c r="N242" s="93">
        <f>SUM('1:2'!N242)</f>
        <v>0</v>
      </c>
      <c r="O242" s="93">
        <f>SUM('1:2'!O242)</f>
        <v>0</v>
      </c>
      <c r="P242" s="93">
        <f>SUM('1:2'!P242)</f>
        <v>0</v>
      </c>
      <c r="Q242" s="93">
        <f>SUM('1:2'!Q242)</f>
        <v>0</v>
      </c>
      <c r="R242" s="93">
        <f>SUM('1:2'!R242)</f>
        <v>0</v>
      </c>
      <c r="S242" s="93">
        <f>SUM('1:2'!S242)</f>
        <v>0</v>
      </c>
      <c r="T242" s="93">
        <f>SUM('1:2'!T242)</f>
        <v>0</v>
      </c>
      <c r="U242" s="93">
        <f>SUM('1:2'!U242)</f>
        <v>0</v>
      </c>
      <c r="V242" s="206">
        <f t="shared" ref="V242:V245" si="88">SUM(X242:AA242)</f>
        <v>0</v>
      </c>
      <c r="W242" s="33" t="str">
        <f t="shared" ref="W242:W245" si="89">IF(ISERROR(V242/G242),"",V242/G242)</f>
        <v/>
      </c>
      <c r="X242" s="93">
        <f>SUM('1:2'!X242)</f>
        <v>0</v>
      </c>
      <c r="Y242" s="93">
        <f>SUM('1:2'!Y242)</f>
        <v>0</v>
      </c>
      <c r="Z242" s="93">
        <f>SUM('1:2'!Z242)</f>
        <v>0</v>
      </c>
      <c r="AA242" s="93">
        <f>SUM('1:2'!AA242)</f>
        <v>0</v>
      </c>
      <c r="AB242" s="358">
        <v>0.43</v>
      </c>
      <c r="AC242" s="269">
        <f t="shared" si="75"/>
        <v>0</v>
      </c>
      <c r="AD242" s="251"/>
      <c r="AE242" s="54"/>
      <c r="AF242" s="54"/>
      <c r="AG242" s="54"/>
      <c r="AH242" s="54"/>
      <c r="AI242" s="57"/>
      <c r="AJ242" s="57"/>
      <c r="AK242" s="57"/>
      <c r="AL242" s="54"/>
      <c r="AM242" s="54"/>
      <c r="AN242" s="54"/>
      <c r="AO242" s="54"/>
      <c r="AP242" s="54"/>
      <c r="AQ242" s="54"/>
      <c r="AR242" s="54"/>
      <c r="AS242" s="54"/>
      <c r="AT242" s="54"/>
      <c r="AU242" s="54"/>
      <c r="AV242" s="54"/>
      <c r="AW242" s="54"/>
      <c r="AX242" s="54"/>
      <c r="AY242" s="54"/>
      <c r="AZ242" s="54"/>
      <c r="BA242" s="54"/>
    </row>
    <row r="243" spans="1:53" ht="17.25">
      <c r="A243" s="316">
        <v>30100056</v>
      </c>
      <c r="B243" s="63" t="s">
        <v>85</v>
      </c>
      <c r="C243" s="16" t="s">
        <v>74</v>
      </c>
      <c r="D243" s="17">
        <v>5.0599999999999996</v>
      </c>
      <c r="E243" s="17"/>
      <c r="F243" s="6"/>
      <c r="G243" s="93">
        <f>SUM('1:2'!G243)</f>
        <v>0</v>
      </c>
      <c r="H243" s="296">
        <f t="shared" si="71"/>
        <v>0</v>
      </c>
      <c r="I243" s="93">
        <f>SUM('1:2'!I243)</f>
        <v>0</v>
      </c>
      <c r="J243" s="31" t="str">
        <f t="array" ref="J243">IF(ISERROR(G243/I243),"",G243/I243)</f>
        <v/>
      </c>
      <c r="K243" s="35" t="str">
        <f t="array" ref="K243">IF(ISERROR(G243/L243),"",G243/L243)</f>
        <v/>
      </c>
      <c r="L243" s="87"/>
      <c r="M243" s="36" t="str">
        <f t="shared" si="85"/>
        <v/>
      </c>
      <c r="N243" s="93">
        <f>SUM('1:2'!N243)</f>
        <v>0</v>
      </c>
      <c r="O243" s="93">
        <f>SUM('1:2'!O243)</f>
        <v>0</v>
      </c>
      <c r="P243" s="93">
        <f>SUM('1:2'!P243)</f>
        <v>0</v>
      </c>
      <c r="Q243" s="93">
        <f>SUM('1:2'!Q243)</f>
        <v>0</v>
      </c>
      <c r="R243" s="93">
        <f>SUM('1:2'!R243)</f>
        <v>0</v>
      </c>
      <c r="S243" s="93">
        <f>SUM('1:2'!S243)</f>
        <v>0</v>
      </c>
      <c r="T243" s="93">
        <f>SUM('1:2'!T243)</f>
        <v>0</v>
      </c>
      <c r="U243" s="93">
        <f>SUM('1:2'!U243)</f>
        <v>0</v>
      </c>
      <c r="V243" s="206">
        <f t="shared" si="88"/>
        <v>0</v>
      </c>
      <c r="W243" s="33" t="str">
        <f t="shared" si="89"/>
        <v/>
      </c>
      <c r="X243" s="93">
        <f>SUM('1:2'!X243)</f>
        <v>0</v>
      </c>
      <c r="Y243" s="93">
        <f>SUM('1:2'!Y243)</f>
        <v>0</v>
      </c>
      <c r="Z243" s="93">
        <f>SUM('1:2'!Z243)</f>
        <v>0</v>
      </c>
      <c r="AA243" s="93">
        <f>SUM('1:2'!AA243)</f>
        <v>0</v>
      </c>
      <c r="AB243" s="358">
        <v>0.43</v>
      </c>
      <c r="AC243" s="269">
        <f t="shared" si="75"/>
        <v>0</v>
      </c>
      <c r="AD243" s="251"/>
      <c r="AE243" s="54"/>
      <c r="AF243" s="54"/>
      <c r="AG243" s="54"/>
      <c r="AH243" s="54"/>
      <c r="AI243" s="57"/>
      <c r="AJ243" s="57"/>
      <c r="AK243" s="57"/>
      <c r="AL243" s="54"/>
      <c r="AM243" s="54"/>
      <c r="AN243" s="54"/>
      <c r="AO243" s="54"/>
      <c r="AP243" s="54"/>
      <c r="AQ243" s="54"/>
      <c r="AR243" s="54"/>
      <c r="AS243" s="54"/>
      <c r="AT243" s="54"/>
      <c r="AU243" s="54"/>
      <c r="AV243" s="54"/>
      <c r="AW243" s="54"/>
      <c r="AX243" s="54"/>
      <c r="AY243" s="54"/>
      <c r="AZ243" s="54"/>
      <c r="BA243" s="54"/>
    </row>
    <row r="244" spans="1:53" ht="17.25">
      <c r="A244" s="316">
        <v>30100057</v>
      </c>
      <c r="B244" s="63" t="s">
        <v>85</v>
      </c>
      <c r="C244" s="16" t="s">
        <v>65</v>
      </c>
      <c r="D244" s="17">
        <v>5.0599999999999996</v>
      </c>
      <c r="E244" s="17"/>
      <c r="F244" s="6"/>
      <c r="G244" s="93">
        <f>SUM('1:2'!G244)</f>
        <v>0</v>
      </c>
      <c r="H244" s="296">
        <f t="shared" si="71"/>
        <v>0</v>
      </c>
      <c r="I244" s="93">
        <f>SUM('1:2'!I244)</f>
        <v>0</v>
      </c>
      <c r="J244" s="31" t="str">
        <f t="array" ref="J244">IF(ISERROR(G244/I244),"",G244/I244)</f>
        <v/>
      </c>
      <c r="K244" s="35" t="str">
        <f t="array" ref="K244">IF(ISERROR(G244/L244),"",G244/L244)</f>
        <v/>
      </c>
      <c r="L244" s="87"/>
      <c r="M244" s="36" t="str">
        <f t="shared" si="85"/>
        <v/>
      </c>
      <c r="N244" s="93">
        <f>SUM('1:2'!N244)</f>
        <v>0</v>
      </c>
      <c r="O244" s="93">
        <f>SUM('1:2'!O244)</f>
        <v>0</v>
      </c>
      <c r="P244" s="93">
        <f>SUM('1:2'!P244)</f>
        <v>0</v>
      </c>
      <c r="Q244" s="93">
        <f>SUM('1:2'!Q244)</f>
        <v>0</v>
      </c>
      <c r="R244" s="93">
        <f>SUM('1:2'!R244)</f>
        <v>0</v>
      </c>
      <c r="S244" s="93">
        <f>SUM('1:2'!S244)</f>
        <v>0</v>
      </c>
      <c r="T244" s="93">
        <f>SUM('1:2'!T244)</f>
        <v>0</v>
      </c>
      <c r="U244" s="93">
        <f>SUM('1:2'!U244)</f>
        <v>0</v>
      </c>
      <c r="V244" s="206">
        <f t="shared" si="88"/>
        <v>0</v>
      </c>
      <c r="W244" s="33" t="str">
        <f t="shared" si="89"/>
        <v/>
      </c>
      <c r="X244" s="93">
        <f>SUM('1:2'!X244)</f>
        <v>0</v>
      </c>
      <c r="Y244" s="93">
        <f>SUM('1:2'!Y244)</f>
        <v>0</v>
      </c>
      <c r="Z244" s="93">
        <f>SUM('1:2'!Z244)</f>
        <v>0</v>
      </c>
      <c r="AA244" s="93">
        <f>SUM('1:2'!AA244)</f>
        <v>0</v>
      </c>
      <c r="AB244" s="358">
        <v>0.43</v>
      </c>
      <c r="AC244" s="269">
        <f t="shared" si="75"/>
        <v>0</v>
      </c>
      <c r="AD244" s="251"/>
      <c r="AE244" s="54"/>
      <c r="AF244" s="54"/>
      <c r="AG244" s="54"/>
      <c r="AH244" s="54"/>
      <c r="AI244" s="57"/>
      <c r="AJ244" s="57"/>
      <c r="AK244" s="57"/>
      <c r="AL244" s="54"/>
      <c r="AM244" s="54"/>
      <c r="AN244" s="54"/>
      <c r="AO244" s="54"/>
      <c r="AP244" s="54"/>
      <c r="AQ244" s="54"/>
      <c r="AR244" s="54"/>
      <c r="AS244" s="54"/>
      <c r="AT244" s="54"/>
      <c r="AU244" s="54"/>
      <c r="AV244" s="54"/>
      <c r="AW244" s="54"/>
      <c r="AX244" s="54"/>
      <c r="AY244" s="54"/>
      <c r="AZ244" s="54"/>
      <c r="BA244" s="54"/>
    </row>
    <row r="245" spans="1:53" ht="15" customHeight="1">
      <c r="A245" s="316">
        <v>30100058</v>
      </c>
      <c r="B245" s="63" t="s">
        <v>85</v>
      </c>
      <c r="C245" s="16" t="s">
        <v>61</v>
      </c>
      <c r="D245" s="17">
        <v>5.0599999999999996</v>
      </c>
      <c r="E245" s="17"/>
      <c r="F245" s="6"/>
      <c r="G245" s="93">
        <f>SUM('1:2'!G245)</f>
        <v>0</v>
      </c>
      <c r="H245" s="296">
        <f t="shared" si="71"/>
        <v>0</v>
      </c>
      <c r="I245" s="93">
        <f>SUM('1:2'!I245)</f>
        <v>0</v>
      </c>
      <c r="J245" s="31" t="str">
        <f t="array" ref="J245">IF(ISERROR(G245/I245),"",G245/I245)</f>
        <v/>
      </c>
      <c r="K245" s="35" t="str">
        <f t="array" ref="K245">IF(ISERROR(G245/L245),"",G245/L245)</f>
        <v/>
      </c>
      <c r="L245" s="87"/>
      <c r="M245" s="36" t="str">
        <f t="shared" si="85"/>
        <v/>
      </c>
      <c r="N245" s="93">
        <f>SUM('1:2'!N245)</f>
        <v>0</v>
      </c>
      <c r="O245" s="93">
        <f>SUM('1:2'!O245)</f>
        <v>0</v>
      </c>
      <c r="P245" s="93">
        <f>SUM('1:2'!P245)</f>
        <v>0</v>
      </c>
      <c r="Q245" s="93">
        <f>SUM('1:2'!Q245)</f>
        <v>0</v>
      </c>
      <c r="R245" s="93">
        <f>SUM('1:2'!R245)</f>
        <v>0</v>
      </c>
      <c r="S245" s="93">
        <f>SUM('1:2'!S245)</f>
        <v>0</v>
      </c>
      <c r="T245" s="93">
        <f>SUM('1:2'!T245)</f>
        <v>0</v>
      </c>
      <c r="U245" s="93">
        <f>SUM('1:2'!U245)</f>
        <v>0</v>
      </c>
      <c r="V245" s="206">
        <f t="shared" si="88"/>
        <v>0</v>
      </c>
      <c r="W245" s="33" t="str">
        <f t="shared" si="89"/>
        <v/>
      </c>
      <c r="X245" s="93">
        <f>SUM('1:2'!X245)</f>
        <v>0</v>
      </c>
      <c r="Y245" s="93">
        <f>SUM('1:2'!Y245)</f>
        <v>0</v>
      </c>
      <c r="Z245" s="93">
        <f>SUM('1:2'!Z245)</f>
        <v>0</v>
      </c>
      <c r="AA245" s="93">
        <f>SUM('1:2'!AA245)</f>
        <v>0</v>
      </c>
      <c r="AB245" s="358">
        <v>0.43</v>
      </c>
      <c r="AC245" s="269">
        <f t="shared" si="75"/>
        <v>0</v>
      </c>
      <c r="AD245" s="251"/>
      <c r="AE245" s="54"/>
      <c r="AF245" s="54"/>
      <c r="AG245" s="54"/>
      <c r="AH245" s="54"/>
      <c r="AI245" s="57"/>
      <c r="AJ245" s="57"/>
      <c r="AK245" s="57"/>
      <c r="AL245" s="54"/>
      <c r="AM245" s="54"/>
      <c r="AN245" s="54"/>
      <c r="AO245" s="54"/>
      <c r="AP245" s="54"/>
      <c r="AQ245" s="54"/>
      <c r="AR245" s="54"/>
      <c r="AS245" s="54"/>
      <c r="AT245" s="54"/>
      <c r="AU245" s="54"/>
      <c r="AV245" s="54"/>
      <c r="AW245" s="54"/>
      <c r="AX245" s="54"/>
      <c r="AY245" s="54"/>
      <c r="AZ245" s="54"/>
      <c r="BA245" s="54"/>
    </row>
    <row r="246" spans="1:53" ht="17.25">
      <c r="A246" s="318">
        <v>30600013</v>
      </c>
      <c r="B246" s="197" t="s">
        <v>377</v>
      </c>
      <c r="C246" s="187" t="s">
        <v>374</v>
      </c>
      <c r="D246" s="17"/>
      <c r="E246" s="17"/>
      <c r="F246" s="6"/>
      <c r="G246" s="93">
        <f>SUM('1:2'!G246)</f>
        <v>0</v>
      </c>
      <c r="H246" s="296">
        <f t="shared" si="71"/>
        <v>0</v>
      </c>
      <c r="I246" s="93">
        <f>SUM('1:2'!I246)</f>
        <v>0</v>
      </c>
      <c r="J246" s="31"/>
      <c r="K246" s="35">
        <f t="array" ref="K246">IF(ISERROR(G246/L246),"",G246/L246)</f>
        <v>0</v>
      </c>
      <c r="L246" s="87">
        <v>24</v>
      </c>
      <c r="M246" s="36">
        <f t="shared" si="85"/>
        <v>0</v>
      </c>
      <c r="N246" s="93">
        <f>SUM('1:2'!N246)</f>
        <v>0</v>
      </c>
      <c r="O246" s="93">
        <f>SUM('1:2'!O246)</f>
        <v>0</v>
      </c>
      <c r="P246" s="93">
        <f>SUM('1:2'!P246)</f>
        <v>0</v>
      </c>
      <c r="Q246" s="93">
        <f>SUM('1:2'!Q246)</f>
        <v>0</v>
      </c>
      <c r="R246" s="93">
        <f>SUM('1:2'!R246)</f>
        <v>0</v>
      </c>
      <c r="S246" s="93">
        <f>SUM('1:2'!S246)</f>
        <v>0</v>
      </c>
      <c r="T246" s="93">
        <f>SUM('1:2'!T246)</f>
        <v>0</v>
      </c>
      <c r="U246" s="93">
        <f>SUM('1:2'!U246)</f>
        <v>0</v>
      </c>
      <c r="V246" s="206"/>
      <c r="W246" s="33"/>
      <c r="X246" s="93">
        <f>SUM('1:2'!X246)</f>
        <v>0</v>
      </c>
      <c r="Y246" s="93">
        <f>SUM('1:2'!Y246)</f>
        <v>0</v>
      </c>
      <c r="Z246" s="93">
        <f>SUM('1:2'!Z246)</f>
        <v>0</v>
      </c>
      <c r="AA246" s="93">
        <f>SUM('1:2'!AA246)</f>
        <v>0</v>
      </c>
      <c r="AB246" s="358">
        <v>0.43</v>
      </c>
      <c r="AC246" s="269">
        <f t="shared" si="75"/>
        <v>0</v>
      </c>
      <c r="AD246" s="251"/>
      <c r="AE246" s="54"/>
      <c r="AF246" s="54"/>
      <c r="AG246" s="54"/>
      <c r="AH246" s="54"/>
      <c r="AI246" s="57"/>
      <c r="AJ246" s="57"/>
      <c r="AK246" s="57"/>
      <c r="AL246" s="54"/>
      <c r="AM246" s="54"/>
      <c r="AN246" s="54"/>
      <c r="AO246" s="54"/>
      <c r="AP246" s="54"/>
      <c r="AQ246" s="54"/>
      <c r="AR246" s="54"/>
      <c r="AS246" s="54"/>
      <c r="AT246" s="54"/>
      <c r="AU246" s="54"/>
      <c r="AV246" s="54"/>
      <c r="AW246" s="54"/>
      <c r="AX246" s="54"/>
      <c r="AY246" s="54"/>
      <c r="AZ246" s="54"/>
      <c r="BA246" s="54"/>
    </row>
    <row r="247" spans="1:53" ht="17.25">
      <c r="A247" s="318">
        <v>30600014</v>
      </c>
      <c r="B247" s="197" t="s">
        <v>377</v>
      </c>
      <c r="C247" s="187" t="s">
        <v>369</v>
      </c>
      <c r="D247" s="17"/>
      <c r="E247" s="17"/>
      <c r="F247" s="6"/>
      <c r="G247" s="93">
        <f>SUM('1:2'!G247)</f>
        <v>0</v>
      </c>
      <c r="H247" s="296">
        <f t="shared" si="71"/>
        <v>0</v>
      </c>
      <c r="I247" s="93">
        <f>SUM('1:2'!I247)</f>
        <v>0</v>
      </c>
      <c r="J247" s="31"/>
      <c r="K247" s="35">
        <f t="array" ref="K247">IF(ISERROR(G247/L247),"",G247/L247)</f>
        <v>0</v>
      </c>
      <c r="L247" s="87">
        <v>24</v>
      </c>
      <c r="M247" s="36">
        <f t="shared" si="85"/>
        <v>0</v>
      </c>
      <c r="N247" s="93">
        <f>SUM('1:2'!N247)</f>
        <v>0</v>
      </c>
      <c r="O247" s="93">
        <f>SUM('1:2'!O247)</f>
        <v>0</v>
      </c>
      <c r="P247" s="93">
        <f>SUM('1:2'!P247)</f>
        <v>0</v>
      </c>
      <c r="Q247" s="93">
        <f>SUM('1:2'!Q247)</f>
        <v>0</v>
      </c>
      <c r="R247" s="93">
        <f>SUM('1:2'!R247)</f>
        <v>0</v>
      </c>
      <c r="S247" s="93">
        <f>SUM('1:2'!S247)</f>
        <v>0</v>
      </c>
      <c r="T247" s="93">
        <f>SUM('1:2'!T247)</f>
        <v>0</v>
      </c>
      <c r="U247" s="93">
        <f>SUM('1:2'!U247)</f>
        <v>0</v>
      </c>
      <c r="V247" s="206"/>
      <c r="W247" s="33"/>
      <c r="X247" s="93">
        <f>SUM('1:2'!X247)</f>
        <v>0</v>
      </c>
      <c r="Y247" s="93">
        <f>SUM('1:2'!Y247)</f>
        <v>0</v>
      </c>
      <c r="Z247" s="93">
        <f>SUM('1:2'!Z247)</f>
        <v>0</v>
      </c>
      <c r="AA247" s="93">
        <f>SUM('1:2'!AA247)</f>
        <v>0</v>
      </c>
      <c r="AB247" s="358">
        <v>0.43</v>
      </c>
      <c r="AC247" s="269">
        <f t="shared" si="75"/>
        <v>0</v>
      </c>
      <c r="AD247" s="251"/>
      <c r="AE247" s="54"/>
      <c r="AF247" s="54"/>
      <c r="AG247" s="54"/>
      <c r="AH247" s="54"/>
      <c r="AI247" s="57"/>
      <c r="AJ247" s="57"/>
      <c r="AK247" s="57"/>
      <c r="AL247" s="54"/>
      <c r="AM247" s="54"/>
      <c r="AN247" s="54"/>
      <c r="AO247" s="54"/>
      <c r="AP247" s="54"/>
      <c r="AQ247" s="54"/>
      <c r="AR247" s="54"/>
      <c r="AS247" s="54"/>
      <c r="AT247" s="54"/>
      <c r="AU247" s="54"/>
      <c r="AV247" s="54"/>
      <c r="AW247" s="54"/>
      <c r="AX247" s="54"/>
      <c r="AY247" s="54"/>
      <c r="AZ247" s="54"/>
      <c r="BA247" s="54"/>
    </row>
    <row r="248" spans="1:53" ht="17.25">
      <c r="A248" s="318">
        <v>30600012</v>
      </c>
      <c r="B248" s="197" t="s">
        <v>377</v>
      </c>
      <c r="C248" s="187" t="s">
        <v>370</v>
      </c>
      <c r="D248" s="17"/>
      <c r="E248" s="17"/>
      <c r="F248" s="6"/>
      <c r="G248" s="93">
        <f>SUM('1:2'!G248)</f>
        <v>0</v>
      </c>
      <c r="H248" s="296">
        <f t="shared" si="71"/>
        <v>0</v>
      </c>
      <c r="I248" s="93">
        <f>SUM('1:2'!I248)</f>
        <v>0</v>
      </c>
      <c r="J248" s="31"/>
      <c r="K248" s="35">
        <f t="array" ref="K248">IF(ISERROR(G248/L248),"",G248/L248)</f>
        <v>0</v>
      </c>
      <c r="L248" s="87">
        <v>24</v>
      </c>
      <c r="M248" s="36">
        <f t="shared" si="85"/>
        <v>0</v>
      </c>
      <c r="N248" s="93">
        <f>SUM('1:2'!N248)</f>
        <v>0</v>
      </c>
      <c r="O248" s="93">
        <f>SUM('1:2'!O248)</f>
        <v>0</v>
      </c>
      <c r="P248" s="93">
        <f>SUM('1:2'!P248)</f>
        <v>0</v>
      </c>
      <c r="Q248" s="93">
        <f>SUM('1:2'!Q248)</f>
        <v>0</v>
      </c>
      <c r="R248" s="93">
        <f>SUM('1:2'!R248)</f>
        <v>0</v>
      </c>
      <c r="S248" s="93">
        <f>SUM('1:2'!S248)</f>
        <v>0</v>
      </c>
      <c r="T248" s="93">
        <f>SUM('1:2'!T248)</f>
        <v>0</v>
      </c>
      <c r="U248" s="93">
        <f>SUM('1:2'!U248)</f>
        <v>0</v>
      </c>
      <c r="V248" s="206"/>
      <c r="W248" s="33"/>
      <c r="X248" s="93">
        <f>SUM('1:2'!X248)</f>
        <v>0</v>
      </c>
      <c r="Y248" s="93">
        <f>SUM('1:2'!Y248)</f>
        <v>0</v>
      </c>
      <c r="Z248" s="93">
        <f>SUM('1:2'!Z248)</f>
        <v>0</v>
      </c>
      <c r="AA248" s="93">
        <f>SUM('1:2'!AA248)</f>
        <v>0</v>
      </c>
      <c r="AB248" s="358">
        <v>0.43</v>
      </c>
      <c r="AC248" s="269">
        <f t="shared" si="75"/>
        <v>0</v>
      </c>
      <c r="AD248" s="251"/>
      <c r="AE248" s="54"/>
      <c r="AF248" s="54"/>
      <c r="AG248" s="54"/>
      <c r="AH248" s="54"/>
      <c r="AI248" s="57"/>
      <c r="AJ248" s="57"/>
      <c r="AK248" s="57"/>
      <c r="AL248" s="54"/>
      <c r="AM248" s="54"/>
      <c r="AN248" s="54"/>
      <c r="AO248" s="54"/>
      <c r="AP248" s="54"/>
      <c r="AQ248" s="54"/>
      <c r="AR248" s="54"/>
      <c r="AS248" s="54"/>
      <c r="AT248" s="54"/>
      <c r="AU248" s="54"/>
      <c r="AV248" s="54"/>
      <c r="AW248" s="54"/>
      <c r="AX248" s="54"/>
      <c r="AY248" s="54"/>
      <c r="AZ248" s="54"/>
      <c r="BA248" s="54"/>
    </row>
    <row r="249" spans="1:53" ht="17.25">
      <c r="A249" s="318">
        <v>30600011</v>
      </c>
      <c r="B249" s="197" t="s">
        <v>377</v>
      </c>
      <c r="C249" s="187" t="s">
        <v>371</v>
      </c>
      <c r="D249" s="17"/>
      <c r="E249" s="17"/>
      <c r="F249" s="6"/>
      <c r="G249" s="93">
        <f>SUM('1:2'!G249)</f>
        <v>0</v>
      </c>
      <c r="H249" s="296">
        <f t="shared" si="71"/>
        <v>0</v>
      </c>
      <c r="I249" s="93">
        <f>SUM('1:2'!I249)</f>
        <v>0</v>
      </c>
      <c r="J249" s="31"/>
      <c r="K249" s="35">
        <f t="array" ref="K249">IF(ISERROR(G249/L249),"",G249/L249)</f>
        <v>0</v>
      </c>
      <c r="L249" s="87">
        <v>24</v>
      </c>
      <c r="M249" s="36">
        <f t="shared" si="85"/>
        <v>0</v>
      </c>
      <c r="N249" s="93">
        <f>SUM('1:2'!N249)</f>
        <v>0</v>
      </c>
      <c r="O249" s="93">
        <f>SUM('1:2'!O249)</f>
        <v>0</v>
      </c>
      <c r="P249" s="93">
        <f>SUM('1:2'!P249)</f>
        <v>0</v>
      </c>
      <c r="Q249" s="93">
        <f>SUM('1:2'!Q249)</f>
        <v>0</v>
      </c>
      <c r="R249" s="93">
        <f>SUM('1:2'!R249)</f>
        <v>0</v>
      </c>
      <c r="S249" s="93">
        <f>SUM('1:2'!S249)</f>
        <v>0</v>
      </c>
      <c r="T249" s="93">
        <f>SUM('1:2'!T249)</f>
        <v>0</v>
      </c>
      <c r="U249" s="93">
        <f>SUM('1:2'!U249)</f>
        <v>0</v>
      </c>
      <c r="V249" s="206"/>
      <c r="W249" s="33"/>
      <c r="X249" s="93">
        <f>SUM('1:2'!X249)</f>
        <v>0</v>
      </c>
      <c r="Y249" s="93">
        <f>SUM('1:2'!Y249)</f>
        <v>0</v>
      </c>
      <c r="Z249" s="93">
        <f>SUM('1:2'!Z249)</f>
        <v>0</v>
      </c>
      <c r="AA249" s="93">
        <f>SUM('1:2'!AA249)</f>
        <v>0</v>
      </c>
      <c r="AB249" s="358">
        <v>0.43</v>
      </c>
      <c r="AC249" s="269">
        <f t="shared" si="75"/>
        <v>0</v>
      </c>
      <c r="AD249" s="251"/>
      <c r="AE249" s="54"/>
      <c r="AF249" s="54"/>
      <c r="AG249" s="54"/>
      <c r="AH249" s="54"/>
      <c r="AI249" s="57"/>
      <c r="AJ249" s="57"/>
      <c r="AK249" s="57"/>
      <c r="AL249" s="54"/>
      <c r="AM249" s="54"/>
      <c r="AN249" s="54"/>
      <c r="AO249" s="54"/>
      <c r="AP249" s="54"/>
      <c r="AQ249" s="54"/>
      <c r="AR249" s="54"/>
      <c r="AS249" s="54"/>
      <c r="AT249" s="54"/>
      <c r="AU249" s="54"/>
      <c r="AV249" s="54"/>
      <c r="AW249" s="54"/>
      <c r="AX249" s="54"/>
      <c r="AY249" s="54"/>
      <c r="AZ249" s="54"/>
      <c r="BA249" s="54"/>
    </row>
    <row r="250" spans="1:53" ht="17.25">
      <c r="A250" s="318">
        <v>30300002</v>
      </c>
      <c r="B250" s="197" t="s">
        <v>407</v>
      </c>
      <c r="C250" s="187" t="s">
        <v>408</v>
      </c>
      <c r="D250" s="17"/>
      <c r="E250" s="17"/>
      <c r="F250" s="6"/>
      <c r="G250" s="93">
        <f>SUM('1:2'!G250)</f>
        <v>0</v>
      </c>
      <c r="H250" s="296">
        <f t="shared" si="71"/>
        <v>0</v>
      </c>
      <c r="I250" s="93">
        <f>SUM('1:2'!I250)</f>
        <v>0</v>
      </c>
      <c r="J250" s="31"/>
      <c r="K250" s="35"/>
      <c r="L250" s="87">
        <v>4</v>
      </c>
      <c r="M250" s="36"/>
      <c r="N250" s="31"/>
      <c r="O250" s="93"/>
      <c r="P250" s="93"/>
      <c r="Q250" s="93"/>
      <c r="R250" s="93"/>
      <c r="S250" s="93"/>
      <c r="T250" s="93"/>
      <c r="U250" s="93"/>
      <c r="V250" s="206"/>
      <c r="W250" s="33"/>
      <c r="X250" s="93"/>
      <c r="Y250" s="93"/>
      <c r="Z250" s="93"/>
      <c r="AA250" s="93"/>
      <c r="AB250" s="361">
        <v>0.69</v>
      </c>
      <c r="AC250" s="269">
        <f t="shared" si="75"/>
        <v>0</v>
      </c>
      <c r="AD250" s="251"/>
      <c r="AE250" s="54"/>
      <c r="AF250" s="54"/>
      <c r="AG250" s="54"/>
      <c r="AH250" s="54"/>
      <c r="AI250" s="57"/>
      <c r="AJ250" s="57"/>
      <c r="AK250" s="57"/>
      <c r="AL250" s="54"/>
      <c r="AM250" s="54"/>
      <c r="AN250" s="54"/>
      <c r="AO250" s="54"/>
      <c r="AP250" s="54"/>
      <c r="AQ250" s="54"/>
      <c r="AR250" s="54"/>
      <c r="AS250" s="54"/>
      <c r="AT250" s="54"/>
      <c r="AU250" s="54"/>
      <c r="AV250" s="54"/>
      <c r="AW250" s="54"/>
      <c r="AX250" s="54"/>
      <c r="AY250" s="54"/>
      <c r="AZ250" s="54"/>
      <c r="BA250" s="54"/>
    </row>
    <row r="251" spans="1:53" ht="17.25">
      <c r="A251" s="318">
        <v>30300001</v>
      </c>
      <c r="B251" s="197" t="s">
        <v>407</v>
      </c>
      <c r="C251" s="187" t="s">
        <v>409</v>
      </c>
      <c r="D251" s="17"/>
      <c r="E251" s="17"/>
      <c r="F251" s="6"/>
      <c r="G251" s="93">
        <f>SUM('1:2'!G251)</f>
        <v>0</v>
      </c>
      <c r="H251" s="296">
        <f t="shared" si="71"/>
        <v>0</v>
      </c>
      <c r="I251" s="93">
        <f>SUM('1:2'!I251)</f>
        <v>0</v>
      </c>
      <c r="J251" s="31"/>
      <c r="K251" s="35"/>
      <c r="L251" s="87">
        <v>4</v>
      </c>
      <c r="M251" s="36"/>
      <c r="N251" s="31"/>
      <c r="O251" s="93"/>
      <c r="P251" s="93"/>
      <c r="Q251" s="93"/>
      <c r="R251" s="93"/>
      <c r="S251" s="93"/>
      <c r="T251" s="93"/>
      <c r="U251" s="93"/>
      <c r="V251" s="206"/>
      <c r="W251" s="33"/>
      <c r="X251" s="93"/>
      <c r="Y251" s="93"/>
      <c r="Z251" s="93"/>
      <c r="AA251" s="93"/>
      <c r="AB251" s="361">
        <v>0.69</v>
      </c>
      <c r="AC251" s="269">
        <f t="shared" si="75"/>
        <v>0</v>
      </c>
      <c r="AD251" s="251"/>
      <c r="AE251" s="54"/>
      <c r="AF251" s="54"/>
      <c r="AG251" s="54"/>
      <c r="AH251" s="54"/>
      <c r="AI251" s="57"/>
      <c r="AJ251" s="57"/>
      <c r="AK251" s="57"/>
      <c r="AL251" s="54"/>
      <c r="AM251" s="54"/>
      <c r="AN251" s="54"/>
      <c r="AO251" s="54"/>
      <c r="AP251" s="54"/>
      <c r="AQ251" s="54"/>
      <c r="AR251" s="54"/>
      <c r="AS251" s="54"/>
      <c r="AT251" s="54"/>
      <c r="AU251" s="54"/>
      <c r="AV251" s="54"/>
      <c r="AW251" s="54"/>
      <c r="AX251" s="54"/>
      <c r="AY251" s="54"/>
      <c r="AZ251" s="54"/>
      <c r="BA251" s="54"/>
    </row>
    <row r="252" spans="1:53" ht="17.25">
      <c r="A252" s="318">
        <v>30300003</v>
      </c>
      <c r="B252" s="197" t="s">
        <v>407</v>
      </c>
      <c r="C252" s="187" t="s">
        <v>410</v>
      </c>
      <c r="D252" s="17"/>
      <c r="E252" s="17"/>
      <c r="F252" s="6"/>
      <c r="G252" s="93">
        <f>SUM('1:2'!G252)</f>
        <v>0</v>
      </c>
      <c r="H252" s="296">
        <f t="shared" si="71"/>
        <v>0</v>
      </c>
      <c r="I252" s="93">
        <f>SUM('1:2'!I252)</f>
        <v>0</v>
      </c>
      <c r="J252" s="31"/>
      <c r="K252" s="35"/>
      <c r="L252" s="87">
        <v>4</v>
      </c>
      <c r="M252" s="36"/>
      <c r="N252" s="31"/>
      <c r="O252" s="93"/>
      <c r="P252" s="93"/>
      <c r="Q252" s="93"/>
      <c r="R252" s="93"/>
      <c r="S252" s="93"/>
      <c r="T252" s="93"/>
      <c r="U252" s="93"/>
      <c r="V252" s="206"/>
      <c r="W252" s="33"/>
      <c r="X252" s="93"/>
      <c r="Y252" s="93"/>
      <c r="Z252" s="93"/>
      <c r="AA252" s="93"/>
      <c r="AB252" s="361">
        <v>0.69</v>
      </c>
      <c r="AC252" s="269">
        <f t="shared" si="75"/>
        <v>0</v>
      </c>
      <c r="AD252" s="251"/>
      <c r="AE252" s="54"/>
      <c r="AF252" s="54"/>
      <c r="AG252" s="54"/>
      <c r="AH252" s="54"/>
      <c r="AI252" s="57"/>
      <c r="AJ252" s="57"/>
      <c r="AK252" s="57"/>
      <c r="AL252" s="54"/>
      <c r="AM252" s="54"/>
      <c r="AN252" s="54"/>
      <c r="AO252" s="54"/>
      <c r="AP252" s="54"/>
      <c r="AQ252" s="54"/>
      <c r="AR252" s="54"/>
      <c r="AS252" s="54"/>
      <c r="AT252" s="54"/>
      <c r="AU252" s="54"/>
      <c r="AV252" s="54"/>
      <c r="AW252" s="54"/>
      <c r="AX252" s="54"/>
      <c r="AY252" s="54"/>
      <c r="AZ252" s="54"/>
      <c r="BA252" s="54"/>
    </row>
    <row r="253" spans="1:53" ht="17.25">
      <c r="A253" s="318">
        <v>30300005</v>
      </c>
      <c r="B253" s="189" t="s">
        <v>363</v>
      </c>
      <c r="C253" s="16" t="s">
        <v>337</v>
      </c>
      <c r="D253" s="17"/>
      <c r="E253" s="17"/>
      <c r="F253" s="6"/>
      <c r="G253" s="93">
        <f>SUM('1:2'!G253)</f>
        <v>0</v>
      </c>
      <c r="H253" s="296">
        <f t="shared" si="71"/>
        <v>0</v>
      </c>
      <c r="I253" s="93">
        <f>SUM('1:2'!I253)</f>
        <v>0</v>
      </c>
      <c r="J253" s="31"/>
      <c r="K253" s="35"/>
      <c r="L253" s="87">
        <v>4</v>
      </c>
      <c r="M253" s="36"/>
      <c r="N253" s="31"/>
      <c r="O253" s="93">
        <f>SUM('1:2'!O253)</f>
        <v>0</v>
      </c>
      <c r="P253" s="93">
        <f>SUM('1:2'!P253)</f>
        <v>0</v>
      </c>
      <c r="Q253" s="93">
        <f>SUM('1:2'!Q253)</f>
        <v>0</v>
      </c>
      <c r="R253" s="93">
        <f>SUM('1:2'!R253)</f>
        <v>0</v>
      </c>
      <c r="S253" s="93">
        <f>SUM('1:2'!S253)</f>
        <v>0</v>
      </c>
      <c r="T253" s="93">
        <f>SUM('1:2'!T253)</f>
        <v>0</v>
      </c>
      <c r="U253" s="93">
        <f>SUM('1:2'!U253)</f>
        <v>0</v>
      </c>
      <c r="V253" s="206"/>
      <c r="W253" s="33"/>
      <c r="X253" s="93">
        <f>SUM('1:2'!X253)</f>
        <v>0</v>
      </c>
      <c r="Y253" s="93">
        <f>SUM('1:2'!Y253)</f>
        <v>0</v>
      </c>
      <c r="Z253" s="93">
        <f>SUM('1:2'!Z253)</f>
        <v>0</v>
      </c>
      <c r="AA253" s="93">
        <f>SUM('1:2'!AA253)</f>
        <v>0</v>
      </c>
      <c r="AB253" s="358">
        <v>0.95</v>
      </c>
      <c r="AC253" s="269">
        <f t="shared" si="75"/>
        <v>0</v>
      </c>
      <c r="AD253" s="251"/>
      <c r="AE253" s="54"/>
      <c r="AF253" s="54"/>
      <c r="AG253" s="54"/>
      <c r="AH253" s="54"/>
      <c r="AI253" s="57"/>
      <c r="AJ253" s="57"/>
      <c r="AK253" s="57"/>
      <c r="AL253" s="54"/>
      <c r="AM253" s="54"/>
      <c r="AN253" s="54"/>
      <c r="AO253" s="54"/>
      <c r="AP253" s="54"/>
      <c r="AQ253" s="54"/>
      <c r="AR253" s="54"/>
      <c r="AS253" s="54"/>
      <c r="AT253" s="54"/>
      <c r="AU253" s="54"/>
      <c r="AV253" s="54"/>
      <c r="AW253" s="54"/>
      <c r="AX253" s="54"/>
      <c r="AY253" s="54"/>
      <c r="AZ253" s="54"/>
      <c r="BA253" s="54"/>
    </row>
    <row r="254" spans="1:53" ht="17.25">
      <c r="A254" s="318">
        <v>30300004</v>
      </c>
      <c r="B254" s="189" t="s">
        <v>363</v>
      </c>
      <c r="C254" s="16" t="s">
        <v>339</v>
      </c>
      <c r="D254" s="17"/>
      <c r="E254" s="17"/>
      <c r="F254" s="6"/>
      <c r="G254" s="93">
        <f>SUM('1:2'!G254)</f>
        <v>0</v>
      </c>
      <c r="H254" s="296">
        <f t="shared" si="71"/>
        <v>0</v>
      </c>
      <c r="I254" s="93">
        <f>SUM('1:2'!I254)</f>
        <v>0</v>
      </c>
      <c r="J254" s="31"/>
      <c r="K254" s="35"/>
      <c r="L254" s="87">
        <v>4</v>
      </c>
      <c r="M254" s="36"/>
      <c r="N254" s="31"/>
      <c r="O254" s="93">
        <f>SUM('1:2'!O254)</f>
        <v>0</v>
      </c>
      <c r="P254" s="93">
        <f>SUM('1:2'!P254)</f>
        <v>0</v>
      </c>
      <c r="Q254" s="93">
        <f>SUM('1:2'!Q254)</f>
        <v>0</v>
      </c>
      <c r="R254" s="93">
        <f>SUM('1:2'!R254)</f>
        <v>0</v>
      </c>
      <c r="S254" s="93">
        <f>SUM('1:2'!S254)</f>
        <v>0</v>
      </c>
      <c r="T254" s="93">
        <f>SUM('1:2'!T254)</f>
        <v>0</v>
      </c>
      <c r="U254" s="93">
        <f>SUM('1:2'!U254)</f>
        <v>0</v>
      </c>
      <c r="V254" s="206"/>
      <c r="W254" s="33"/>
      <c r="X254" s="93">
        <f>SUM('1:2'!X254)</f>
        <v>0</v>
      </c>
      <c r="Y254" s="93">
        <f>SUM('1:2'!Y254)</f>
        <v>0</v>
      </c>
      <c r="Z254" s="93">
        <f>SUM('1:2'!Z254)</f>
        <v>0</v>
      </c>
      <c r="AA254" s="93">
        <f>SUM('1:2'!AA254)</f>
        <v>0</v>
      </c>
      <c r="AB254" s="358">
        <v>0.95</v>
      </c>
      <c r="AC254" s="269">
        <f t="shared" si="75"/>
        <v>0</v>
      </c>
      <c r="AD254" s="251"/>
      <c r="AE254" s="54"/>
      <c r="AF254" s="54"/>
      <c r="AG254" s="54"/>
      <c r="AH254" s="54"/>
      <c r="AI254" s="57"/>
      <c r="AJ254" s="57"/>
      <c r="AK254" s="57"/>
      <c r="AL254" s="54"/>
      <c r="AM254" s="54"/>
      <c r="AN254" s="54"/>
      <c r="AO254" s="54"/>
      <c r="AP254" s="54"/>
      <c r="AQ254" s="54"/>
      <c r="AR254" s="54"/>
      <c r="AS254" s="54"/>
      <c r="AT254" s="54"/>
      <c r="AU254" s="54"/>
      <c r="AV254" s="54"/>
      <c r="AW254" s="54"/>
      <c r="AX254" s="54"/>
      <c r="AY254" s="54"/>
      <c r="AZ254" s="54"/>
      <c r="BA254" s="54"/>
    </row>
    <row r="255" spans="1:53" ht="17.25">
      <c r="A255" s="318">
        <v>30300006</v>
      </c>
      <c r="B255" s="189" t="s">
        <v>363</v>
      </c>
      <c r="C255" s="16" t="s">
        <v>341</v>
      </c>
      <c r="D255" s="17"/>
      <c r="E255" s="17"/>
      <c r="F255" s="6"/>
      <c r="G255" s="93">
        <f>SUM('1:2'!G255)</f>
        <v>0</v>
      </c>
      <c r="H255" s="296">
        <f t="shared" si="71"/>
        <v>0</v>
      </c>
      <c r="I255" s="93">
        <f>SUM('1:2'!I255)</f>
        <v>0</v>
      </c>
      <c r="J255" s="31"/>
      <c r="K255" s="35"/>
      <c r="L255" s="87">
        <v>4</v>
      </c>
      <c r="M255" s="36"/>
      <c r="N255" s="31"/>
      <c r="O255" s="93">
        <f>SUM('1:2'!O255)</f>
        <v>0</v>
      </c>
      <c r="P255" s="93">
        <f>SUM('1:2'!P255)</f>
        <v>0</v>
      </c>
      <c r="Q255" s="93">
        <f>SUM('1:2'!Q255)</f>
        <v>0</v>
      </c>
      <c r="R255" s="93">
        <f>SUM('1:2'!R255)</f>
        <v>0</v>
      </c>
      <c r="S255" s="93">
        <f>SUM('1:2'!S255)</f>
        <v>0</v>
      </c>
      <c r="T255" s="93">
        <f>SUM('1:2'!T255)</f>
        <v>0</v>
      </c>
      <c r="U255" s="93">
        <f>SUM('1:2'!U255)</f>
        <v>0</v>
      </c>
      <c r="V255" s="206"/>
      <c r="W255" s="33"/>
      <c r="X255" s="93">
        <f>SUM('1:2'!X255)</f>
        <v>0</v>
      </c>
      <c r="Y255" s="93">
        <f>SUM('1:2'!Y255)</f>
        <v>0</v>
      </c>
      <c r="Z255" s="93">
        <f>SUM('1:2'!Z255)</f>
        <v>0</v>
      </c>
      <c r="AA255" s="93">
        <f>SUM('1:2'!AA255)</f>
        <v>0</v>
      </c>
      <c r="AB255" s="358">
        <v>0.95</v>
      </c>
      <c r="AC255" s="269">
        <f t="shared" si="75"/>
        <v>0</v>
      </c>
      <c r="AD255" s="251"/>
      <c r="AE255" s="54"/>
      <c r="AF255" s="54"/>
      <c r="AG255" s="54"/>
      <c r="AH255" s="54"/>
      <c r="AI255" s="57"/>
      <c r="AJ255" s="57"/>
      <c r="AK255" s="57"/>
      <c r="AL255" s="54"/>
      <c r="AM255" s="54"/>
      <c r="AN255" s="54"/>
      <c r="AO255" s="54"/>
      <c r="AP255" s="54"/>
      <c r="AQ255" s="54"/>
      <c r="AR255" s="54"/>
      <c r="AS255" s="54"/>
      <c r="AT255" s="54"/>
      <c r="AU255" s="54"/>
      <c r="AV255" s="54"/>
      <c r="AW255" s="54"/>
      <c r="AX255" s="54"/>
      <c r="AY255" s="54"/>
      <c r="AZ255" s="54"/>
      <c r="BA255" s="54"/>
    </row>
    <row r="256" spans="1:53" ht="15.75">
      <c r="A256" s="534" t="s">
        <v>86</v>
      </c>
      <c r="B256" s="534"/>
      <c r="C256" s="243" t="s">
        <v>71</v>
      </c>
      <c r="D256" s="20"/>
      <c r="E256" s="20"/>
      <c r="F256" s="32"/>
      <c r="G256" s="94">
        <f>SUM(G199:G255)</f>
        <v>4557</v>
      </c>
      <c r="H256" s="30">
        <f>SUM(H199:H255)</f>
        <v>22991.81</v>
      </c>
      <c r="I256" s="30">
        <f>SUM(I199:I255)</f>
        <v>191</v>
      </c>
      <c r="J256" s="31">
        <f t="array" ref="J256">IF(ISERROR(G256/I256),"",G256/I256)</f>
        <v>23.858638743455497</v>
      </c>
      <c r="K256" s="30">
        <f>SUM(K199:K255)</f>
        <v>132.843715393134</v>
      </c>
      <c r="L256" s="98"/>
      <c r="M256" s="89">
        <f t="shared" ref="M256:V256" si="90">SUM(M199:M255)</f>
        <v>58.156284606865995</v>
      </c>
      <c r="N256" s="30">
        <f t="shared" si="90"/>
        <v>0</v>
      </c>
      <c r="O256" s="91">
        <f t="shared" si="90"/>
        <v>0</v>
      </c>
      <c r="P256" s="91">
        <f t="shared" si="90"/>
        <v>0</v>
      </c>
      <c r="Q256" s="91">
        <f t="shared" si="90"/>
        <v>0</v>
      </c>
      <c r="R256" s="91">
        <f t="shared" si="90"/>
        <v>0</v>
      </c>
      <c r="S256" s="92">
        <f t="shared" si="90"/>
        <v>0</v>
      </c>
      <c r="T256" s="91">
        <f t="shared" si="90"/>
        <v>0</v>
      </c>
      <c r="U256" s="91">
        <f t="shared" si="90"/>
        <v>0</v>
      </c>
      <c r="V256" s="206">
        <f t="shared" si="90"/>
        <v>0</v>
      </c>
      <c r="W256" s="33">
        <f t="shared" ref="W256:W263" si="91">IF(ISERROR(V256/G256),"",V256/G256)</f>
        <v>0</v>
      </c>
      <c r="X256" s="92">
        <f>SUM(X199:X255)</f>
        <v>0</v>
      </c>
      <c r="Y256" s="92">
        <f>SUM(Y199:Y255)</f>
        <v>0</v>
      </c>
      <c r="Z256" s="92">
        <f>SUM(Z199:Z255)</f>
        <v>0</v>
      </c>
      <c r="AA256" s="92">
        <f>SUM(AA199:AA255)</f>
        <v>0</v>
      </c>
      <c r="AB256" s="358"/>
      <c r="AC256" s="91">
        <f>SUM(AC199:AC255)</f>
        <v>1360.2799999999997</v>
      </c>
      <c r="AD256" s="251"/>
      <c r="AE256" s="74"/>
      <c r="AF256" s="74"/>
      <c r="AG256" s="74"/>
      <c r="AH256" s="74"/>
      <c r="AI256" s="57"/>
      <c r="AJ256" s="57"/>
      <c r="AK256" s="57"/>
      <c r="AL256" s="54"/>
      <c r="AM256" s="54"/>
      <c r="AN256" s="54"/>
      <c r="AO256" s="54"/>
      <c r="AP256" s="54"/>
      <c r="AQ256" s="54"/>
      <c r="AR256" s="54"/>
      <c r="AS256" s="54"/>
      <c r="AT256" s="54"/>
      <c r="AU256" s="54"/>
      <c r="AV256" s="54"/>
      <c r="AW256" s="54"/>
      <c r="AX256" s="54"/>
      <c r="AY256" s="54"/>
      <c r="AZ256" s="54"/>
      <c r="BA256" s="54"/>
    </row>
    <row r="257" spans="1:53" ht="17.25">
      <c r="A257" s="320">
        <v>30400012</v>
      </c>
      <c r="B257" s="61" t="s">
        <v>87</v>
      </c>
      <c r="C257" s="16" t="s">
        <v>53</v>
      </c>
      <c r="D257" s="17">
        <v>5.03</v>
      </c>
      <c r="E257" s="17"/>
      <c r="F257" s="6"/>
      <c r="G257" s="93">
        <f>SUM('1:2'!G257)</f>
        <v>0</v>
      </c>
      <c r="H257" s="246">
        <f>D257*G257</f>
        <v>0</v>
      </c>
      <c r="I257" s="93">
        <f>SUM('1:2'!I257)</f>
        <v>0</v>
      </c>
      <c r="J257" s="31" t="str">
        <f t="array" ref="J257">IF(ISERROR(G257/I257),"",G257/I257)</f>
        <v/>
      </c>
      <c r="K257" s="35">
        <f t="array" ref="K257">IF(ISERROR(G257/L257),"",G257/L257)</f>
        <v>0</v>
      </c>
      <c r="L257" s="87">
        <v>8.8000000000000007</v>
      </c>
      <c r="M257" s="36">
        <f t="shared" ref="M257:M264" si="92">IF(ISERROR(I257-K257),"",I257-K257)</f>
        <v>0</v>
      </c>
      <c r="N257" s="31">
        <f t="shared" ref="N257:N264" si="93">SUM(O257:U257)</f>
        <v>0</v>
      </c>
      <c r="O257" s="93">
        <f>SUM('1:2'!O257)</f>
        <v>0</v>
      </c>
      <c r="P257" s="93">
        <f>SUM('1:2'!P257)</f>
        <v>0</v>
      </c>
      <c r="Q257" s="93">
        <f>SUM('1:2'!Q257)</f>
        <v>0</v>
      </c>
      <c r="R257" s="93">
        <f>SUM('1:2'!R257)</f>
        <v>0</v>
      </c>
      <c r="S257" s="93">
        <f>SUM('1:2'!S257)</f>
        <v>0</v>
      </c>
      <c r="T257" s="93">
        <f>SUM('1:2'!T257)</f>
        <v>0</v>
      </c>
      <c r="U257" s="93">
        <f>SUM('1:2'!U257)</f>
        <v>0</v>
      </c>
      <c r="V257" s="206">
        <f t="shared" ref="V257:V263" si="94">SUM(X257:AA257)</f>
        <v>0</v>
      </c>
      <c r="W257" s="33" t="str">
        <f t="shared" si="91"/>
        <v/>
      </c>
      <c r="X257" s="93">
        <f>SUM('1:2'!X257)</f>
        <v>0</v>
      </c>
      <c r="Y257" s="93">
        <f>SUM('1:2'!Y257)</f>
        <v>0</v>
      </c>
      <c r="Z257" s="93">
        <f>SUM('1:2'!Z257)</f>
        <v>0</v>
      </c>
      <c r="AA257" s="93">
        <f>SUM('1:2'!AA257)</f>
        <v>0</v>
      </c>
      <c r="AB257" s="358">
        <v>1.18</v>
      </c>
      <c r="AC257" s="269">
        <f t="shared" ref="AC257:AC290" si="95">AB257*G257</f>
        <v>0</v>
      </c>
      <c r="AD257" s="251"/>
      <c r="AE257" s="54"/>
      <c r="AF257" s="54"/>
      <c r="AG257" s="54"/>
      <c r="AH257" s="54"/>
      <c r="AI257" s="57"/>
      <c r="AJ257" s="57"/>
      <c r="AK257" s="57"/>
      <c r="AL257" s="54"/>
      <c r="AM257" s="54"/>
      <c r="AN257" s="54"/>
      <c r="AO257" s="54"/>
      <c r="AP257" s="54"/>
      <c r="AQ257" s="54"/>
      <c r="AR257" s="54"/>
      <c r="AS257" s="54"/>
      <c r="AT257" s="54"/>
      <c r="AU257" s="54"/>
      <c r="AV257" s="54"/>
      <c r="AW257" s="54"/>
      <c r="AX257" s="54"/>
      <c r="AY257" s="54"/>
      <c r="AZ257" s="54"/>
      <c r="BA257" s="54"/>
    </row>
    <row r="258" spans="1:53" ht="17.25">
      <c r="A258" s="320">
        <v>30400010</v>
      </c>
      <c r="B258" s="61" t="s">
        <v>87</v>
      </c>
      <c r="C258" s="16" t="s">
        <v>60</v>
      </c>
      <c r="D258" s="17">
        <v>5.03</v>
      </c>
      <c r="E258" s="17"/>
      <c r="F258" s="6"/>
      <c r="G258" s="93">
        <f>SUM('1:2'!G258)</f>
        <v>0</v>
      </c>
      <c r="H258" s="246">
        <f t="shared" ref="H258:H290" si="96">D258*G258</f>
        <v>0</v>
      </c>
      <c r="I258" s="93">
        <f>SUM('1:2'!I258)</f>
        <v>0</v>
      </c>
      <c r="J258" s="31" t="str">
        <f t="array" ref="J258">IF(ISERROR(G258/I258),"",G258/I258)</f>
        <v/>
      </c>
      <c r="K258" s="35">
        <f t="array" ref="K258">IF(ISERROR(G258/L258),"",G258/L258)</f>
        <v>0</v>
      </c>
      <c r="L258" s="87">
        <v>8.8000000000000007</v>
      </c>
      <c r="M258" s="36">
        <f t="shared" si="92"/>
        <v>0</v>
      </c>
      <c r="N258" s="31">
        <f t="shared" si="93"/>
        <v>0</v>
      </c>
      <c r="O258" s="93">
        <f>SUM('1:2'!O258)</f>
        <v>0</v>
      </c>
      <c r="P258" s="93">
        <f>SUM('1:2'!P258)</f>
        <v>0</v>
      </c>
      <c r="Q258" s="93">
        <f>SUM('1:2'!Q258)</f>
        <v>0</v>
      </c>
      <c r="R258" s="93">
        <f>SUM('1:2'!R258)</f>
        <v>0</v>
      </c>
      <c r="S258" s="93">
        <f>SUM('1:2'!S258)</f>
        <v>0</v>
      </c>
      <c r="T258" s="93">
        <f>SUM('1:2'!T258)</f>
        <v>0</v>
      </c>
      <c r="U258" s="93">
        <f>SUM('1:2'!U258)</f>
        <v>0</v>
      </c>
      <c r="V258" s="206">
        <f t="shared" si="94"/>
        <v>0</v>
      </c>
      <c r="W258" s="33" t="str">
        <f t="shared" si="91"/>
        <v/>
      </c>
      <c r="X258" s="93">
        <f>SUM('1:2'!X258)</f>
        <v>0</v>
      </c>
      <c r="Y258" s="93">
        <f>SUM('1:2'!Y258)</f>
        <v>0</v>
      </c>
      <c r="Z258" s="93">
        <f>SUM('1:2'!Z258)</f>
        <v>0</v>
      </c>
      <c r="AA258" s="93">
        <f>SUM('1:2'!AA258)</f>
        <v>0</v>
      </c>
      <c r="AB258" s="358">
        <v>1.18</v>
      </c>
      <c r="AC258" s="269">
        <f t="shared" si="95"/>
        <v>0</v>
      </c>
      <c r="AD258" s="251"/>
      <c r="AE258" s="54"/>
      <c r="AF258" s="54"/>
      <c r="AG258" s="54"/>
      <c r="AH258" s="54"/>
      <c r="AI258" s="57"/>
      <c r="AJ258" s="57"/>
      <c r="AK258" s="57"/>
      <c r="AL258" s="54"/>
      <c r="AM258" s="54"/>
      <c r="AN258" s="54"/>
      <c r="AO258" s="54"/>
      <c r="AP258" s="54"/>
      <c r="AQ258" s="54"/>
      <c r="AR258" s="54"/>
      <c r="AS258" s="54"/>
      <c r="AT258" s="54"/>
      <c r="AU258" s="54"/>
      <c r="AV258" s="54"/>
      <c r="AW258" s="54"/>
      <c r="AX258" s="54"/>
      <c r="AY258" s="54"/>
      <c r="AZ258" s="54"/>
      <c r="BA258" s="54"/>
    </row>
    <row r="259" spans="1:53" ht="17.25">
      <c r="A259" s="320">
        <v>30400011</v>
      </c>
      <c r="B259" s="61" t="s">
        <v>87</v>
      </c>
      <c r="C259" s="16" t="s">
        <v>74</v>
      </c>
      <c r="D259" s="17">
        <v>5.03</v>
      </c>
      <c r="E259" s="17"/>
      <c r="F259" s="6"/>
      <c r="G259" s="93">
        <f>SUM('1:2'!G259)</f>
        <v>0</v>
      </c>
      <c r="H259" s="246">
        <f t="shared" si="96"/>
        <v>0</v>
      </c>
      <c r="I259" s="93">
        <f>SUM('1:2'!I259)</f>
        <v>0</v>
      </c>
      <c r="J259" s="31" t="str">
        <f t="array" ref="J259">IF(ISERROR(G259/I259),"",G259/I259)</f>
        <v/>
      </c>
      <c r="K259" s="35">
        <f t="array" ref="K259">IF(ISERROR(G259/L259),"",G259/L259)</f>
        <v>0</v>
      </c>
      <c r="L259" s="87">
        <v>8.8000000000000007</v>
      </c>
      <c r="M259" s="36">
        <f t="shared" si="92"/>
        <v>0</v>
      </c>
      <c r="N259" s="31">
        <f t="shared" si="93"/>
        <v>0</v>
      </c>
      <c r="O259" s="93">
        <f>SUM('1:2'!O259)</f>
        <v>0</v>
      </c>
      <c r="P259" s="93">
        <f>SUM('1:2'!P259)</f>
        <v>0</v>
      </c>
      <c r="Q259" s="93">
        <f>SUM('1:2'!Q259)</f>
        <v>0</v>
      </c>
      <c r="R259" s="93">
        <f>SUM('1:2'!R259)</f>
        <v>0</v>
      </c>
      <c r="S259" s="93">
        <f>SUM('1:2'!S259)</f>
        <v>0</v>
      </c>
      <c r="T259" s="93">
        <f>SUM('1:2'!T259)</f>
        <v>0</v>
      </c>
      <c r="U259" s="93">
        <f>SUM('1:2'!U259)</f>
        <v>0</v>
      </c>
      <c r="V259" s="206">
        <f t="shared" si="94"/>
        <v>0</v>
      </c>
      <c r="W259" s="33" t="str">
        <f t="shared" si="91"/>
        <v/>
      </c>
      <c r="X259" s="93">
        <f>SUM('1:2'!X259)</f>
        <v>0</v>
      </c>
      <c r="Y259" s="93">
        <f>SUM('1:2'!Y259)</f>
        <v>0</v>
      </c>
      <c r="Z259" s="93">
        <f>SUM('1:2'!Z259)</f>
        <v>0</v>
      </c>
      <c r="AA259" s="93">
        <f>SUM('1:2'!AA259)</f>
        <v>0</v>
      </c>
      <c r="AB259" s="358">
        <v>1.18</v>
      </c>
      <c r="AC259" s="269">
        <f t="shared" si="95"/>
        <v>0</v>
      </c>
      <c r="AD259" s="251"/>
      <c r="AE259" s="54"/>
      <c r="AF259" s="54"/>
      <c r="AG259" s="54"/>
      <c r="AH259" s="54"/>
      <c r="AI259" s="57"/>
      <c r="AJ259" s="57"/>
      <c r="AK259" s="57"/>
      <c r="AL259" s="54"/>
      <c r="AM259" s="54"/>
      <c r="AN259" s="54"/>
      <c r="AO259" s="54"/>
      <c r="AP259" s="54"/>
      <c r="AQ259" s="54"/>
      <c r="AR259" s="54"/>
      <c r="AS259" s="54"/>
      <c r="AT259" s="54"/>
      <c r="AU259" s="54"/>
      <c r="AV259" s="54"/>
      <c r="AW259" s="54"/>
      <c r="AX259" s="54"/>
      <c r="AY259" s="54"/>
      <c r="AZ259" s="54"/>
      <c r="BA259" s="54"/>
    </row>
    <row r="260" spans="1:53" ht="17.25">
      <c r="A260" s="320">
        <v>30400014</v>
      </c>
      <c r="B260" s="215" t="s">
        <v>513</v>
      </c>
      <c r="C260" s="16" t="s">
        <v>53</v>
      </c>
      <c r="D260" s="17">
        <v>5.03</v>
      </c>
      <c r="E260" s="17"/>
      <c r="F260" s="6"/>
      <c r="G260" s="93">
        <f>SUM('1:2'!G260)</f>
        <v>0</v>
      </c>
      <c r="H260" s="246">
        <f t="shared" si="96"/>
        <v>0</v>
      </c>
      <c r="I260" s="93">
        <f>SUM('1:2'!I260)</f>
        <v>0</v>
      </c>
      <c r="J260" s="31" t="str">
        <f t="array" ref="J260">IF(ISERROR(G260/I260),"",G260/I260)</f>
        <v/>
      </c>
      <c r="K260" s="35">
        <f t="array" ref="K260">IF(ISERROR(G260/L260),"",G260/L260)</f>
        <v>0</v>
      </c>
      <c r="L260" s="87">
        <v>9.3000000000000007</v>
      </c>
      <c r="M260" s="36">
        <f t="shared" si="92"/>
        <v>0</v>
      </c>
      <c r="N260" s="31">
        <f t="shared" si="93"/>
        <v>0</v>
      </c>
      <c r="O260" s="93">
        <f>SUM('1:2'!O260)</f>
        <v>0</v>
      </c>
      <c r="P260" s="93">
        <f>SUM('1:2'!P260)</f>
        <v>0</v>
      </c>
      <c r="Q260" s="93">
        <f>SUM('1:2'!Q260)</f>
        <v>0</v>
      </c>
      <c r="R260" s="93">
        <f>SUM('1:2'!R260)</f>
        <v>0</v>
      </c>
      <c r="S260" s="93">
        <f>SUM('1:2'!S260)</f>
        <v>0</v>
      </c>
      <c r="T260" s="93">
        <f>SUM('1:2'!T260)</f>
        <v>0</v>
      </c>
      <c r="U260" s="93">
        <f>SUM('1:2'!U260)</f>
        <v>0</v>
      </c>
      <c r="V260" s="206">
        <f t="shared" si="94"/>
        <v>0</v>
      </c>
      <c r="W260" s="33" t="str">
        <f t="shared" si="91"/>
        <v/>
      </c>
      <c r="X260" s="93">
        <f>SUM('1:2'!X260)</f>
        <v>0</v>
      </c>
      <c r="Y260" s="93">
        <f>SUM('1:2'!Y260)</f>
        <v>0</v>
      </c>
      <c r="Z260" s="93">
        <f>SUM('1:2'!Z260)</f>
        <v>0</v>
      </c>
      <c r="AA260" s="93">
        <f>SUM('1:2'!AA260)</f>
        <v>0</v>
      </c>
      <c r="AB260" s="358">
        <v>1.1100000000000001</v>
      </c>
      <c r="AC260" s="269">
        <f t="shared" si="95"/>
        <v>0</v>
      </c>
      <c r="AD260" s="251"/>
      <c r="AE260" s="54"/>
      <c r="AF260" s="54"/>
      <c r="AG260" s="54"/>
      <c r="AH260" s="54"/>
      <c r="AI260" s="57"/>
      <c r="AJ260" s="57"/>
      <c r="AK260" s="57"/>
      <c r="AL260" s="54"/>
      <c r="AM260" s="54"/>
      <c r="AN260" s="54"/>
      <c r="AO260" s="54"/>
      <c r="AP260" s="54"/>
      <c r="AQ260" s="54"/>
      <c r="AR260" s="54"/>
      <c r="AS260" s="54"/>
      <c r="AT260" s="54"/>
      <c r="AU260" s="54"/>
      <c r="AV260" s="54"/>
      <c r="AW260" s="54"/>
      <c r="AX260" s="54"/>
      <c r="AY260" s="54"/>
      <c r="AZ260" s="54"/>
      <c r="BA260" s="54"/>
    </row>
    <row r="261" spans="1:53" ht="17.25">
      <c r="A261" s="320">
        <v>30400013</v>
      </c>
      <c r="B261" s="215" t="s">
        <v>473</v>
      </c>
      <c r="C261" s="16" t="s">
        <v>72</v>
      </c>
      <c r="D261" s="17">
        <v>5.03</v>
      </c>
      <c r="E261" s="17"/>
      <c r="F261" s="6"/>
      <c r="G261" s="93">
        <f>SUM('1:2'!G261)</f>
        <v>0</v>
      </c>
      <c r="H261" s="246">
        <f t="shared" si="96"/>
        <v>0</v>
      </c>
      <c r="I261" s="93">
        <f>SUM('1:2'!I261)</f>
        <v>0</v>
      </c>
      <c r="J261" s="31" t="str">
        <f t="array" ref="J261">IF(ISERROR(G261/I261),"",G261/I261)</f>
        <v/>
      </c>
      <c r="K261" s="35">
        <f t="array" ref="K261">IF(ISERROR(G261/L261),"",G261/L261)</f>
        <v>0</v>
      </c>
      <c r="L261" s="87">
        <v>9.3000000000000007</v>
      </c>
      <c r="M261" s="36">
        <f t="shared" si="92"/>
        <v>0</v>
      </c>
      <c r="N261" s="31">
        <f t="shared" si="93"/>
        <v>0</v>
      </c>
      <c r="O261" s="93">
        <f>SUM('1:2'!O261)</f>
        <v>0</v>
      </c>
      <c r="P261" s="93">
        <f>SUM('1:2'!P261)</f>
        <v>0</v>
      </c>
      <c r="Q261" s="93">
        <f>SUM('1:2'!Q261)</f>
        <v>0</v>
      </c>
      <c r="R261" s="93">
        <f>SUM('1:2'!R261)</f>
        <v>0</v>
      </c>
      <c r="S261" s="93">
        <f>SUM('1:2'!S261)</f>
        <v>0</v>
      </c>
      <c r="T261" s="93">
        <f>SUM('1:2'!T261)</f>
        <v>0</v>
      </c>
      <c r="U261" s="93">
        <f>SUM('1:2'!U261)</f>
        <v>0</v>
      </c>
      <c r="V261" s="206">
        <f t="shared" si="94"/>
        <v>0</v>
      </c>
      <c r="W261" s="33" t="str">
        <f t="shared" si="91"/>
        <v/>
      </c>
      <c r="X261" s="93">
        <f>SUM('1:2'!X261)</f>
        <v>0</v>
      </c>
      <c r="Y261" s="93">
        <f>SUM('1:2'!Y261)</f>
        <v>0</v>
      </c>
      <c r="Z261" s="93">
        <f>SUM('1:2'!Z261)</f>
        <v>0</v>
      </c>
      <c r="AA261" s="93">
        <f>SUM('1:2'!AA261)</f>
        <v>0</v>
      </c>
      <c r="AB261" s="358">
        <v>1.1100000000000001</v>
      </c>
      <c r="AC261" s="269">
        <f t="shared" si="95"/>
        <v>0</v>
      </c>
      <c r="AD261" s="251"/>
      <c r="AE261" s="54"/>
      <c r="AF261" s="54"/>
      <c r="AG261" s="54"/>
      <c r="AH261" s="54"/>
      <c r="AI261" s="57"/>
      <c r="AJ261" s="57"/>
      <c r="AK261" s="57"/>
      <c r="AL261" s="54"/>
      <c r="AM261" s="54"/>
      <c r="AN261" s="54"/>
      <c r="AO261" s="54"/>
      <c r="AP261" s="54"/>
      <c r="AQ261" s="54"/>
      <c r="AR261" s="54"/>
      <c r="AS261" s="54"/>
      <c r="AT261" s="54"/>
      <c r="AU261" s="54"/>
      <c r="AV261" s="54"/>
      <c r="AW261" s="54"/>
      <c r="AX261" s="54"/>
      <c r="AY261" s="54"/>
      <c r="AZ261" s="54"/>
      <c r="BA261" s="54"/>
    </row>
    <row r="262" spans="1:53" ht="17.25">
      <c r="A262" s="320">
        <v>30400016</v>
      </c>
      <c r="B262" s="215" t="s">
        <v>513</v>
      </c>
      <c r="C262" s="16" t="s">
        <v>60</v>
      </c>
      <c r="D262" s="17">
        <v>5.03</v>
      </c>
      <c r="E262" s="17"/>
      <c r="F262" s="6"/>
      <c r="G262" s="93">
        <f>SUM('1:2'!G262)</f>
        <v>146</v>
      </c>
      <c r="H262" s="246">
        <f t="shared" si="96"/>
        <v>734.38</v>
      </c>
      <c r="I262" s="93">
        <f>SUM('1:2'!I262)</f>
        <v>28</v>
      </c>
      <c r="J262" s="31">
        <f t="array" ref="J262">IF(ISERROR(G262/I262),"",G262/I262)</f>
        <v>5.2142857142857144</v>
      </c>
      <c r="K262" s="35">
        <f t="array" ref="K262">IF(ISERROR(G262/L262),"",G262/L262)</f>
        <v>15.698924731182794</v>
      </c>
      <c r="L262" s="87">
        <v>9.3000000000000007</v>
      </c>
      <c r="M262" s="36">
        <f t="shared" si="92"/>
        <v>12.301075268817206</v>
      </c>
      <c r="N262" s="31">
        <f t="shared" si="93"/>
        <v>0</v>
      </c>
      <c r="O262" s="93">
        <f>SUM('1:2'!O262)</f>
        <v>0</v>
      </c>
      <c r="P262" s="93">
        <f>SUM('1:2'!P262)</f>
        <v>0</v>
      </c>
      <c r="Q262" s="93">
        <f>SUM('1:2'!Q262)</f>
        <v>0</v>
      </c>
      <c r="R262" s="93">
        <f>SUM('1:2'!R262)</f>
        <v>0</v>
      </c>
      <c r="S262" s="93">
        <f>SUM('1:2'!S262)</f>
        <v>0</v>
      </c>
      <c r="T262" s="93">
        <f>SUM('1:2'!T262)</f>
        <v>0</v>
      </c>
      <c r="U262" s="93">
        <f>SUM('1:2'!U262)</f>
        <v>0</v>
      </c>
      <c r="V262" s="206">
        <f t="shared" si="94"/>
        <v>0</v>
      </c>
      <c r="W262" s="33">
        <f t="shared" si="91"/>
        <v>0</v>
      </c>
      <c r="X262" s="93">
        <f>SUM('1:2'!X262)</f>
        <v>0</v>
      </c>
      <c r="Y262" s="93">
        <f>SUM('1:2'!Y262)</f>
        <v>0</v>
      </c>
      <c r="Z262" s="93">
        <f>SUM('1:2'!Z262)</f>
        <v>0</v>
      </c>
      <c r="AA262" s="93">
        <f>SUM('1:2'!AA262)</f>
        <v>0</v>
      </c>
      <c r="AB262" s="358">
        <v>1.1100000000000001</v>
      </c>
      <c r="AC262" s="269">
        <f t="shared" si="95"/>
        <v>162.06</v>
      </c>
      <c r="AD262" s="251"/>
      <c r="AE262" s="54"/>
      <c r="AF262" s="54"/>
      <c r="AG262" s="54"/>
      <c r="AH262" s="54"/>
      <c r="AI262" s="57"/>
      <c r="AJ262" s="57"/>
      <c r="AK262" s="57"/>
      <c r="AL262" s="54"/>
      <c r="AM262" s="54"/>
      <c r="AN262" s="54"/>
      <c r="AO262" s="54"/>
      <c r="AP262" s="54"/>
      <c r="AQ262" s="54"/>
      <c r="AR262" s="54"/>
      <c r="AS262" s="54"/>
      <c r="AT262" s="54"/>
      <c r="AU262" s="54"/>
      <c r="AV262" s="54"/>
      <c r="AW262" s="54"/>
      <c r="AX262" s="54"/>
      <c r="AY262" s="54"/>
      <c r="AZ262" s="54"/>
      <c r="BA262" s="54"/>
    </row>
    <row r="263" spans="1:53" ht="17.25">
      <c r="A263" s="320">
        <v>30400017</v>
      </c>
      <c r="B263" s="215" t="s">
        <v>513</v>
      </c>
      <c r="C263" s="16" t="s">
        <v>66</v>
      </c>
      <c r="D263" s="17">
        <v>5.03</v>
      </c>
      <c r="E263" s="17"/>
      <c r="F263" s="6"/>
      <c r="G263" s="93">
        <f>SUM('1:2'!G263)</f>
        <v>0</v>
      </c>
      <c r="H263" s="246">
        <f t="shared" si="96"/>
        <v>0</v>
      </c>
      <c r="I263" s="93">
        <f>SUM('1:2'!I263)</f>
        <v>0</v>
      </c>
      <c r="J263" s="31" t="str">
        <f t="array" ref="J263">IF(ISERROR(G263/I263),"",G263/I263)</f>
        <v/>
      </c>
      <c r="K263" s="35">
        <f t="array" ref="K263">IF(ISERROR(G263/L263),"",G263/L263)</f>
        <v>0</v>
      </c>
      <c r="L263" s="87">
        <v>9.3000000000000007</v>
      </c>
      <c r="M263" s="36">
        <f t="shared" si="92"/>
        <v>0</v>
      </c>
      <c r="N263" s="31">
        <f t="shared" si="93"/>
        <v>0</v>
      </c>
      <c r="O263" s="93">
        <f>SUM('1:2'!O263)</f>
        <v>0</v>
      </c>
      <c r="P263" s="93">
        <f>SUM('1:2'!P263)</f>
        <v>0</v>
      </c>
      <c r="Q263" s="93">
        <f>SUM('1:2'!Q263)</f>
        <v>0</v>
      </c>
      <c r="R263" s="93">
        <f>SUM('1:2'!R263)</f>
        <v>0</v>
      </c>
      <c r="S263" s="93">
        <f>SUM('1:2'!S263)</f>
        <v>0</v>
      </c>
      <c r="T263" s="93">
        <f>SUM('1:2'!T263)</f>
        <v>0</v>
      </c>
      <c r="U263" s="93">
        <f>SUM('1:2'!U263)</f>
        <v>0</v>
      </c>
      <c r="V263" s="206">
        <f t="shared" si="94"/>
        <v>0</v>
      </c>
      <c r="W263" s="33" t="str">
        <f t="shared" si="91"/>
        <v/>
      </c>
      <c r="X263" s="93">
        <f>SUM('1:2'!X263)</f>
        <v>0</v>
      </c>
      <c r="Y263" s="93">
        <f>SUM('1:2'!Y263)</f>
        <v>0</v>
      </c>
      <c r="Z263" s="93">
        <f>SUM('1:2'!Z263)</f>
        <v>0</v>
      </c>
      <c r="AA263" s="93">
        <f>SUM('1:2'!AA263)</f>
        <v>0</v>
      </c>
      <c r="AB263" s="358">
        <v>1.1100000000000001</v>
      </c>
      <c r="AC263" s="269">
        <f t="shared" si="95"/>
        <v>0</v>
      </c>
      <c r="AD263" s="251"/>
      <c r="AE263" s="54"/>
      <c r="AF263" s="54"/>
      <c r="AG263" s="54"/>
      <c r="AH263" s="54"/>
      <c r="AI263" s="57"/>
      <c r="AJ263" s="57"/>
      <c r="AK263" s="57"/>
      <c r="AL263" s="54"/>
      <c r="AM263" s="54"/>
      <c r="AN263" s="54"/>
      <c r="AO263" s="54"/>
      <c r="AP263" s="54"/>
      <c r="AQ263" s="54"/>
      <c r="AR263" s="54"/>
      <c r="AS263" s="54"/>
      <c r="AT263" s="54"/>
      <c r="AU263" s="54"/>
      <c r="AV263" s="54"/>
      <c r="AW263" s="54"/>
      <c r="AX263" s="54"/>
      <c r="AY263" s="54"/>
      <c r="AZ263" s="54"/>
      <c r="BA263" s="54"/>
    </row>
    <row r="264" spans="1:53" ht="17.25">
      <c r="A264" s="320">
        <v>30400015</v>
      </c>
      <c r="B264" s="65" t="s">
        <v>512</v>
      </c>
      <c r="C264" s="16" t="s">
        <v>177</v>
      </c>
      <c r="D264" s="17">
        <v>5.03</v>
      </c>
      <c r="E264" s="17"/>
      <c r="F264" s="6"/>
      <c r="G264" s="93">
        <f>SUM('1:2'!G264)</f>
        <v>96</v>
      </c>
      <c r="H264" s="246">
        <f t="shared" si="96"/>
        <v>482.88</v>
      </c>
      <c r="I264" s="93">
        <f>SUM('1:2'!I264)</f>
        <v>11</v>
      </c>
      <c r="J264" s="31"/>
      <c r="K264" s="35">
        <f t="array" ref="K264">IF(ISERROR(G264/L264),"",G264/L264)</f>
        <v>10.32258064516129</v>
      </c>
      <c r="L264" s="87">
        <v>9.3000000000000007</v>
      </c>
      <c r="M264" s="36">
        <f t="shared" si="92"/>
        <v>0.67741935483870996</v>
      </c>
      <c r="N264" s="31">
        <f t="shared" si="93"/>
        <v>0</v>
      </c>
      <c r="O264" s="93">
        <f>SUM('1:2'!O264)</f>
        <v>0</v>
      </c>
      <c r="P264" s="93">
        <f>SUM('1:2'!P264)</f>
        <v>0</v>
      </c>
      <c r="Q264" s="93">
        <f>SUM('1:2'!Q264)</f>
        <v>0</v>
      </c>
      <c r="R264" s="93">
        <f>SUM('1:2'!R264)</f>
        <v>0</v>
      </c>
      <c r="S264" s="93">
        <f>SUM('1:2'!S264)</f>
        <v>0</v>
      </c>
      <c r="T264" s="93">
        <f>SUM('1:2'!T264)</f>
        <v>0</v>
      </c>
      <c r="U264" s="93">
        <f>SUM('1:2'!U264)</f>
        <v>0</v>
      </c>
      <c r="V264" s="207"/>
      <c r="W264" s="33"/>
      <c r="X264" s="93">
        <f>SUM('1:2'!X264)</f>
        <v>0</v>
      </c>
      <c r="Y264" s="93">
        <f>SUM('1:2'!Y264)</f>
        <v>0</v>
      </c>
      <c r="Z264" s="93">
        <f>SUM('1:2'!Z264)</f>
        <v>0</v>
      </c>
      <c r="AA264" s="93">
        <f>SUM('1:2'!AA264)</f>
        <v>0</v>
      </c>
      <c r="AB264" s="358">
        <v>0.84</v>
      </c>
      <c r="AC264" s="269">
        <f t="shared" si="95"/>
        <v>80.64</v>
      </c>
      <c r="AD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</row>
    <row r="265" spans="1:53" ht="17.25">
      <c r="A265" s="321">
        <v>30600004</v>
      </c>
      <c r="B265" s="65" t="s">
        <v>162</v>
      </c>
      <c r="C265" s="16" t="s">
        <v>53</v>
      </c>
      <c r="D265" s="17">
        <v>5.03</v>
      </c>
      <c r="E265" s="17"/>
      <c r="F265" s="6"/>
      <c r="G265" s="93">
        <f>SUM('1:2'!G265)</f>
        <v>0</v>
      </c>
      <c r="H265" s="246">
        <f t="shared" si="96"/>
        <v>0</v>
      </c>
      <c r="I265" s="93">
        <f>SUM('1:2'!I265)</f>
        <v>0</v>
      </c>
      <c r="J265" s="31" t="str">
        <f t="array" ref="J265">IF(ISERROR(G265/I265),"",G265/I265)</f>
        <v/>
      </c>
      <c r="K265" s="35">
        <f t="array" ref="K265">IF(ISERROR(G265/L265),"",G265/L265)</f>
        <v>0</v>
      </c>
      <c r="L265" s="87">
        <v>8</v>
      </c>
      <c r="M265" s="36">
        <f>IF(ISERROR(I265-K265),"",I265-K265)</f>
        <v>0</v>
      </c>
      <c r="N265" s="31">
        <f>SUM(O265:U265)</f>
        <v>0</v>
      </c>
      <c r="O265" s="93">
        <f>SUM('1:2'!O265)</f>
        <v>0</v>
      </c>
      <c r="P265" s="93">
        <f>SUM('1:2'!P265)</f>
        <v>0</v>
      </c>
      <c r="Q265" s="93">
        <f>SUM('1:2'!Q265)</f>
        <v>0</v>
      </c>
      <c r="R265" s="93">
        <f>SUM('1:2'!R265)</f>
        <v>0</v>
      </c>
      <c r="S265" s="93">
        <f>SUM('1:2'!S265)</f>
        <v>0</v>
      </c>
      <c r="T265" s="93">
        <f>SUM('1:2'!T265)</f>
        <v>0</v>
      </c>
      <c r="U265" s="93">
        <f>SUM('1:2'!U265)</f>
        <v>0</v>
      </c>
      <c r="V265" s="207">
        <f>SUM(X265:AA265)</f>
        <v>0</v>
      </c>
      <c r="W265" s="33" t="str">
        <f>IF(ISERROR(V265/G265),"",V265/G265)</f>
        <v/>
      </c>
      <c r="X265" s="93">
        <f>SUM('1:2'!X265)</f>
        <v>0</v>
      </c>
      <c r="Y265" s="93">
        <f>SUM('1:2'!Y265)</f>
        <v>0</v>
      </c>
      <c r="Z265" s="93">
        <f>SUM('1:2'!Z265)</f>
        <v>0</v>
      </c>
      <c r="AA265" s="93">
        <f>SUM('1:2'!AA265)</f>
        <v>0</v>
      </c>
      <c r="AB265" s="358">
        <v>1.06</v>
      </c>
      <c r="AC265" s="269">
        <f t="shared" si="95"/>
        <v>0</v>
      </c>
      <c r="AD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</row>
    <row r="266" spans="1:53" ht="17.25">
      <c r="A266" s="321">
        <v>30600001</v>
      </c>
      <c r="B266" s="65" t="s">
        <v>162</v>
      </c>
      <c r="C266" s="16" t="s">
        <v>55</v>
      </c>
      <c r="D266" s="17">
        <v>5.03</v>
      </c>
      <c r="E266" s="17"/>
      <c r="F266" s="6"/>
      <c r="G266" s="93">
        <f>SUM('1:2'!G266)</f>
        <v>0</v>
      </c>
      <c r="H266" s="246">
        <f t="shared" si="96"/>
        <v>0</v>
      </c>
      <c r="I266" s="93">
        <f>SUM('1:2'!I266)</f>
        <v>0</v>
      </c>
      <c r="J266" s="31" t="str">
        <f t="array" ref="J266">IF(ISERROR(G266/I266),"",G266/I266)</f>
        <v/>
      </c>
      <c r="K266" s="35">
        <f t="array" ref="K266">IF(ISERROR(G266/L266),"",G266/L266)</f>
        <v>0</v>
      </c>
      <c r="L266" s="87">
        <v>8</v>
      </c>
      <c r="M266" s="36">
        <f>IF(ISERROR(I266-K266),"",I266-K266)</f>
        <v>0</v>
      </c>
      <c r="N266" s="31">
        <f>SUM(O266:U266)</f>
        <v>0</v>
      </c>
      <c r="O266" s="93">
        <f>SUM('1:2'!O266)</f>
        <v>0</v>
      </c>
      <c r="P266" s="93">
        <f>SUM('1:2'!P266)</f>
        <v>0</v>
      </c>
      <c r="Q266" s="93">
        <f>SUM('1:2'!Q266)</f>
        <v>0</v>
      </c>
      <c r="R266" s="93">
        <f>SUM('1:2'!R266)</f>
        <v>0</v>
      </c>
      <c r="S266" s="93">
        <f>SUM('1:2'!S266)</f>
        <v>0</v>
      </c>
      <c r="T266" s="93">
        <f>SUM('1:2'!T266)</f>
        <v>0</v>
      </c>
      <c r="U266" s="93">
        <f>SUM('1:2'!U266)</f>
        <v>0</v>
      </c>
      <c r="V266" s="207">
        <f>SUM(X266:AA266)</f>
        <v>0</v>
      </c>
      <c r="W266" s="33" t="str">
        <f>IF(ISERROR(V266/G266),"",V266/G266)</f>
        <v/>
      </c>
      <c r="X266" s="93">
        <f>SUM('1:2'!X266)</f>
        <v>0</v>
      </c>
      <c r="Y266" s="93">
        <f>SUM('1:2'!Y266)</f>
        <v>0</v>
      </c>
      <c r="Z266" s="93">
        <f>SUM('1:2'!Z266)</f>
        <v>0</v>
      </c>
      <c r="AA266" s="93">
        <f>SUM('1:2'!AA266)</f>
        <v>0</v>
      </c>
      <c r="AB266" s="358">
        <v>1.06</v>
      </c>
      <c r="AC266" s="269">
        <f t="shared" si="95"/>
        <v>0</v>
      </c>
      <c r="AD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</row>
    <row r="267" spans="1:53" ht="17.25">
      <c r="A267" s="321">
        <v>30600002</v>
      </c>
      <c r="B267" s="65" t="s">
        <v>162</v>
      </c>
      <c r="C267" s="16" t="s">
        <v>60</v>
      </c>
      <c r="D267" s="17">
        <v>5.03</v>
      </c>
      <c r="E267" s="17"/>
      <c r="F267" s="6"/>
      <c r="G267" s="93">
        <f>SUM('1:2'!G267)</f>
        <v>0</v>
      </c>
      <c r="H267" s="246">
        <f t="shared" si="96"/>
        <v>0</v>
      </c>
      <c r="I267" s="93">
        <f>SUM('1:2'!I267)</f>
        <v>0</v>
      </c>
      <c r="J267" s="31" t="str">
        <f t="array" ref="J267">IF(ISERROR(G267/I267),"",G267/I267)</f>
        <v/>
      </c>
      <c r="K267" s="35">
        <f t="array" ref="K267">IF(ISERROR(G267/L267),"",G267/L267)</f>
        <v>0</v>
      </c>
      <c r="L267" s="87">
        <v>8</v>
      </c>
      <c r="M267" s="36">
        <f>IF(ISERROR(I267-K267),"",I267-K267)</f>
        <v>0</v>
      </c>
      <c r="N267" s="31">
        <f>SUM(O267:U267)</f>
        <v>0</v>
      </c>
      <c r="O267" s="93">
        <f>SUM('1:2'!O267)</f>
        <v>0</v>
      </c>
      <c r="P267" s="93">
        <f>SUM('1:2'!P267)</f>
        <v>0</v>
      </c>
      <c r="Q267" s="93">
        <f>SUM('1:2'!Q267)</f>
        <v>0</v>
      </c>
      <c r="R267" s="93">
        <f>SUM('1:2'!R267)</f>
        <v>0</v>
      </c>
      <c r="S267" s="93">
        <f>SUM('1:2'!S267)</f>
        <v>0</v>
      </c>
      <c r="T267" s="93">
        <f>SUM('1:2'!T267)</f>
        <v>0</v>
      </c>
      <c r="U267" s="93">
        <f>SUM('1:2'!U267)</f>
        <v>0</v>
      </c>
      <c r="V267" s="207">
        <f>SUM(X267:AA267)</f>
        <v>0</v>
      </c>
      <c r="W267" s="33" t="str">
        <f>IF(ISERROR(V267/G267),"",V267/G267)</f>
        <v/>
      </c>
      <c r="X267" s="93">
        <f>SUM('1:2'!X267)</f>
        <v>0</v>
      </c>
      <c r="Y267" s="93">
        <f>SUM('1:2'!Y267)</f>
        <v>0</v>
      </c>
      <c r="Z267" s="93">
        <f>SUM('1:2'!Z267)</f>
        <v>0</v>
      </c>
      <c r="AA267" s="93">
        <f>SUM('1:2'!AA267)</f>
        <v>0</v>
      </c>
      <c r="AB267" s="358">
        <v>1.06</v>
      </c>
      <c r="AC267" s="269">
        <f t="shared" si="95"/>
        <v>0</v>
      </c>
      <c r="AD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</row>
    <row r="268" spans="1:53" ht="17.25">
      <c r="A268" s="321">
        <v>30600003</v>
      </c>
      <c r="B268" s="65" t="s">
        <v>162</v>
      </c>
      <c r="C268" s="195" t="s">
        <v>89</v>
      </c>
      <c r="D268" s="17">
        <v>5.03</v>
      </c>
      <c r="E268" s="17"/>
      <c r="F268" s="6"/>
      <c r="G268" s="93">
        <f>SUM('1:2'!G268)</f>
        <v>0</v>
      </c>
      <c r="H268" s="246">
        <f t="shared" si="96"/>
        <v>0</v>
      </c>
      <c r="I268" s="93">
        <f>SUM('1:2'!I268)</f>
        <v>0</v>
      </c>
      <c r="J268" s="31" t="str">
        <f t="array" ref="J268">IF(ISERROR(G268/I268),"",G268/I268)</f>
        <v/>
      </c>
      <c r="K268" s="35">
        <f t="array" ref="K268">IF(ISERROR(G268/L268),"",G268/L268)</f>
        <v>0</v>
      </c>
      <c r="L268" s="87">
        <v>8</v>
      </c>
      <c r="M268" s="36">
        <f>IF(ISERROR(I268-K268),"",I268-K268)</f>
        <v>0</v>
      </c>
      <c r="N268" s="31">
        <f>SUM(O268:U268)</f>
        <v>0</v>
      </c>
      <c r="O268" s="93">
        <f>SUM('1:2'!O268)</f>
        <v>0</v>
      </c>
      <c r="P268" s="93">
        <f>SUM('1:2'!P268)</f>
        <v>0</v>
      </c>
      <c r="Q268" s="93">
        <f>SUM('1:2'!Q268)</f>
        <v>0</v>
      </c>
      <c r="R268" s="93">
        <f>SUM('1:2'!R268)</f>
        <v>0</v>
      </c>
      <c r="S268" s="93">
        <f>SUM('1:2'!S268)</f>
        <v>0</v>
      </c>
      <c r="T268" s="93">
        <f>SUM('1:2'!T268)</f>
        <v>0</v>
      </c>
      <c r="U268" s="93">
        <f>SUM('1:2'!U268)</f>
        <v>0</v>
      </c>
      <c r="V268" s="207">
        <f>SUM(X268:AA268)</f>
        <v>0</v>
      </c>
      <c r="W268" s="33" t="str">
        <f>IF(ISERROR(V268/G268),"",V268/G268)</f>
        <v/>
      </c>
      <c r="X268" s="93">
        <f>SUM('1:2'!X268)</f>
        <v>0</v>
      </c>
      <c r="Y268" s="93">
        <f>SUM('1:2'!Y268)</f>
        <v>0</v>
      </c>
      <c r="Z268" s="93">
        <f>SUM('1:2'!Z268)</f>
        <v>0</v>
      </c>
      <c r="AA268" s="93">
        <f>SUM('1:2'!AA268)</f>
        <v>0</v>
      </c>
      <c r="AB268" s="358">
        <v>1.06</v>
      </c>
      <c r="AC268" s="269">
        <f t="shared" si="95"/>
        <v>0</v>
      </c>
      <c r="AD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</row>
    <row r="269" spans="1:53" ht="17.25">
      <c r="A269" s="321">
        <v>30400030</v>
      </c>
      <c r="B269" s="65" t="s">
        <v>88</v>
      </c>
      <c r="C269" s="16" t="s">
        <v>53</v>
      </c>
      <c r="D269" s="17">
        <v>5.03</v>
      </c>
      <c r="E269" s="17"/>
      <c r="F269" s="6"/>
      <c r="G269" s="93">
        <f>SUM('1:2'!G269)</f>
        <v>0</v>
      </c>
      <c r="H269" s="246">
        <f t="shared" si="96"/>
        <v>0</v>
      </c>
      <c r="I269" s="93">
        <f>SUM('1:2'!I269)</f>
        <v>0</v>
      </c>
      <c r="J269" s="31" t="str">
        <f t="array" ref="J269">IF(ISERROR(G269/I269),"",G269/I269)</f>
        <v/>
      </c>
      <c r="K269" s="35">
        <f t="array" ref="K269">IF(ISERROR(G269/L269),"",G269/L269)</f>
        <v>0</v>
      </c>
      <c r="L269" s="87">
        <v>10</v>
      </c>
      <c r="M269" s="36">
        <f t="shared" ref="M269:M284" si="97">IF(ISERROR(I269-K269),"",I269-K269)</f>
        <v>0</v>
      </c>
      <c r="N269" s="31">
        <f t="shared" ref="N269:N284" si="98">SUM(O269:U269)</f>
        <v>0</v>
      </c>
      <c r="O269" s="93">
        <f>SUM('1:2'!O269)</f>
        <v>0</v>
      </c>
      <c r="P269" s="93">
        <f>SUM('1:2'!P269)</f>
        <v>0</v>
      </c>
      <c r="Q269" s="93">
        <f>SUM('1:2'!Q269)</f>
        <v>0</v>
      </c>
      <c r="R269" s="93">
        <f>SUM('1:2'!R269)</f>
        <v>0</v>
      </c>
      <c r="S269" s="93">
        <f>SUM('1:2'!S269)</f>
        <v>0</v>
      </c>
      <c r="T269" s="93">
        <f>SUM('1:2'!T269)</f>
        <v>0</v>
      </c>
      <c r="U269" s="93">
        <f>SUM('1:2'!U269)</f>
        <v>0</v>
      </c>
      <c r="V269" s="206">
        <f t="shared" ref="V269:V276" si="99">SUM(X269:AA269)</f>
        <v>0</v>
      </c>
      <c r="W269" s="33" t="str">
        <f t="shared" ref="W269:W276" si="100">IF(ISERROR(V269/G269),"",V269/G269)</f>
        <v/>
      </c>
      <c r="X269" s="93">
        <f>SUM('1:2'!X269)</f>
        <v>0</v>
      </c>
      <c r="Y269" s="93">
        <f>SUM('1:2'!Y269)</f>
        <v>0</v>
      </c>
      <c r="Z269" s="93">
        <f>SUM('1:2'!Z269)</f>
        <v>0</v>
      </c>
      <c r="AA269" s="93">
        <f>SUM('1:2'!AA269)</f>
        <v>0</v>
      </c>
      <c r="AB269" s="358">
        <v>1.04</v>
      </c>
      <c r="AC269" s="269">
        <f t="shared" si="95"/>
        <v>0</v>
      </c>
      <c r="AD269" s="251"/>
      <c r="AE269" s="54"/>
      <c r="AF269" s="54"/>
      <c r="AG269" s="54"/>
      <c r="AH269" s="54"/>
      <c r="AI269" s="57"/>
      <c r="AJ269" s="57"/>
      <c r="AK269" s="57"/>
      <c r="AL269" s="54"/>
      <c r="AM269" s="54"/>
      <c r="AN269" s="54"/>
      <c r="AO269" s="54"/>
      <c r="AP269" s="54"/>
      <c r="AQ269" s="54"/>
      <c r="AR269" s="54"/>
      <c r="AS269" s="54"/>
      <c r="AT269" s="54"/>
      <c r="AU269" s="54"/>
      <c r="AV269" s="54"/>
      <c r="AW269" s="54"/>
      <c r="AX269" s="54"/>
      <c r="AY269" s="54"/>
      <c r="AZ269" s="54"/>
      <c r="BA269" s="54"/>
    </row>
    <row r="270" spans="1:53" ht="17.25">
      <c r="A270" s="321"/>
      <c r="B270" s="65" t="s">
        <v>88</v>
      </c>
      <c r="C270" s="16" t="s">
        <v>72</v>
      </c>
      <c r="D270" s="17">
        <v>5.03</v>
      </c>
      <c r="E270" s="17"/>
      <c r="F270" s="6"/>
      <c r="G270" s="93">
        <f>SUM('1:2'!G270)</f>
        <v>0</v>
      </c>
      <c r="H270" s="246">
        <f t="shared" si="96"/>
        <v>0</v>
      </c>
      <c r="I270" s="93">
        <f>SUM('1:2'!I270)</f>
        <v>0</v>
      </c>
      <c r="J270" s="31" t="str">
        <f t="array" ref="J270">IF(ISERROR(G270/I270),"",G270/I270)</f>
        <v/>
      </c>
      <c r="K270" s="35" t="str">
        <f t="array" ref="K270">IF(ISERROR(G270/L270),"",G270/L270)</f>
        <v/>
      </c>
      <c r="L270" s="87"/>
      <c r="M270" s="36" t="str">
        <f t="shared" si="97"/>
        <v/>
      </c>
      <c r="N270" s="31">
        <f t="shared" si="98"/>
        <v>0</v>
      </c>
      <c r="O270" s="93">
        <f>SUM('1:2'!O270)</f>
        <v>0</v>
      </c>
      <c r="P270" s="93">
        <f>SUM('1:2'!P270)</f>
        <v>0</v>
      </c>
      <c r="Q270" s="93">
        <f>SUM('1:2'!Q270)</f>
        <v>0</v>
      </c>
      <c r="R270" s="93">
        <f>SUM('1:2'!R270)</f>
        <v>0</v>
      </c>
      <c r="S270" s="93">
        <f>SUM('1:2'!S270)</f>
        <v>0</v>
      </c>
      <c r="T270" s="93">
        <f>SUM('1:2'!T270)</f>
        <v>0</v>
      </c>
      <c r="U270" s="93">
        <f>SUM('1:2'!U270)</f>
        <v>0</v>
      </c>
      <c r="V270" s="206">
        <f t="shared" si="99"/>
        <v>0</v>
      </c>
      <c r="W270" s="33" t="str">
        <f t="shared" si="100"/>
        <v/>
      </c>
      <c r="X270" s="93">
        <f>SUM('1:2'!X270)</f>
        <v>0</v>
      </c>
      <c r="Y270" s="93">
        <f>SUM('1:2'!Y270)</f>
        <v>0</v>
      </c>
      <c r="Z270" s="93">
        <f>SUM('1:2'!Z270)</f>
        <v>0</v>
      </c>
      <c r="AA270" s="93">
        <f>SUM('1:2'!AA270)</f>
        <v>0</v>
      </c>
      <c r="AB270" s="358">
        <v>1.04</v>
      </c>
      <c r="AC270" s="269">
        <f t="shared" si="95"/>
        <v>0</v>
      </c>
      <c r="AD270" s="251"/>
      <c r="AE270" s="54"/>
      <c r="AF270" s="54"/>
      <c r="AG270" s="54"/>
      <c r="AH270" s="54"/>
      <c r="AI270" s="57"/>
      <c r="AJ270" s="57"/>
      <c r="AK270" s="57"/>
      <c r="AL270" s="54"/>
      <c r="AM270" s="54"/>
      <c r="AN270" s="54"/>
      <c r="AO270" s="54"/>
      <c r="AP270" s="54"/>
      <c r="AQ270" s="54"/>
      <c r="AR270" s="54"/>
      <c r="AS270" s="54"/>
      <c r="AT270" s="54"/>
      <c r="AU270" s="54"/>
      <c r="AV270" s="54"/>
      <c r="AW270" s="54"/>
      <c r="AX270" s="54"/>
      <c r="AY270" s="54"/>
      <c r="AZ270" s="54"/>
      <c r="BA270" s="54"/>
    </row>
    <row r="271" spans="1:53" ht="17.25">
      <c r="A271" s="321"/>
      <c r="B271" s="65" t="s">
        <v>88</v>
      </c>
      <c r="C271" s="16" t="s">
        <v>60</v>
      </c>
      <c r="D271" s="17">
        <v>5.03</v>
      </c>
      <c r="E271" s="17"/>
      <c r="F271" s="6"/>
      <c r="G271" s="93">
        <f>SUM('1:2'!G271)</f>
        <v>0</v>
      </c>
      <c r="H271" s="246">
        <f t="shared" si="96"/>
        <v>0</v>
      </c>
      <c r="I271" s="93">
        <f>SUM('1:2'!I271)</f>
        <v>0</v>
      </c>
      <c r="J271" s="31" t="str">
        <f t="array" ref="J271">IF(ISERROR(G271/I271),"",G271/I271)</f>
        <v/>
      </c>
      <c r="K271" s="35" t="str">
        <f t="array" ref="K271">IF(ISERROR(G271/L271),"",G271/L271)</f>
        <v/>
      </c>
      <c r="L271" s="87"/>
      <c r="M271" s="36" t="str">
        <f t="shared" si="97"/>
        <v/>
      </c>
      <c r="N271" s="31">
        <f t="shared" si="98"/>
        <v>0</v>
      </c>
      <c r="O271" s="93">
        <f>SUM('1:2'!O271)</f>
        <v>0</v>
      </c>
      <c r="P271" s="93">
        <f>SUM('1:2'!P271)</f>
        <v>0</v>
      </c>
      <c r="Q271" s="93">
        <f>SUM('1:2'!Q271)</f>
        <v>0</v>
      </c>
      <c r="R271" s="93">
        <f>SUM('1:2'!R271)</f>
        <v>0</v>
      </c>
      <c r="S271" s="93">
        <f>SUM('1:2'!S271)</f>
        <v>0</v>
      </c>
      <c r="T271" s="93">
        <f>SUM('1:2'!T271)</f>
        <v>0</v>
      </c>
      <c r="U271" s="93">
        <f>SUM('1:2'!U271)</f>
        <v>0</v>
      </c>
      <c r="V271" s="206">
        <f t="shared" si="99"/>
        <v>0</v>
      </c>
      <c r="W271" s="33" t="str">
        <f t="shared" si="100"/>
        <v/>
      </c>
      <c r="X271" s="93">
        <f>SUM('1:2'!X271)</f>
        <v>0</v>
      </c>
      <c r="Y271" s="93">
        <f>SUM('1:2'!Y271)</f>
        <v>0</v>
      </c>
      <c r="Z271" s="93">
        <f>SUM('1:2'!Z271)</f>
        <v>0</v>
      </c>
      <c r="AA271" s="93">
        <f>SUM('1:2'!AA271)</f>
        <v>0</v>
      </c>
      <c r="AB271" s="358">
        <v>1.04</v>
      </c>
      <c r="AC271" s="269">
        <f t="shared" si="95"/>
        <v>0</v>
      </c>
      <c r="AD271" s="251"/>
      <c r="AE271" s="54"/>
      <c r="AF271" s="54"/>
      <c r="AG271" s="54"/>
      <c r="AH271" s="54"/>
      <c r="AI271" s="57"/>
      <c r="AJ271" s="57"/>
      <c r="AK271" s="57"/>
      <c r="AL271" s="54"/>
      <c r="AM271" s="54"/>
      <c r="AN271" s="54"/>
      <c r="AO271" s="54"/>
      <c r="AP271" s="54"/>
      <c r="AQ271" s="54"/>
      <c r="AR271" s="54"/>
      <c r="AS271" s="54"/>
      <c r="AT271" s="54"/>
      <c r="AU271" s="54"/>
      <c r="AV271" s="54"/>
      <c r="AW271" s="54"/>
      <c r="AX271" s="54"/>
      <c r="AY271" s="54"/>
      <c r="AZ271" s="54"/>
      <c r="BA271" s="54"/>
    </row>
    <row r="272" spans="1:53" ht="17.25">
      <c r="A272" s="321">
        <v>30401031</v>
      </c>
      <c r="B272" s="65" t="s">
        <v>88</v>
      </c>
      <c r="C272" s="16" t="s">
        <v>66</v>
      </c>
      <c r="D272" s="17">
        <v>5.03</v>
      </c>
      <c r="E272" s="17"/>
      <c r="F272" s="6"/>
      <c r="G272" s="93">
        <f>SUM('1:2'!G272)</f>
        <v>0</v>
      </c>
      <c r="H272" s="246">
        <f t="shared" si="96"/>
        <v>0</v>
      </c>
      <c r="I272" s="93">
        <f>SUM('1:2'!I272)</f>
        <v>0</v>
      </c>
      <c r="J272" s="31" t="str">
        <f t="array" ref="J272">IF(ISERROR(G272/I272),"",G272/I272)</f>
        <v/>
      </c>
      <c r="K272" s="35" t="str">
        <f t="array" ref="K272">IF(ISERROR(G272/L272),"",G272/L272)</f>
        <v/>
      </c>
      <c r="L272" s="87"/>
      <c r="M272" s="36" t="str">
        <f t="shared" si="97"/>
        <v/>
      </c>
      <c r="N272" s="31">
        <f t="shared" si="98"/>
        <v>0</v>
      </c>
      <c r="O272" s="93">
        <f>SUM('1:2'!O272)</f>
        <v>0</v>
      </c>
      <c r="P272" s="93">
        <f>SUM('1:2'!P272)</f>
        <v>0</v>
      </c>
      <c r="Q272" s="93">
        <f>SUM('1:2'!Q272)</f>
        <v>0</v>
      </c>
      <c r="R272" s="93">
        <f>SUM('1:2'!R272)</f>
        <v>0</v>
      </c>
      <c r="S272" s="93">
        <f>SUM('1:2'!S272)</f>
        <v>0</v>
      </c>
      <c r="T272" s="93">
        <f>SUM('1:2'!T272)</f>
        <v>0</v>
      </c>
      <c r="U272" s="93">
        <f>SUM('1:2'!U272)</f>
        <v>0</v>
      </c>
      <c r="V272" s="206">
        <f t="shared" si="99"/>
        <v>0</v>
      </c>
      <c r="W272" s="33" t="str">
        <f t="shared" si="100"/>
        <v/>
      </c>
      <c r="X272" s="93">
        <f>SUM('1:2'!X272)</f>
        <v>0</v>
      </c>
      <c r="Y272" s="93">
        <f>SUM('1:2'!Y272)</f>
        <v>0</v>
      </c>
      <c r="Z272" s="93">
        <f>SUM('1:2'!Z272)</f>
        <v>0</v>
      </c>
      <c r="AA272" s="93">
        <f>SUM('1:2'!AA272)</f>
        <v>0</v>
      </c>
      <c r="AB272" s="358">
        <v>1.04</v>
      </c>
      <c r="AC272" s="269">
        <f t="shared" si="95"/>
        <v>0</v>
      </c>
      <c r="AD272" s="251"/>
      <c r="AE272" s="54"/>
      <c r="AF272" s="54"/>
      <c r="AG272" s="54"/>
      <c r="AH272" s="54"/>
      <c r="AI272" s="57"/>
      <c r="AJ272" s="57"/>
      <c r="AK272" s="57"/>
      <c r="AL272" s="54"/>
      <c r="AM272" s="54"/>
      <c r="AN272" s="54"/>
      <c r="AO272" s="54"/>
      <c r="AP272" s="54"/>
      <c r="AQ272" s="54"/>
      <c r="AR272" s="54"/>
      <c r="AS272" s="54"/>
      <c r="AT272" s="54"/>
      <c r="AU272" s="54"/>
      <c r="AV272" s="54"/>
      <c r="AW272" s="54"/>
      <c r="AX272" s="54"/>
      <c r="AY272" s="54"/>
      <c r="AZ272" s="54"/>
      <c r="BA272" s="54"/>
    </row>
    <row r="273" spans="1:53" ht="17.25">
      <c r="A273" s="321">
        <v>30600005</v>
      </c>
      <c r="B273" s="61" t="s">
        <v>90</v>
      </c>
      <c r="C273" s="16" t="s">
        <v>55</v>
      </c>
      <c r="D273" s="17">
        <v>9.36</v>
      </c>
      <c r="E273" s="17"/>
      <c r="F273" s="6"/>
      <c r="G273" s="93">
        <f>SUM('1:2'!G273)</f>
        <v>0</v>
      </c>
      <c r="H273" s="246">
        <f t="shared" si="96"/>
        <v>0</v>
      </c>
      <c r="I273" s="93">
        <f>SUM('1:2'!I273)</f>
        <v>0</v>
      </c>
      <c r="J273" s="31" t="str">
        <f t="array" ref="J273">IF(ISERROR(G273/I273),"",G273/I273)</f>
        <v/>
      </c>
      <c r="K273" s="35">
        <f t="array" ref="K273">IF(ISERROR(G273/L273),"",G273/L273)</f>
        <v>0</v>
      </c>
      <c r="L273" s="87">
        <v>6</v>
      </c>
      <c r="M273" s="36">
        <f t="shared" si="97"/>
        <v>0</v>
      </c>
      <c r="N273" s="31">
        <f t="shared" si="98"/>
        <v>0</v>
      </c>
      <c r="O273" s="93">
        <f>SUM('1:2'!O273)</f>
        <v>0</v>
      </c>
      <c r="P273" s="93">
        <f>SUM('1:2'!P273)</f>
        <v>0</v>
      </c>
      <c r="Q273" s="93">
        <f>SUM('1:2'!Q273)</f>
        <v>0</v>
      </c>
      <c r="R273" s="93">
        <f>SUM('1:2'!R273)</f>
        <v>0</v>
      </c>
      <c r="S273" s="93">
        <f>SUM('1:2'!S273)</f>
        <v>0</v>
      </c>
      <c r="T273" s="93">
        <f>SUM('1:2'!T273)</f>
        <v>0</v>
      </c>
      <c r="U273" s="93">
        <f>SUM('1:2'!U273)</f>
        <v>0</v>
      </c>
      <c r="V273" s="206">
        <f t="shared" si="99"/>
        <v>0</v>
      </c>
      <c r="W273" s="33" t="str">
        <f t="shared" si="100"/>
        <v/>
      </c>
      <c r="X273" s="93">
        <f>SUM('1:2'!X273)</f>
        <v>0</v>
      </c>
      <c r="Y273" s="93">
        <f>SUM('1:2'!Y273)</f>
        <v>0</v>
      </c>
      <c r="Z273" s="93">
        <f>SUM('1:2'!Z273)</f>
        <v>0</v>
      </c>
      <c r="AA273" s="93">
        <f>SUM('1:2'!AA273)</f>
        <v>0</v>
      </c>
      <c r="AB273" s="358">
        <v>1.29</v>
      </c>
      <c r="AC273" s="269">
        <f t="shared" si="95"/>
        <v>0</v>
      </c>
      <c r="AD273" s="251"/>
      <c r="AE273" s="54"/>
      <c r="AF273" s="54"/>
      <c r="AG273" s="54"/>
      <c r="AH273" s="54"/>
      <c r="AI273" s="57"/>
      <c r="AJ273" s="57"/>
      <c r="AK273" s="57"/>
      <c r="AL273" s="54"/>
      <c r="AM273" s="54"/>
      <c r="AN273" s="54"/>
      <c r="AO273" s="54"/>
      <c r="AP273" s="54"/>
      <c r="AQ273" s="54"/>
      <c r="AR273" s="54"/>
      <c r="AS273" s="54"/>
      <c r="AT273" s="54"/>
      <c r="AU273" s="54"/>
      <c r="AV273" s="54"/>
      <c r="AW273" s="54"/>
      <c r="AX273" s="54"/>
      <c r="AY273" s="54"/>
      <c r="AZ273" s="54"/>
      <c r="BA273" s="54"/>
    </row>
    <row r="274" spans="1:53" ht="17.25">
      <c r="A274" s="321">
        <v>30600008</v>
      </c>
      <c r="B274" s="61" t="s">
        <v>90</v>
      </c>
      <c r="C274" s="16" t="s">
        <v>53</v>
      </c>
      <c r="D274" s="17">
        <v>9.36</v>
      </c>
      <c r="E274" s="17"/>
      <c r="F274" s="6"/>
      <c r="G274" s="93">
        <f>SUM('1:2'!G274)</f>
        <v>0</v>
      </c>
      <c r="H274" s="246">
        <f t="shared" si="96"/>
        <v>0</v>
      </c>
      <c r="I274" s="93">
        <f>SUM('1:2'!I274)</f>
        <v>0</v>
      </c>
      <c r="J274" s="31" t="str">
        <f t="array" ref="J274">IF(ISERROR(G274/I274),"",G274/I274)</f>
        <v/>
      </c>
      <c r="K274" s="35">
        <f t="array" ref="K274">IF(ISERROR(G274/L274),"",G274/L274)</f>
        <v>0</v>
      </c>
      <c r="L274" s="87">
        <v>6</v>
      </c>
      <c r="M274" s="36">
        <f t="shared" si="97"/>
        <v>0</v>
      </c>
      <c r="N274" s="31">
        <f t="shared" si="98"/>
        <v>0</v>
      </c>
      <c r="O274" s="93">
        <f>SUM('1:2'!O274)</f>
        <v>0</v>
      </c>
      <c r="P274" s="93">
        <f>SUM('1:2'!P274)</f>
        <v>0</v>
      </c>
      <c r="Q274" s="93">
        <f>SUM('1:2'!Q274)</f>
        <v>0</v>
      </c>
      <c r="R274" s="93">
        <f>SUM('1:2'!R274)</f>
        <v>0</v>
      </c>
      <c r="S274" s="93">
        <f>SUM('1:2'!S274)</f>
        <v>0</v>
      </c>
      <c r="T274" s="93">
        <f>SUM('1:2'!T274)</f>
        <v>0</v>
      </c>
      <c r="U274" s="93">
        <f>SUM('1:2'!U274)</f>
        <v>0</v>
      </c>
      <c r="V274" s="206">
        <f t="shared" si="99"/>
        <v>0</v>
      </c>
      <c r="W274" s="33" t="str">
        <f t="shared" si="100"/>
        <v/>
      </c>
      <c r="X274" s="93">
        <f>SUM('1:2'!X274)</f>
        <v>0</v>
      </c>
      <c r="Y274" s="93">
        <f>SUM('1:2'!Y274)</f>
        <v>0</v>
      </c>
      <c r="Z274" s="93">
        <f>SUM('1:2'!Z274)</f>
        <v>0</v>
      </c>
      <c r="AA274" s="93">
        <f>SUM('1:2'!AA274)</f>
        <v>0</v>
      </c>
      <c r="AB274" s="358">
        <v>1.29</v>
      </c>
      <c r="AC274" s="269">
        <f t="shared" si="95"/>
        <v>0</v>
      </c>
      <c r="AD274" s="251"/>
      <c r="AE274" s="54"/>
      <c r="AF274" s="54"/>
      <c r="AG274" s="54"/>
      <c r="AH274" s="54"/>
      <c r="AI274" s="57"/>
      <c r="AJ274" s="57"/>
      <c r="AK274" s="57"/>
      <c r="AL274" s="54"/>
      <c r="AM274" s="54"/>
      <c r="AN274" s="54"/>
      <c r="AO274" s="54"/>
      <c r="AP274" s="54"/>
      <c r="AQ274" s="54"/>
      <c r="AR274" s="54"/>
      <c r="AS274" s="54"/>
      <c r="AT274" s="54"/>
      <c r="AU274" s="54"/>
      <c r="AV274" s="54"/>
      <c r="AW274" s="54"/>
      <c r="AX274" s="54"/>
      <c r="AY274" s="54"/>
      <c r="AZ274" s="54"/>
      <c r="BA274" s="54"/>
    </row>
    <row r="275" spans="1:53" ht="17.25">
      <c r="A275" s="321">
        <v>30600007</v>
      </c>
      <c r="B275" s="61" t="s">
        <v>90</v>
      </c>
      <c r="C275" s="16" t="s">
        <v>89</v>
      </c>
      <c r="D275" s="17">
        <v>9.36</v>
      </c>
      <c r="E275" s="17"/>
      <c r="F275" s="6"/>
      <c r="G275" s="93">
        <f>SUM('1:2'!G275)</f>
        <v>0</v>
      </c>
      <c r="H275" s="246">
        <f t="shared" si="96"/>
        <v>0</v>
      </c>
      <c r="I275" s="93">
        <f>SUM('1:2'!I275)</f>
        <v>0</v>
      </c>
      <c r="J275" s="31" t="str">
        <f t="array" ref="J275">IF(ISERROR(G275/I275),"",G275/I275)</f>
        <v/>
      </c>
      <c r="K275" s="35">
        <f t="array" ref="K275">IF(ISERROR(G275/L275),"",G275/L275)</f>
        <v>0</v>
      </c>
      <c r="L275" s="87">
        <v>6</v>
      </c>
      <c r="M275" s="36">
        <f t="shared" si="97"/>
        <v>0</v>
      </c>
      <c r="N275" s="31">
        <f t="shared" si="98"/>
        <v>0</v>
      </c>
      <c r="O275" s="93">
        <f>SUM('1:2'!O275)</f>
        <v>0</v>
      </c>
      <c r="P275" s="93">
        <f>SUM('1:2'!P275)</f>
        <v>0</v>
      </c>
      <c r="Q275" s="93">
        <f>SUM('1:2'!Q275)</f>
        <v>0</v>
      </c>
      <c r="R275" s="93">
        <f>SUM('1:2'!R275)</f>
        <v>0</v>
      </c>
      <c r="S275" s="93">
        <f>SUM('1:2'!S275)</f>
        <v>0</v>
      </c>
      <c r="T275" s="93">
        <f>SUM('1:2'!T275)</f>
        <v>0</v>
      </c>
      <c r="U275" s="93">
        <f>SUM('1:2'!U275)</f>
        <v>0</v>
      </c>
      <c r="V275" s="206">
        <f t="shared" si="99"/>
        <v>0</v>
      </c>
      <c r="W275" s="33" t="str">
        <f t="shared" si="100"/>
        <v/>
      </c>
      <c r="X275" s="93">
        <f>SUM('1:2'!X275)</f>
        <v>0</v>
      </c>
      <c r="Y275" s="93">
        <f>SUM('1:2'!Y275)</f>
        <v>0</v>
      </c>
      <c r="Z275" s="93">
        <f>SUM('1:2'!Z275)</f>
        <v>0</v>
      </c>
      <c r="AA275" s="93">
        <f>SUM('1:2'!AA275)</f>
        <v>0</v>
      </c>
      <c r="AB275" s="358">
        <v>1.29</v>
      </c>
      <c r="AC275" s="269">
        <f t="shared" si="95"/>
        <v>0</v>
      </c>
      <c r="AD275" s="251"/>
      <c r="AE275" s="54"/>
      <c r="AF275" s="54"/>
      <c r="AG275" s="54"/>
      <c r="AH275" s="54"/>
      <c r="AI275" s="57"/>
      <c r="AJ275" s="57"/>
      <c r="AK275" s="57"/>
      <c r="AL275" s="54"/>
      <c r="AM275" s="54"/>
      <c r="AN275" s="54"/>
      <c r="AO275" s="54"/>
      <c r="AP275" s="54"/>
      <c r="AQ275" s="54"/>
      <c r="AR275" s="54"/>
      <c r="AS275" s="54"/>
      <c r="AT275" s="54"/>
      <c r="AU275" s="54"/>
      <c r="AV275" s="54"/>
      <c r="AW275" s="54"/>
      <c r="AX275" s="54"/>
      <c r="AY275" s="54"/>
      <c r="AZ275" s="54"/>
      <c r="BA275" s="54"/>
    </row>
    <row r="276" spans="1:53" ht="17.25">
      <c r="A276" s="321">
        <v>30600006</v>
      </c>
      <c r="B276" s="61" t="s">
        <v>90</v>
      </c>
      <c r="C276" s="16" t="s">
        <v>60</v>
      </c>
      <c r="D276" s="17">
        <v>9.36</v>
      </c>
      <c r="E276" s="17"/>
      <c r="F276" s="6"/>
      <c r="G276" s="93">
        <f>SUM('1:2'!G276)</f>
        <v>0</v>
      </c>
      <c r="H276" s="246">
        <f t="shared" si="96"/>
        <v>0</v>
      </c>
      <c r="I276" s="93">
        <f>SUM('1:2'!I276)</f>
        <v>0</v>
      </c>
      <c r="J276" s="31" t="str">
        <f t="array" ref="J276">IF(ISERROR(G276/I276),"",G276/I276)</f>
        <v/>
      </c>
      <c r="K276" s="35">
        <f t="array" ref="K276">IF(ISERROR(G276/L276),"",G276/L276)</f>
        <v>0</v>
      </c>
      <c r="L276" s="87">
        <v>6</v>
      </c>
      <c r="M276" s="36">
        <f t="shared" si="97"/>
        <v>0</v>
      </c>
      <c r="N276" s="31">
        <f t="shared" si="98"/>
        <v>0</v>
      </c>
      <c r="O276" s="93">
        <f>SUM('1:2'!O276)</f>
        <v>0</v>
      </c>
      <c r="P276" s="93">
        <f>SUM('1:2'!P276)</f>
        <v>0</v>
      </c>
      <c r="Q276" s="93">
        <f>SUM('1:2'!Q276)</f>
        <v>0</v>
      </c>
      <c r="R276" s="93">
        <f>SUM('1:2'!R276)</f>
        <v>0</v>
      </c>
      <c r="S276" s="93">
        <f>SUM('1:2'!S276)</f>
        <v>0</v>
      </c>
      <c r="T276" s="93">
        <f>SUM('1:2'!T276)</f>
        <v>0</v>
      </c>
      <c r="U276" s="93">
        <f>SUM('1:2'!U276)</f>
        <v>0</v>
      </c>
      <c r="V276" s="206">
        <f t="shared" si="99"/>
        <v>0</v>
      </c>
      <c r="W276" s="33" t="str">
        <f t="shared" si="100"/>
        <v/>
      </c>
      <c r="X276" s="93">
        <f>SUM('1:2'!X276)</f>
        <v>0</v>
      </c>
      <c r="Y276" s="93">
        <f>SUM('1:2'!Y276)</f>
        <v>0</v>
      </c>
      <c r="Z276" s="93">
        <f>SUM('1:2'!Z276)</f>
        <v>0</v>
      </c>
      <c r="AA276" s="93">
        <f>SUM('1:2'!AA276)</f>
        <v>0</v>
      </c>
      <c r="AB276" s="358">
        <v>1.29</v>
      </c>
      <c r="AC276" s="269">
        <f t="shared" si="95"/>
        <v>0</v>
      </c>
      <c r="AD276" s="251"/>
      <c r="AE276" s="54"/>
      <c r="AF276" s="54"/>
      <c r="AG276" s="54"/>
      <c r="AH276" s="54"/>
      <c r="AI276" s="57"/>
      <c r="AJ276" s="57"/>
      <c r="AK276" s="57"/>
      <c r="AL276" s="54"/>
      <c r="AM276" s="54"/>
      <c r="AN276" s="54"/>
      <c r="AO276" s="54"/>
      <c r="AP276" s="54"/>
      <c r="AQ276" s="54"/>
      <c r="AR276" s="54"/>
      <c r="AS276" s="54"/>
      <c r="AT276" s="54"/>
      <c r="AU276" s="54"/>
      <c r="AV276" s="54"/>
      <c r="AW276" s="54"/>
      <c r="AX276" s="54"/>
      <c r="AY276" s="54"/>
      <c r="AZ276" s="54"/>
      <c r="BA276" s="54"/>
    </row>
    <row r="277" spans="1:53" ht="17.25">
      <c r="A277" s="320">
        <v>30400026</v>
      </c>
      <c r="B277" s="190" t="s">
        <v>393</v>
      </c>
      <c r="C277" s="187" t="s">
        <v>395</v>
      </c>
      <c r="D277" s="17">
        <v>5</v>
      </c>
      <c r="E277" s="17"/>
      <c r="F277" s="6"/>
      <c r="G277" s="93">
        <f>SUM('1:2'!G277)</f>
        <v>0</v>
      </c>
      <c r="H277" s="246">
        <f t="shared" si="96"/>
        <v>0</v>
      </c>
      <c r="I277" s="93">
        <f>SUM('1:2'!I277)</f>
        <v>0</v>
      </c>
      <c r="J277" s="31"/>
      <c r="K277" s="35">
        <f t="array" ref="K277">IF(ISERROR(G277/L277),"",G277/L277)</f>
        <v>0</v>
      </c>
      <c r="L277" s="87">
        <v>5</v>
      </c>
      <c r="M277" s="36">
        <f t="shared" si="97"/>
        <v>0</v>
      </c>
      <c r="N277" s="31">
        <f t="shared" si="98"/>
        <v>0</v>
      </c>
      <c r="O277" s="93">
        <f>SUM('1:2'!O277)</f>
        <v>0</v>
      </c>
      <c r="P277" s="93">
        <f>SUM('1:2'!P277)</f>
        <v>0</v>
      </c>
      <c r="Q277" s="93">
        <f>SUM('1:2'!Q277)</f>
        <v>0</v>
      </c>
      <c r="R277" s="93">
        <f>SUM('1:2'!R277)</f>
        <v>0</v>
      </c>
      <c r="S277" s="93">
        <f>SUM('1:2'!S277)</f>
        <v>0</v>
      </c>
      <c r="T277" s="93">
        <f>SUM('1:2'!T277)</f>
        <v>0</v>
      </c>
      <c r="U277" s="93">
        <f>SUM('1:2'!U277)</f>
        <v>0</v>
      </c>
      <c r="V277" s="206"/>
      <c r="W277" s="33"/>
      <c r="X277" s="93">
        <f>SUM('1:2'!X277)</f>
        <v>0</v>
      </c>
      <c r="Y277" s="93">
        <f>SUM('1:2'!Y277)</f>
        <v>0</v>
      </c>
      <c r="Z277" s="93">
        <f>SUM('1:2'!Z277)</f>
        <v>0</v>
      </c>
      <c r="AA277" s="93">
        <f>SUM('1:2'!AA277)</f>
        <v>0</v>
      </c>
      <c r="AB277" s="358">
        <v>2.0699999999999998</v>
      </c>
      <c r="AC277" s="269">
        <f t="shared" si="95"/>
        <v>0</v>
      </c>
      <c r="AD277" s="251"/>
      <c r="AE277" s="54"/>
      <c r="AF277" s="54"/>
      <c r="AG277" s="54"/>
      <c r="AH277" s="54"/>
      <c r="AI277" s="57"/>
      <c r="AJ277" s="57"/>
      <c r="AK277" s="57"/>
      <c r="AL277" s="54"/>
      <c r="AM277" s="54"/>
      <c r="AN277" s="54"/>
      <c r="AO277" s="54"/>
      <c r="AP277" s="54"/>
      <c r="AQ277" s="54"/>
      <c r="AR277" s="54"/>
      <c r="AS277" s="54"/>
      <c r="AT277" s="54"/>
      <c r="AU277" s="54"/>
      <c r="AV277" s="54"/>
      <c r="AW277" s="54"/>
      <c r="AX277" s="54"/>
      <c r="AY277" s="54"/>
      <c r="AZ277" s="54"/>
      <c r="BA277" s="54"/>
    </row>
    <row r="278" spans="1:53" ht="17.25">
      <c r="A278" s="320">
        <v>30400028</v>
      </c>
      <c r="B278" s="190" t="s">
        <v>393</v>
      </c>
      <c r="C278" s="187" t="s">
        <v>402</v>
      </c>
      <c r="D278" s="17">
        <v>5</v>
      </c>
      <c r="E278" s="17"/>
      <c r="F278" s="6"/>
      <c r="G278" s="93">
        <f>SUM('1:2'!G278)</f>
        <v>0</v>
      </c>
      <c r="H278" s="246">
        <f t="shared" si="96"/>
        <v>0</v>
      </c>
      <c r="I278" s="93">
        <f>SUM('1:2'!I278)</f>
        <v>0</v>
      </c>
      <c r="J278" s="31"/>
      <c r="K278" s="35">
        <f t="array" ref="K278">IF(ISERROR(G278/L278),"",G278/L278)</f>
        <v>0</v>
      </c>
      <c r="L278" s="87">
        <v>5</v>
      </c>
      <c r="M278" s="36">
        <f t="shared" si="97"/>
        <v>0</v>
      </c>
      <c r="N278" s="31">
        <f t="shared" si="98"/>
        <v>0</v>
      </c>
      <c r="O278" s="93">
        <f>SUM('1:2'!O278)</f>
        <v>0</v>
      </c>
      <c r="P278" s="93">
        <f>SUM('1:2'!P278)</f>
        <v>0</v>
      </c>
      <c r="Q278" s="93">
        <f>SUM('1:2'!Q278)</f>
        <v>0</v>
      </c>
      <c r="R278" s="93">
        <f>SUM('1:2'!R278)</f>
        <v>0</v>
      </c>
      <c r="S278" s="93">
        <f>SUM('1:2'!S278)</f>
        <v>0</v>
      </c>
      <c r="T278" s="93">
        <f>SUM('1:2'!T278)</f>
        <v>0</v>
      </c>
      <c r="U278" s="93">
        <f>SUM('1:2'!U278)</f>
        <v>0</v>
      </c>
      <c r="V278" s="206"/>
      <c r="W278" s="33"/>
      <c r="X278" s="93">
        <f>SUM('1:2'!X278)</f>
        <v>0</v>
      </c>
      <c r="Y278" s="93">
        <f>SUM('1:2'!Y278)</f>
        <v>0</v>
      </c>
      <c r="Z278" s="93">
        <f>SUM('1:2'!Z278)</f>
        <v>0</v>
      </c>
      <c r="AA278" s="93">
        <f>SUM('1:2'!AA278)</f>
        <v>0</v>
      </c>
      <c r="AB278" s="358">
        <v>2.0699999999999998</v>
      </c>
      <c r="AC278" s="269">
        <f t="shared" si="95"/>
        <v>0</v>
      </c>
      <c r="AD278" s="251"/>
      <c r="AE278" s="54"/>
      <c r="AF278" s="54"/>
      <c r="AG278" s="54"/>
      <c r="AH278" s="54"/>
      <c r="AI278" s="57"/>
      <c r="AJ278" s="57"/>
      <c r="AK278" s="57"/>
      <c r="AL278" s="54"/>
      <c r="AM278" s="54"/>
      <c r="AN278" s="54"/>
      <c r="AO278" s="54"/>
      <c r="AP278" s="54"/>
      <c r="AQ278" s="54"/>
      <c r="AR278" s="54"/>
      <c r="AS278" s="54"/>
      <c r="AT278" s="54"/>
      <c r="AU278" s="54"/>
      <c r="AV278" s="54"/>
      <c r="AW278" s="54"/>
      <c r="AX278" s="54"/>
      <c r="AY278" s="54"/>
      <c r="AZ278" s="54"/>
      <c r="BA278" s="54"/>
    </row>
    <row r="279" spans="1:53" ht="17.25">
      <c r="A279" s="320">
        <v>30400027</v>
      </c>
      <c r="B279" s="190" t="s">
        <v>404</v>
      </c>
      <c r="C279" s="187" t="s">
        <v>405</v>
      </c>
      <c r="D279" s="17">
        <v>5</v>
      </c>
      <c r="E279" s="17"/>
      <c r="F279" s="6"/>
      <c r="G279" s="93">
        <f>SUM('1:2'!G279)</f>
        <v>0</v>
      </c>
      <c r="H279" s="246">
        <f t="shared" si="96"/>
        <v>0</v>
      </c>
      <c r="I279" s="93">
        <f>SUM('1:2'!I279)</f>
        <v>0</v>
      </c>
      <c r="J279" s="31"/>
      <c r="K279" s="35">
        <f t="array" ref="K279">IF(ISERROR(G279/L279),"",G279/L279)</f>
        <v>0</v>
      </c>
      <c r="L279" s="87">
        <v>5</v>
      </c>
      <c r="M279" s="36">
        <f t="shared" si="97"/>
        <v>0</v>
      </c>
      <c r="N279" s="31">
        <f t="shared" si="98"/>
        <v>0</v>
      </c>
      <c r="O279" s="93">
        <f>SUM('1:2'!O279)</f>
        <v>0</v>
      </c>
      <c r="P279" s="93">
        <f>SUM('1:2'!P279)</f>
        <v>0</v>
      </c>
      <c r="Q279" s="93">
        <f>SUM('1:2'!Q279)</f>
        <v>0</v>
      </c>
      <c r="R279" s="93">
        <f>SUM('1:2'!R279)</f>
        <v>0</v>
      </c>
      <c r="S279" s="93">
        <f>SUM('1:2'!S279)</f>
        <v>0</v>
      </c>
      <c r="T279" s="93">
        <f>SUM('1:2'!T279)</f>
        <v>0</v>
      </c>
      <c r="U279" s="93">
        <f>SUM('1:2'!U279)</f>
        <v>0</v>
      </c>
      <c r="V279" s="206"/>
      <c r="W279" s="33"/>
      <c r="X279" s="93">
        <f>SUM('1:2'!X279)</f>
        <v>0</v>
      </c>
      <c r="Y279" s="93">
        <f>SUM('1:2'!Y279)</f>
        <v>0</v>
      </c>
      <c r="Z279" s="93">
        <f>SUM('1:2'!Z279)</f>
        <v>0</v>
      </c>
      <c r="AA279" s="93">
        <f>SUM('1:2'!AA279)</f>
        <v>0</v>
      </c>
      <c r="AB279" s="358">
        <v>2.0699999999999998</v>
      </c>
      <c r="AC279" s="269">
        <f t="shared" si="95"/>
        <v>0</v>
      </c>
      <c r="AD279" s="251"/>
      <c r="AE279" s="54"/>
      <c r="AF279" s="54"/>
      <c r="AG279" s="54"/>
      <c r="AH279" s="54"/>
      <c r="AI279" s="57"/>
      <c r="AJ279" s="57"/>
      <c r="AK279" s="57"/>
      <c r="AL279" s="54"/>
      <c r="AM279" s="54"/>
      <c r="AN279" s="54"/>
      <c r="AO279" s="54"/>
      <c r="AP279" s="54"/>
      <c r="AQ279" s="54"/>
      <c r="AR279" s="54"/>
      <c r="AS279" s="54"/>
      <c r="AT279" s="54"/>
      <c r="AU279" s="54"/>
      <c r="AV279" s="54"/>
      <c r="AW279" s="54"/>
      <c r="AX279" s="54"/>
      <c r="AY279" s="54"/>
      <c r="AZ279" s="54"/>
      <c r="BA279" s="54"/>
    </row>
    <row r="280" spans="1:53" ht="17.25">
      <c r="A280" s="320"/>
      <c r="B280" s="61" t="s">
        <v>342</v>
      </c>
      <c r="C280" s="187" t="s">
        <v>372</v>
      </c>
      <c r="D280" s="17">
        <v>5</v>
      </c>
      <c r="E280" s="17"/>
      <c r="F280" s="6"/>
      <c r="G280" s="93">
        <f>SUM('1:2'!G280)</f>
        <v>0</v>
      </c>
      <c r="H280" s="246">
        <f t="shared" si="96"/>
        <v>0</v>
      </c>
      <c r="I280" s="93">
        <f>SUM('1:2'!I280)</f>
        <v>0</v>
      </c>
      <c r="J280" s="31"/>
      <c r="K280" s="35">
        <f t="array" ref="K280">IF(ISERROR(G280/L280),"",G280/L280)</f>
        <v>0</v>
      </c>
      <c r="L280" s="87">
        <v>5</v>
      </c>
      <c r="M280" s="36">
        <f t="shared" si="97"/>
        <v>0</v>
      </c>
      <c r="N280" s="31">
        <f t="shared" si="98"/>
        <v>0</v>
      </c>
      <c r="O280" s="93">
        <f>SUM('1:2'!O280)</f>
        <v>0</v>
      </c>
      <c r="P280" s="93">
        <f>SUM('1:2'!P280)</f>
        <v>0</v>
      </c>
      <c r="Q280" s="93">
        <f>SUM('1:2'!Q280)</f>
        <v>0</v>
      </c>
      <c r="R280" s="93">
        <f>SUM('1:2'!R280)</f>
        <v>0</v>
      </c>
      <c r="S280" s="93">
        <f>SUM('1:2'!S280)</f>
        <v>0</v>
      </c>
      <c r="T280" s="93">
        <f>SUM('1:2'!T280)</f>
        <v>0</v>
      </c>
      <c r="U280" s="93">
        <f>SUM('1:2'!U280)</f>
        <v>0</v>
      </c>
      <c r="V280" s="206"/>
      <c r="W280" s="33"/>
      <c r="X280" s="93">
        <f>SUM('1:2'!X280)</f>
        <v>0</v>
      </c>
      <c r="Y280" s="93">
        <f>SUM('1:2'!Y280)</f>
        <v>0</v>
      </c>
      <c r="Z280" s="93">
        <f>SUM('1:2'!Z280)</f>
        <v>0</v>
      </c>
      <c r="AA280" s="93">
        <f>SUM('1:2'!AA280)</f>
        <v>0</v>
      </c>
      <c r="AB280" s="358">
        <v>2.0699999999999998</v>
      </c>
      <c r="AC280" s="269">
        <f t="shared" si="95"/>
        <v>0</v>
      </c>
      <c r="AD280" s="251"/>
      <c r="AE280" s="54"/>
      <c r="AF280" s="54"/>
      <c r="AG280" s="54"/>
      <c r="AH280" s="54"/>
      <c r="AI280" s="57"/>
      <c r="AJ280" s="57"/>
      <c r="AK280" s="57"/>
      <c r="AL280" s="54"/>
      <c r="AM280" s="54"/>
      <c r="AN280" s="54"/>
      <c r="AO280" s="54"/>
      <c r="AP280" s="54"/>
      <c r="AQ280" s="54"/>
      <c r="AR280" s="54"/>
      <c r="AS280" s="54"/>
      <c r="AT280" s="54"/>
      <c r="AU280" s="54"/>
      <c r="AV280" s="54"/>
      <c r="AW280" s="54"/>
      <c r="AX280" s="54"/>
      <c r="AY280" s="54"/>
      <c r="AZ280" s="54"/>
      <c r="BA280" s="54"/>
    </row>
    <row r="281" spans="1:53" ht="17.25">
      <c r="A281" s="320">
        <v>30600009</v>
      </c>
      <c r="B281" s="61" t="s">
        <v>343</v>
      </c>
      <c r="C281" s="16" t="s">
        <v>345</v>
      </c>
      <c r="D281" s="17">
        <v>5</v>
      </c>
      <c r="E281" s="17"/>
      <c r="F281" s="6"/>
      <c r="G281" s="93">
        <f>SUM('1:2'!G281)</f>
        <v>0</v>
      </c>
      <c r="H281" s="246">
        <f t="shared" si="96"/>
        <v>0</v>
      </c>
      <c r="I281" s="93">
        <f>SUM('1:2'!I281)</f>
        <v>0</v>
      </c>
      <c r="J281" s="31"/>
      <c r="K281" s="35">
        <f t="array" ref="K281">IF(ISERROR(G281/L281),"",G281/L281)</f>
        <v>0</v>
      </c>
      <c r="L281" s="87">
        <v>5</v>
      </c>
      <c r="M281" s="36">
        <f t="shared" si="97"/>
        <v>0</v>
      </c>
      <c r="N281" s="31">
        <f t="shared" si="98"/>
        <v>0</v>
      </c>
      <c r="O281" s="93">
        <f>SUM('1:2'!O281)</f>
        <v>0</v>
      </c>
      <c r="P281" s="93">
        <f>SUM('1:2'!P281)</f>
        <v>0</v>
      </c>
      <c r="Q281" s="93">
        <f>SUM('1:2'!Q281)</f>
        <v>0</v>
      </c>
      <c r="R281" s="93">
        <f>SUM('1:2'!R281)</f>
        <v>0</v>
      </c>
      <c r="S281" s="93">
        <f>SUM('1:2'!S281)</f>
        <v>0</v>
      </c>
      <c r="T281" s="93">
        <f>SUM('1:2'!T281)</f>
        <v>0</v>
      </c>
      <c r="U281" s="93">
        <f>SUM('1:2'!U281)</f>
        <v>0</v>
      </c>
      <c r="V281" s="206"/>
      <c r="W281" s="33"/>
      <c r="X281" s="93">
        <f>SUM('1:2'!X281)</f>
        <v>0</v>
      </c>
      <c r="Y281" s="93">
        <f>SUM('1:2'!Y281)</f>
        <v>0</v>
      </c>
      <c r="Z281" s="93">
        <f>SUM('1:2'!Z281)</f>
        <v>0</v>
      </c>
      <c r="AA281" s="93">
        <f>SUM('1:2'!AA281)</f>
        <v>0</v>
      </c>
      <c r="AB281" s="358">
        <v>2.0699999999999998</v>
      </c>
      <c r="AC281" s="269">
        <f t="shared" si="95"/>
        <v>0</v>
      </c>
      <c r="AD281" s="251"/>
      <c r="AE281" s="54"/>
      <c r="AF281" s="54"/>
      <c r="AG281" s="54"/>
      <c r="AH281" s="54"/>
      <c r="AI281" s="57"/>
      <c r="AJ281" s="57"/>
      <c r="AK281" s="57"/>
      <c r="AL281" s="54"/>
      <c r="AM281" s="54"/>
      <c r="AN281" s="54"/>
      <c r="AO281" s="54"/>
      <c r="AP281" s="54"/>
      <c r="AQ281" s="54"/>
      <c r="AR281" s="54"/>
      <c r="AS281" s="54"/>
      <c r="AT281" s="54"/>
      <c r="AU281" s="54"/>
      <c r="AV281" s="54"/>
      <c r="AW281" s="54"/>
      <c r="AX281" s="54"/>
      <c r="AY281" s="54"/>
      <c r="AZ281" s="54"/>
      <c r="BA281" s="54"/>
    </row>
    <row r="282" spans="1:53" ht="17.25">
      <c r="A282" s="320">
        <v>30600010</v>
      </c>
      <c r="B282" s="61" t="s">
        <v>343</v>
      </c>
      <c r="C282" s="16" t="s">
        <v>347</v>
      </c>
      <c r="D282" s="17">
        <v>5</v>
      </c>
      <c r="E282" s="17"/>
      <c r="F282" s="6"/>
      <c r="G282" s="93">
        <f>SUM('1:2'!G282)</f>
        <v>0</v>
      </c>
      <c r="H282" s="246">
        <f t="shared" si="96"/>
        <v>0</v>
      </c>
      <c r="I282" s="93">
        <f>SUM('1:2'!I282)</f>
        <v>0</v>
      </c>
      <c r="J282" s="31"/>
      <c r="K282" s="35">
        <f t="array" ref="K282">IF(ISERROR(G282/L282),"",G282/L282)</f>
        <v>0</v>
      </c>
      <c r="L282" s="87">
        <v>5</v>
      </c>
      <c r="M282" s="36">
        <f t="shared" si="97"/>
        <v>0</v>
      </c>
      <c r="N282" s="31">
        <f t="shared" si="98"/>
        <v>0</v>
      </c>
      <c r="O282" s="93">
        <f>SUM('1:2'!O282)</f>
        <v>0</v>
      </c>
      <c r="P282" s="93">
        <f>SUM('1:2'!P282)</f>
        <v>0</v>
      </c>
      <c r="Q282" s="93">
        <f>SUM('1:2'!Q282)</f>
        <v>0</v>
      </c>
      <c r="R282" s="93">
        <f>SUM('1:2'!R282)</f>
        <v>0</v>
      </c>
      <c r="S282" s="93">
        <f>SUM('1:2'!S282)</f>
        <v>0</v>
      </c>
      <c r="T282" s="93">
        <f>SUM('1:2'!T282)</f>
        <v>0</v>
      </c>
      <c r="U282" s="93">
        <f>SUM('1:2'!U282)</f>
        <v>0</v>
      </c>
      <c r="V282" s="206"/>
      <c r="W282" s="33"/>
      <c r="X282" s="93">
        <f>SUM('1:2'!X282)</f>
        <v>0</v>
      </c>
      <c r="Y282" s="93">
        <f>SUM('1:2'!Y282)</f>
        <v>0</v>
      </c>
      <c r="Z282" s="93">
        <f>SUM('1:2'!Z282)</f>
        <v>0</v>
      </c>
      <c r="AA282" s="93">
        <f>SUM('1:2'!AA282)</f>
        <v>0</v>
      </c>
      <c r="AB282" s="358">
        <v>2.0699999999999998</v>
      </c>
      <c r="AC282" s="269">
        <f t="shared" si="95"/>
        <v>0</v>
      </c>
      <c r="AD282" s="251"/>
      <c r="AE282" s="54"/>
      <c r="AF282" s="54"/>
      <c r="AG282" s="54"/>
      <c r="AH282" s="54"/>
      <c r="AI282" s="57"/>
      <c r="AJ282" s="57"/>
      <c r="AK282" s="57"/>
      <c r="AL282" s="54"/>
      <c r="AM282" s="54"/>
      <c r="AN282" s="54"/>
      <c r="AO282" s="54"/>
      <c r="AP282" s="54"/>
      <c r="AQ282" s="54"/>
      <c r="AR282" s="54"/>
      <c r="AS282" s="54"/>
      <c r="AT282" s="54"/>
      <c r="AU282" s="54"/>
      <c r="AV282" s="54"/>
      <c r="AW282" s="54"/>
      <c r="AX282" s="54"/>
      <c r="AY282" s="54"/>
      <c r="AZ282" s="54"/>
      <c r="BA282" s="54"/>
    </row>
    <row r="283" spans="1:53" ht="17.25">
      <c r="A283" s="320">
        <v>30400001</v>
      </c>
      <c r="B283" s="65" t="s">
        <v>514</v>
      </c>
      <c r="C283" s="16" t="s">
        <v>61</v>
      </c>
      <c r="D283" s="17">
        <v>5.0599999999999996</v>
      </c>
      <c r="E283" s="17"/>
      <c r="F283" s="6"/>
      <c r="G283" s="93">
        <f>SUM('1:2'!G283)</f>
        <v>0</v>
      </c>
      <c r="H283" s="246">
        <f t="shared" si="96"/>
        <v>0</v>
      </c>
      <c r="I283" s="93">
        <f>SUM('1:2'!I283)</f>
        <v>0</v>
      </c>
      <c r="J283" s="31" t="str">
        <f t="array" ref="J283">IF(ISERROR(G283/I283),"",G283/I283)</f>
        <v/>
      </c>
      <c r="K283" s="35">
        <f t="array" ref="K283">IF(ISERROR(G283/L283),"",G283/L283)</f>
        <v>0</v>
      </c>
      <c r="L283" s="87">
        <v>15.5</v>
      </c>
      <c r="M283" s="36">
        <f t="shared" si="97"/>
        <v>0</v>
      </c>
      <c r="N283" s="31">
        <f t="shared" si="98"/>
        <v>0</v>
      </c>
      <c r="O283" s="93">
        <f>SUM('1:2'!O283)</f>
        <v>0</v>
      </c>
      <c r="P283" s="93">
        <f>SUM('1:2'!P283)</f>
        <v>0</v>
      </c>
      <c r="Q283" s="93">
        <f>SUM('1:2'!Q283)</f>
        <v>0</v>
      </c>
      <c r="R283" s="93">
        <f>SUM('1:2'!R283)</f>
        <v>0</v>
      </c>
      <c r="S283" s="93">
        <f>SUM('1:2'!S283)</f>
        <v>0</v>
      </c>
      <c r="T283" s="93">
        <f>SUM('1:2'!T283)</f>
        <v>0</v>
      </c>
      <c r="U283" s="93">
        <f>SUM('1:2'!U283)</f>
        <v>0</v>
      </c>
      <c r="V283" s="206">
        <f t="shared" ref="V283:V284" si="101">SUM(X283:AA283)</f>
        <v>0</v>
      </c>
      <c r="W283" s="33" t="str">
        <f t="shared" ref="W283:W284" si="102">IF(ISERROR(V283/G283),"",V283/G283)</f>
        <v/>
      </c>
      <c r="X283" s="93">
        <f>SUM('1:2'!X283)</f>
        <v>0</v>
      </c>
      <c r="Y283" s="93">
        <f>SUM('1:2'!Y283)</f>
        <v>0</v>
      </c>
      <c r="Z283" s="93">
        <f>SUM('1:2'!Z283)</f>
        <v>0</v>
      </c>
      <c r="AA283" s="93">
        <f>SUM('1:2'!AA283)</f>
        <v>0</v>
      </c>
      <c r="AB283" s="358">
        <v>0.67</v>
      </c>
      <c r="AC283" s="269">
        <f t="shared" si="95"/>
        <v>0</v>
      </c>
      <c r="AD283" s="251"/>
      <c r="AE283" s="54"/>
      <c r="AF283" s="54"/>
      <c r="AG283" s="54"/>
      <c r="AH283" s="54"/>
      <c r="AI283" s="57"/>
      <c r="AJ283" s="57"/>
      <c r="AK283" s="57"/>
      <c r="AL283" s="54"/>
      <c r="AM283" s="54"/>
      <c r="AN283" s="54"/>
      <c r="AO283" s="54"/>
      <c r="AP283" s="54"/>
      <c r="AQ283" s="54"/>
      <c r="AR283" s="54"/>
      <c r="AS283" s="54"/>
      <c r="AT283" s="54"/>
      <c r="AU283" s="54"/>
      <c r="AV283" s="54"/>
      <c r="AW283" s="54"/>
      <c r="AX283" s="54"/>
      <c r="AY283" s="54"/>
      <c r="AZ283" s="54"/>
      <c r="BA283" s="54"/>
    </row>
    <row r="284" spans="1:53" ht="17.25">
      <c r="A284" s="320">
        <v>30400002</v>
      </c>
      <c r="B284" s="65" t="s">
        <v>514</v>
      </c>
      <c r="C284" s="16" t="s">
        <v>72</v>
      </c>
      <c r="D284" s="17">
        <v>5.0599999999999996</v>
      </c>
      <c r="E284" s="17"/>
      <c r="F284" s="6"/>
      <c r="G284" s="93">
        <f>SUM('1:2'!G284)</f>
        <v>0</v>
      </c>
      <c r="H284" s="246">
        <f t="shared" si="96"/>
        <v>0</v>
      </c>
      <c r="I284" s="93">
        <f>SUM('1:2'!I284)</f>
        <v>0</v>
      </c>
      <c r="J284" s="31" t="str">
        <f t="array" ref="J284">IF(ISERROR(G284/I284),"",G284/I284)</f>
        <v/>
      </c>
      <c r="K284" s="35">
        <f t="array" ref="K284">IF(ISERROR(G284/L284),"",G284/L284)</f>
        <v>0</v>
      </c>
      <c r="L284" s="87">
        <v>15.5</v>
      </c>
      <c r="M284" s="36">
        <f t="shared" si="97"/>
        <v>0</v>
      </c>
      <c r="N284" s="31">
        <f t="shared" si="98"/>
        <v>0</v>
      </c>
      <c r="O284" s="93">
        <f>SUM('1:2'!O284)</f>
        <v>0</v>
      </c>
      <c r="P284" s="93">
        <f>SUM('1:2'!P284)</f>
        <v>0</v>
      </c>
      <c r="Q284" s="93">
        <f>SUM('1:2'!Q284)</f>
        <v>0</v>
      </c>
      <c r="R284" s="93">
        <f>SUM('1:2'!R284)</f>
        <v>0</v>
      </c>
      <c r="S284" s="93">
        <f>SUM('1:2'!S284)</f>
        <v>0</v>
      </c>
      <c r="T284" s="93">
        <f>SUM('1:2'!T284)</f>
        <v>0</v>
      </c>
      <c r="U284" s="93">
        <f>SUM('1:2'!U284)</f>
        <v>0</v>
      </c>
      <c r="V284" s="206">
        <f t="shared" si="101"/>
        <v>0</v>
      </c>
      <c r="W284" s="33" t="str">
        <f t="shared" si="102"/>
        <v/>
      </c>
      <c r="X284" s="93">
        <f>SUM('1:2'!X284)</f>
        <v>0</v>
      </c>
      <c r="Y284" s="93">
        <f>SUM('1:2'!Y284)</f>
        <v>0</v>
      </c>
      <c r="Z284" s="93">
        <f>SUM('1:2'!Z284)</f>
        <v>0</v>
      </c>
      <c r="AA284" s="93">
        <f>SUM('1:2'!AA284)</f>
        <v>0</v>
      </c>
      <c r="AB284" s="358">
        <v>0.67</v>
      </c>
      <c r="AC284" s="269">
        <f t="shared" si="95"/>
        <v>0</v>
      </c>
      <c r="AD284" s="251"/>
      <c r="AE284" s="54"/>
      <c r="AF284" s="54"/>
      <c r="AG284" s="54"/>
      <c r="AH284" s="54"/>
      <c r="AI284" s="57"/>
      <c r="AJ284" s="57"/>
      <c r="AK284" s="57"/>
      <c r="AL284" s="54"/>
      <c r="AM284" s="54"/>
      <c r="AN284" s="54"/>
      <c r="AO284" s="54"/>
      <c r="AP284" s="54"/>
      <c r="AQ284" s="54"/>
      <c r="AR284" s="54"/>
      <c r="AS284" s="54"/>
      <c r="AT284" s="54"/>
      <c r="AU284" s="54"/>
      <c r="AV284" s="54"/>
      <c r="AW284" s="54"/>
      <c r="AX284" s="54"/>
      <c r="AY284" s="54"/>
      <c r="AZ284" s="54"/>
      <c r="BA284" s="54"/>
    </row>
    <row r="285" spans="1:53" ht="17.25">
      <c r="A285" s="320">
        <v>30400004</v>
      </c>
      <c r="B285" s="215" t="s">
        <v>419</v>
      </c>
      <c r="C285" s="187" t="s">
        <v>73</v>
      </c>
      <c r="D285" s="17"/>
      <c r="E285" s="17"/>
      <c r="F285" s="6"/>
      <c r="G285" s="93">
        <f>SUM('1:2'!G285)</f>
        <v>132</v>
      </c>
      <c r="H285" s="246">
        <f t="shared" si="96"/>
        <v>0</v>
      </c>
      <c r="I285" s="93">
        <f>SUM('1:2'!I285)</f>
        <v>48</v>
      </c>
      <c r="J285" s="31"/>
      <c r="K285" s="35"/>
      <c r="L285" s="87">
        <v>24</v>
      </c>
      <c r="M285" s="36"/>
      <c r="N285" s="31"/>
      <c r="O285" s="93"/>
      <c r="P285" s="93"/>
      <c r="Q285" s="93"/>
      <c r="R285" s="93"/>
      <c r="S285" s="93"/>
      <c r="T285" s="93"/>
      <c r="U285" s="93"/>
      <c r="V285" s="206"/>
      <c r="W285" s="33"/>
      <c r="X285" s="93"/>
      <c r="Y285" s="93"/>
      <c r="Z285" s="93"/>
      <c r="AA285" s="93"/>
      <c r="AB285" s="358">
        <v>1.73</v>
      </c>
      <c r="AC285" s="269">
        <f t="shared" si="95"/>
        <v>228.35999999999999</v>
      </c>
      <c r="AD285" s="251"/>
      <c r="AE285" s="54"/>
      <c r="AF285" s="54"/>
      <c r="AG285" s="54"/>
      <c r="AH285" s="54"/>
      <c r="AI285" s="57"/>
      <c r="AJ285" s="57"/>
      <c r="AK285" s="57"/>
      <c r="AL285" s="54"/>
      <c r="AM285" s="54"/>
      <c r="AN285" s="54"/>
      <c r="AO285" s="54"/>
      <c r="AP285" s="54"/>
      <c r="AQ285" s="54"/>
      <c r="AR285" s="54"/>
      <c r="AS285" s="54"/>
      <c r="AT285" s="54"/>
      <c r="AU285" s="54"/>
      <c r="AV285" s="54"/>
      <c r="AW285" s="54"/>
      <c r="AX285" s="54"/>
      <c r="AY285" s="54"/>
      <c r="AZ285" s="54"/>
      <c r="BA285" s="54"/>
    </row>
    <row r="286" spans="1:53" ht="17.25">
      <c r="A286" s="320">
        <v>30400003</v>
      </c>
      <c r="B286" s="215" t="s">
        <v>419</v>
      </c>
      <c r="C286" s="187" t="s">
        <v>60</v>
      </c>
      <c r="D286" s="17"/>
      <c r="E286" s="17"/>
      <c r="F286" s="6"/>
      <c r="G286" s="93">
        <f>SUM('1:2'!G286)</f>
        <v>0</v>
      </c>
      <c r="H286" s="246">
        <f t="shared" si="96"/>
        <v>0</v>
      </c>
      <c r="I286" s="93">
        <f>SUM('1:2'!I286)</f>
        <v>0</v>
      </c>
      <c r="J286" s="31"/>
      <c r="K286" s="35"/>
      <c r="L286" s="87">
        <v>24</v>
      </c>
      <c r="M286" s="36"/>
      <c r="N286" s="31"/>
      <c r="O286" s="93"/>
      <c r="P286" s="93"/>
      <c r="Q286" s="93"/>
      <c r="R286" s="93"/>
      <c r="S286" s="93"/>
      <c r="T286" s="93"/>
      <c r="U286" s="93"/>
      <c r="V286" s="206"/>
      <c r="W286" s="33"/>
      <c r="X286" s="93"/>
      <c r="Y286" s="93"/>
      <c r="Z286" s="93"/>
      <c r="AA286" s="93"/>
      <c r="AB286" s="358">
        <v>1.73</v>
      </c>
      <c r="AC286" s="269">
        <f t="shared" si="95"/>
        <v>0</v>
      </c>
      <c r="AD286" s="251"/>
      <c r="AE286" s="54"/>
      <c r="AF286" s="54"/>
      <c r="AG286" s="54"/>
      <c r="AH286" s="54"/>
      <c r="AI286" s="57"/>
      <c r="AJ286" s="57"/>
      <c r="AK286" s="57"/>
      <c r="AL286" s="54"/>
      <c r="AM286" s="54"/>
      <c r="AN286" s="54"/>
      <c r="AO286" s="54"/>
      <c r="AP286" s="54"/>
      <c r="AQ286" s="54"/>
      <c r="AR286" s="54"/>
      <c r="AS286" s="54"/>
      <c r="AT286" s="54"/>
      <c r="AU286" s="54"/>
      <c r="AV286" s="54"/>
      <c r="AW286" s="54"/>
      <c r="AX286" s="54"/>
      <c r="AY286" s="54"/>
      <c r="AZ286" s="54"/>
      <c r="BA286" s="54"/>
    </row>
    <row r="287" spans="1:53" ht="17.25">
      <c r="A287" s="320">
        <v>30400005</v>
      </c>
      <c r="B287" s="215" t="s">
        <v>419</v>
      </c>
      <c r="C287" s="187" t="s">
        <v>422</v>
      </c>
      <c r="D287" s="17"/>
      <c r="E287" s="17"/>
      <c r="F287" s="6"/>
      <c r="G287" s="93">
        <f>SUM('1:2'!G287)</f>
        <v>260</v>
      </c>
      <c r="H287" s="246">
        <f t="shared" si="96"/>
        <v>0</v>
      </c>
      <c r="I287" s="93">
        <f>SUM('1:2'!I287)</f>
        <v>48</v>
      </c>
      <c r="J287" s="31"/>
      <c r="K287" s="35"/>
      <c r="L287" s="87">
        <v>24</v>
      </c>
      <c r="M287" s="36"/>
      <c r="N287" s="31"/>
      <c r="O287" s="93"/>
      <c r="P287" s="93"/>
      <c r="Q287" s="93"/>
      <c r="R287" s="93"/>
      <c r="S287" s="93"/>
      <c r="T287" s="93"/>
      <c r="U287" s="93"/>
      <c r="V287" s="206"/>
      <c r="W287" s="33"/>
      <c r="X287" s="93"/>
      <c r="Y287" s="93"/>
      <c r="Z287" s="93"/>
      <c r="AA287" s="93"/>
      <c r="AB287" s="358">
        <v>1.73</v>
      </c>
      <c r="AC287" s="269">
        <f t="shared" si="95"/>
        <v>449.8</v>
      </c>
      <c r="AD287" s="251"/>
      <c r="AE287" s="54"/>
      <c r="AF287" s="54"/>
      <c r="AG287" s="54"/>
      <c r="AH287" s="54"/>
      <c r="AI287" s="57"/>
      <c r="AJ287" s="57"/>
      <c r="AK287" s="57"/>
      <c r="AL287" s="54"/>
      <c r="AM287" s="54"/>
      <c r="AN287" s="54"/>
      <c r="AO287" s="54"/>
      <c r="AP287" s="54"/>
      <c r="AQ287" s="54"/>
      <c r="AR287" s="54"/>
      <c r="AS287" s="54"/>
      <c r="AT287" s="54"/>
      <c r="AU287" s="54"/>
      <c r="AV287" s="54"/>
      <c r="AW287" s="54"/>
      <c r="AX287" s="54"/>
      <c r="AY287" s="54"/>
      <c r="AZ287" s="54"/>
      <c r="BA287" s="54"/>
    </row>
    <row r="288" spans="1:53" ht="17.25">
      <c r="A288" s="320">
        <v>30400007</v>
      </c>
      <c r="B288" s="65" t="s">
        <v>91</v>
      </c>
      <c r="C288" s="16" t="s">
        <v>74</v>
      </c>
      <c r="D288" s="17">
        <v>5.07</v>
      </c>
      <c r="E288" s="17"/>
      <c r="F288" s="6"/>
      <c r="G288" s="93">
        <f>SUM('1:2'!G288)</f>
        <v>0</v>
      </c>
      <c r="H288" s="246">
        <f t="shared" si="96"/>
        <v>0</v>
      </c>
      <c r="I288" s="93">
        <f>SUM('1:2'!I288)</f>
        <v>0</v>
      </c>
      <c r="J288" s="31" t="str">
        <f t="array" ref="J288">IF(ISERROR(G288/I288),"",G288/I288)</f>
        <v/>
      </c>
      <c r="K288" s="35">
        <f t="array" ref="K288">IF(ISERROR(G288/L288),"",G288/L288)</f>
        <v>0</v>
      </c>
      <c r="L288" s="87">
        <v>9</v>
      </c>
      <c r="M288" s="36">
        <f t="shared" ref="M288:M290" si="103">IF(ISERROR(I288-K288),"",I288-K288)</f>
        <v>0</v>
      </c>
      <c r="N288" s="31">
        <f t="shared" ref="N288:N290" si="104">SUM(O288:U288)</f>
        <v>0</v>
      </c>
      <c r="O288" s="93">
        <f>SUM('1:2'!O288)</f>
        <v>0</v>
      </c>
      <c r="P288" s="93">
        <f>SUM('1:2'!P288)</f>
        <v>0</v>
      </c>
      <c r="Q288" s="93">
        <f>SUM('1:2'!Q288)</f>
        <v>0</v>
      </c>
      <c r="R288" s="93">
        <f>SUM('1:2'!R288)</f>
        <v>0</v>
      </c>
      <c r="S288" s="93">
        <f>SUM('1:2'!S288)</f>
        <v>0</v>
      </c>
      <c r="T288" s="93">
        <f>SUM('1:2'!T288)</f>
        <v>0</v>
      </c>
      <c r="U288" s="93">
        <f>SUM('1:2'!U288)</f>
        <v>0</v>
      </c>
      <c r="V288" s="206">
        <f t="shared" ref="V288:V290" si="105">SUM(X288:AA288)</f>
        <v>0</v>
      </c>
      <c r="W288" s="33" t="str">
        <f t="shared" ref="W288:W321" si="106">IF(ISERROR(V288/G288),"",V288/G288)</f>
        <v/>
      </c>
      <c r="X288" s="93">
        <f>SUM('1:2'!X288)</f>
        <v>0</v>
      </c>
      <c r="Y288" s="93">
        <f>SUM('1:2'!Y288)</f>
        <v>0</v>
      </c>
      <c r="Z288" s="93">
        <f>SUM('1:2'!Z288)</f>
        <v>0</v>
      </c>
      <c r="AA288" s="93">
        <f>SUM('1:2'!AA288)</f>
        <v>0</v>
      </c>
      <c r="AB288" s="358">
        <v>1.22</v>
      </c>
      <c r="AC288" s="269">
        <f t="shared" si="95"/>
        <v>0</v>
      </c>
      <c r="AD288" s="251"/>
      <c r="AE288" s="54"/>
      <c r="AF288" s="54"/>
      <c r="AG288" s="54"/>
      <c r="AH288" s="54"/>
      <c r="AI288" s="57"/>
      <c r="AJ288" s="57"/>
      <c r="AK288" s="57"/>
      <c r="AL288" s="54"/>
      <c r="AM288" s="54"/>
      <c r="AN288" s="54"/>
      <c r="AO288" s="54"/>
      <c r="AP288" s="54"/>
      <c r="AQ288" s="54"/>
      <c r="AR288" s="54"/>
      <c r="AS288" s="54"/>
      <c r="AT288" s="54"/>
      <c r="AU288" s="54"/>
      <c r="AV288" s="54"/>
      <c r="AW288" s="54"/>
      <c r="AX288" s="54"/>
      <c r="AY288" s="54"/>
      <c r="AZ288" s="54"/>
      <c r="BA288" s="54"/>
    </row>
    <row r="289" spans="1:53" ht="17.25">
      <c r="A289" s="320">
        <v>30400006</v>
      </c>
      <c r="B289" s="65" t="s">
        <v>91</v>
      </c>
      <c r="C289" s="16" t="s">
        <v>53</v>
      </c>
      <c r="D289" s="17">
        <v>5.07</v>
      </c>
      <c r="E289" s="17"/>
      <c r="F289" s="6"/>
      <c r="G289" s="93">
        <f>SUM('1:2'!G289)</f>
        <v>0</v>
      </c>
      <c r="H289" s="246">
        <f t="shared" si="96"/>
        <v>0</v>
      </c>
      <c r="I289" s="93">
        <f>SUM('1:2'!I289)</f>
        <v>0</v>
      </c>
      <c r="J289" s="31" t="str">
        <f t="array" ref="J289">IF(ISERROR(G289/I289),"",G289/I289)</f>
        <v/>
      </c>
      <c r="K289" s="35">
        <f t="array" ref="K289">IF(ISERROR(G289/L289),"",G289/L289)</f>
        <v>0</v>
      </c>
      <c r="L289" s="87">
        <v>9</v>
      </c>
      <c r="M289" s="36">
        <f t="shared" si="103"/>
        <v>0</v>
      </c>
      <c r="N289" s="31">
        <f t="shared" si="104"/>
        <v>0</v>
      </c>
      <c r="O289" s="93">
        <f>SUM('1:2'!O289)</f>
        <v>0</v>
      </c>
      <c r="P289" s="93">
        <f>SUM('1:2'!P289)</f>
        <v>0</v>
      </c>
      <c r="Q289" s="93">
        <f>SUM('1:2'!Q289)</f>
        <v>0</v>
      </c>
      <c r="R289" s="93">
        <f>SUM('1:2'!R289)</f>
        <v>0</v>
      </c>
      <c r="S289" s="93">
        <f>SUM('1:2'!S289)</f>
        <v>0</v>
      </c>
      <c r="T289" s="93">
        <f>SUM('1:2'!T289)</f>
        <v>0</v>
      </c>
      <c r="U289" s="93">
        <f>SUM('1:2'!U289)</f>
        <v>0</v>
      </c>
      <c r="V289" s="206">
        <f t="shared" si="105"/>
        <v>0</v>
      </c>
      <c r="W289" s="33" t="str">
        <f t="shared" si="106"/>
        <v/>
      </c>
      <c r="X289" s="93">
        <f>SUM('1:2'!X289)</f>
        <v>0</v>
      </c>
      <c r="Y289" s="93">
        <f>SUM('1:2'!Y289)</f>
        <v>0</v>
      </c>
      <c r="Z289" s="93">
        <f>SUM('1:2'!Z289)</f>
        <v>0</v>
      </c>
      <c r="AA289" s="93">
        <f>SUM('1:2'!AA289)</f>
        <v>0</v>
      </c>
      <c r="AB289" s="358">
        <v>1.22</v>
      </c>
      <c r="AC289" s="269">
        <f t="shared" si="95"/>
        <v>0</v>
      </c>
      <c r="AD289" s="251"/>
      <c r="AE289" s="54"/>
      <c r="AF289" s="54"/>
      <c r="AG289" s="54"/>
      <c r="AH289" s="54"/>
      <c r="AI289" s="57"/>
      <c r="AJ289" s="57"/>
      <c r="AK289" s="57"/>
      <c r="AL289" s="54"/>
      <c r="AM289" s="54"/>
      <c r="AN289" s="54"/>
      <c r="AO289" s="54"/>
      <c r="AP289" s="54"/>
      <c r="AQ289" s="54"/>
      <c r="AR289" s="54"/>
      <c r="AS289" s="54"/>
      <c r="AT289" s="54"/>
      <c r="AU289" s="54"/>
      <c r="AV289" s="54"/>
      <c r="AW289" s="54"/>
      <c r="AX289" s="54"/>
      <c r="AY289" s="54"/>
      <c r="AZ289" s="54"/>
      <c r="BA289" s="54"/>
    </row>
    <row r="290" spans="1:53" ht="17.25">
      <c r="A290" s="320">
        <v>30400006</v>
      </c>
      <c r="B290" s="65" t="s">
        <v>91</v>
      </c>
      <c r="C290" s="16" t="s">
        <v>60</v>
      </c>
      <c r="D290" s="17">
        <v>5.0599999999999996</v>
      </c>
      <c r="E290" s="17"/>
      <c r="F290" s="53"/>
      <c r="G290" s="93">
        <f>SUM('1:2'!G290)</f>
        <v>0</v>
      </c>
      <c r="H290" s="246">
        <f t="shared" si="96"/>
        <v>0</v>
      </c>
      <c r="I290" s="93">
        <f>SUM('1:2'!I290)</f>
        <v>0</v>
      </c>
      <c r="J290" s="31" t="str">
        <f t="array" ref="J290">IF(ISERROR(G290/I290),"",G290/I290)</f>
        <v/>
      </c>
      <c r="K290" s="246">
        <f t="array" ref="K290">IF(ISERROR(G290/L290),"",G290/L290)</f>
        <v>0</v>
      </c>
      <c r="L290" s="87">
        <v>9</v>
      </c>
      <c r="M290" s="36">
        <f t="shared" si="103"/>
        <v>0</v>
      </c>
      <c r="N290" s="31">
        <f t="shared" si="104"/>
        <v>0</v>
      </c>
      <c r="O290" s="93">
        <f>SUM('1:2'!O290)</f>
        <v>0</v>
      </c>
      <c r="P290" s="93">
        <f>SUM('1:2'!P290)</f>
        <v>0</v>
      </c>
      <c r="Q290" s="93">
        <f>SUM('1:2'!Q290)</f>
        <v>0</v>
      </c>
      <c r="R290" s="93">
        <f>SUM('1:2'!R290)</f>
        <v>0</v>
      </c>
      <c r="S290" s="93">
        <f>SUM('1:2'!S290)</f>
        <v>0</v>
      </c>
      <c r="T290" s="93">
        <f>SUM('1:2'!T290)</f>
        <v>0</v>
      </c>
      <c r="U290" s="93">
        <f>SUM('1:2'!U290)</f>
        <v>0</v>
      </c>
      <c r="V290" s="206">
        <f t="shared" si="105"/>
        <v>0</v>
      </c>
      <c r="W290" s="33" t="str">
        <f t="shared" si="106"/>
        <v/>
      </c>
      <c r="X290" s="93">
        <f>SUM('1:2'!X290)</f>
        <v>0</v>
      </c>
      <c r="Y290" s="93">
        <f>SUM('1:2'!Y290)</f>
        <v>0</v>
      </c>
      <c r="Z290" s="93">
        <f>SUM('1:2'!Z290)</f>
        <v>0</v>
      </c>
      <c r="AA290" s="93">
        <f>SUM('1:2'!AA290)</f>
        <v>0</v>
      </c>
      <c r="AB290" s="358">
        <v>1.22</v>
      </c>
      <c r="AC290" s="269">
        <f t="shared" si="95"/>
        <v>0</v>
      </c>
      <c r="AD290" s="251"/>
      <c r="AE290" s="54"/>
      <c r="AF290" s="54"/>
      <c r="AG290" s="54"/>
      <c r="AH290" s="54"/>
      <c r="AI290" s="57"/>
      <c r="AJ290" s="57"/>
      <c r="AK290" s="57"/>
      <c r="AL290" s="54"/>
      <c r="AM290" s="54"/>
      <c r="AN290" s="54"/>
      <c r="AO290" s="54"/>
      <c r="AP290" s="54"/>
      <c r="AQ290" s="54"/>
      <c r="AR290" s="54"/>
      <c r="AS290" s="54"/>
      <c r="AT290" s="54"/>
      <c r="AU290" s="54"/>
      <c r="AV290" s="54"/>
      <c r="AW290" s="54"/>
      <c r="AX290" s="54"/>
      <c r="AY290" s="54"/>
      <c r="AZ290" s="54"/>
      <c r="BA290" s="54"/>
    </row>
    <row r="291" spans="1:53" ht="15.75">
      <c r="A291" s="535" t="s">
        <v>92</v>
      </c>
      <c r="B291" s="536"/>
      <c r="C291" s="243" t="s">
        <v>71</v>
      </c>
      <c r="D291" s="20"/>
      <c r="E291" s="20"/>
      <c r="F291" s="32"/>
      <c r="G291" s="30">
        <f>SUM(G257:G290)</f>
        <v>634</v>
      </c>
      <c r="H291" s="30">
        <f>SUM(H257:H290)</f>
        <v>1217.26</v>
      </c>
      <c r="I291" s="30">
        <f>SUM(I257:I290)</f>
        <v>135</v>
      </c>
      <c r="J291" s="31">
        <f t="array" ref="J291">IF(ISERROR(G291/I291),"",G291/I291)</f>
        <v>4.6962962962962962</v>
      </c>
      <c r="K291" s="30">
        <f>SUM(K257:K290)</f>
        <v>26.021505376344084</v>
      </c>
      <c r="L291" s="98"/>
      <c r="M291" s="89">
        <f t="shared" ref="M291:V291" si="107">SUM(M257:M290)</f>
        <v>12.978494623655916</v>
      </c>
      <c r="N291" s="30">
        <f t="shared" si="107"/>
        <v>0</v>
      </c>
      <c r="O291" s="91">
        <f t="shared" si="107"/>
        <v>0</v>
      </c>
      <c r="P291" s="91">
        <f t="shared" si="107"/>
        <v>0</v>
      </c>
      <c r="Q291" s="91">
        <f t="shared" si="107"/>
        <v>0</v>
      </c>
      <c r="R291" s="91">
        <f t="shared" si="107"/>
        <v>0</v>
      </c>
      <c r="S291" s="92">
        <f t="shared" si="107"/>
        <v>0</v>
      </c>
      <c r="T291" s="91">
        <f t="shared" si="107"/>
        <v>0</v>
      </c>
      <c r="U291" s="91">
        <f t="shared" si="107"/>
        <v>0</v>
      </c>
      <c r="V291" s="206">
        <f t="shared" si="107"/>
        <v>0</v>
      </c>
      <c r="W291" s="33">
        <f t="shared" si="106"/>
        <v>0</v>
      </c>
      <c r="X291" s="92">
        <f>SUM(X257:X290)</f>
        <v>0</v>
      </c>
      <c r="Y291" s="92">
        <f>SUM(Y257:Y290)</f>
        <v>0</v>
      </c>
      <c r="Z291" s="92">
        <f>SUM(Z257:Z290)</f>
        <v>0</v>
      </c>
      <c r="AA291" s="92">
        <f>SUM(AA257:AA290)</f>
        <v>0</v>
      </c>
      <c r="AB291" s="358"/>
      <c r="AC291" s="270">
        <f>SUM(AC257:AC290)</f>
        <v>920.8599999999999</v>
      </c>
      <c r="AD291" s="251"/>
      <c r="AE291" s="74"/>
      <c r="AF291" s="74"/>
      <c r="AG291" s="74"/>
      <c r="AH291" s="74"/>
      <c r="AI291" s="57"/>
      <c r="AJ291" s="57"/>
      <c r="AK291" s="57"/>
      <c r="AL291" s="54"/>
      <c r="AM291" s="54"/>
      <c r="AN291" s="54"/>
      <c r="AO291" s="54"/>
      <c r="AP291" s="54"/>
      <c r="AQ291" s="54"/>
      <c r="AR291" s="54"/>
      <c r="AS291" s="54"/>
      <c r="AT291" s="54"/>
      <c r="AU291" s="54"/>
      <c r="AV291" s="54"/>
      <c r="AW291" s="54"/>
      <c r="AX291" s="54"/>
      <c r="AY291" s="54"/>
      <c r="AZ291" s="54"/>
      <c r="BA291" s="54"/>
    </row>
    <row r="292" spans="1:53" ht="17.25">
      <c r="A292" s="320">
        <v>30100038</v>
      </c>
      <c r="B292" s="62" t="s">
        <v>93</v>
      </c>
      <c r="C292" s="16" t="s">
        <v>94</v>
      </c>
      <c r="D292" s="17">
        <v>5.03</v>
      </c>
      <c r="E292" s="17"/>
      <c r="F292" s="6"/>
      <c r="G292" s="93">
        <f>SUM('1:2'!G292)</f>
        <v>0</v>
      </c>
      <c r="H292" s="246">
        <f>D292*G292</f>
        <v>0</v>
      </c>
      <c r="I292" s="93">
        <f>SUM('1:2'!I292)</f>
        <v>0</v>
      </c>
      <c r="J292" s="31" t="str">
        <f t="array" ref="J292">IF(ISERROR(G292/I292),"",G292/I292)</f>
        <v/>
      </c>
      <c r="K292" s="35">
        <f t="array" ref="K292">IF(ISERROR(G292/L292),"",G292/L292)</f>
        <v>0</v>
      </c>
      <c r="L292" s="87">
        <v>25</v>
      </c>
      <c r="M292" s="36">
        <f t="shared" ref="M292:M306" si="108">IF(ISERROR(I292-K292),"",I292-K292)</f>
        <v>0</v>
      </c>
      <c r="N292" s="31">
        <f t="shared" ref="N292:N306" si="109">SUM(O292:U292)</f>
        <v>0</v>
      </c>
      <c r="O292" s="93">
        <f>SUM('1:2'!O292)</f>
        <v>0</v>
      </c>
      <c r="P292" s="93">
        <f>SUM('1:2'!P292)</f>
        <v>0</v>
      </c>
      <c r="Q292" s="93">
        <f>SUM('1:2'!Q292)</f>
        <v>0</v>
      </c>
      <c r="R292" s="93">
        <f>SUM('1:2'!R292)</f>
        <v>0</v>
      </c>
      <c r="S292" s="93">
        <f>SUM('1:2'!S292)</f>
        <v>0</v>
      </c>
      <c r="T292" s="93">
        <f>SUM('1:2'!T292)</f>
        <v>0</v>
      </c>
      <c r="U292" s="93">
        <f>SUM('1:2'!U292)</f>
        <v>0</v>
      </c>
      <c r="V292" s="206">
        <f t="shared" ref="V292:V306" si="110">SUM(X292:AA292)</f>
        <v>0</v>
      </c>
      <c r="W292" s="33" t="str">
        <f t="shared" si="106"/>
        <v/>
      </c>
      <c r="X292" s="93">
        <f>SUM('1:2'!X292)</f>
        <v>0</v>
      </c>
      <c r="Y292" s="93">
        <f>SUM('1:2'!Y292)</f>
        <v>0</v>
      </c>
      <c r="Z292" s="93">
        <f>SUM('1:2'!Z292)</f>
        <v>0</v>
      </c>
      <c r="AA292" s="93">
        <f>SUM('1:2'!AA292)</f>
        <v>0</v>
      </c>
      <c r="AB292" s="358">
        <v>0.41</v>
      </c>
      <c r="AC292" s="269">
        <f t="shared" ref="AC292:AC306" si="111">AB292*G292</f>
        <v>0</v>
      </c>
      <c r="AD292" s="251"/>
      <c r="AE292" s="54"/>
      <c r="AF292" s="54"/>
      <c r="AG292" s="54"/>
      <c r="AH292" s="54"/>
      <c r="AI292" s="57"/>
      <c r="AJ292" s="57"/>
      <c r="AK292" s="57"/>
      <c r="AL292" s="54"/>
      <c r="AM292" s="54"/>
      <c r="AN292" s="54"/>
      <c r="AO292" s="54"/>
      <c r="AP292" s="54"/>
      <c r="AQ292" s="54"/>
      <c r="AR292" s="54"/>
      <c r="AS292" s="54"/>
      <c r="AT292" s="54"/>
      <c r="AU292" s="54"/>
      <c r="AV292" s="54"/>
      <c r="AW292" s="54"/>
      <c r="AX292" s="54"/>
      <c r="AY292" s="54"/>
      <c r="AZ292" s="54"/>
      <c r="BA292" s="54"/>
    </row>
    <row r="293" spans="1:53" ht="17.25">
      <c r="A293" s="320">
        <v>30100037</v>
      </c>
      <c r="B293" s="62" t="s">
        <v>93</v>
      </c>
      <c r="C293" s="16" t="s">
        <v>74</v>
      </c>
      <c r="D293" s="17">
        <v>5.03</v>
      </c>
      <c r="E293" s="17"/>
      <c r="F293" s="6"/>
      <c r="G293" s="93">
        <f>SUM('1:2'!G293)</f>
        <v>0</v>
      </c>
      <c r="H293" s="246">
        <f t="shared" ref="H293:H306" si="112">D293*G293</f>
        <v>0</v>
      </c>
      <c r="I293" s="93">
        <f>SUM('1:2'!I293)</f>
        <v>0</v>
      </c>
      <c r="J293" s="31" t="str">
        <f t="array" ref="J293">IF(ISERROR(G293/I293),"",G293/I293)</f>
        <v/>
      </c>
      <c r="K293" s="35">
        <f t="array" ref="K293">IF(ISERROR(G293/L293),"",G293/L293)</f>
        <v>0</v>
      </c>
      <c r="L293" s="87">
        <v>25</v>
      </c>
      <c r="M293" s="36">
        <f t="shared" si="108"/>
        <v>0</v>
      </c>
      <c r="N293" s="31">
        <f t="shared" si="109"/>
        <v>0</v>
      </c>
      <c r="O293" s="93">
        <f>SUM('1:2'!O293)</f>
        <v>0</v>
      </c>
      <c r="P293" s="93">
        <f>SUM('1:2'!P293)</f>
        <v>0</v>
      </c>
      <c r="Q293" s="93">
        <f>SUM('1:2'!Q293)</f>
        <v>0</v>
      </c>
      <c r="R293" s="93">
        <f>SUM('1:2'!R293)</f>
        <v>0</v>
      </c>
      <c r="S293" s="93">
        <f>SUM('1:2'!S293)</f>
        <v>0</v>
      </c>
      <c r="T293" s="93">
        <f>SUM('1:2'!T293)</f>
        <v>0</v>
      </c>
      <c r="U293" s="93">
        <f>SUM('1:2'!U293)</f>
        <v>0</v>
      </c>
      <c r="V293" s="206">
        <f t="shared" si="110"/>
        <v>0</v>
      </c>
      <c r="W293" s="33" t="str">
        <f t="shared" si="106"/>
        <v/>
      </c>
      <c r="X293" s="93">
        <f>SUM('1:2'!X293)</f>
        <v>0</v>
      </c>
      <c r="Y293" s="93">
        <f>SUM('1:2'!Y293)</f>
        <v>0</v>
      </c>
      <c r="Z293" s="93">
        <f>SUM('1:2'!Z293)</f>
        <v>0</v>
      </c>
      <c r="AA293" s="93">
        <f>SUM('1:2'!AA293)</f>
        <v>0</v>
      </c>
      <c r="AB293" s="358">
        <v>0.41</v>
      </c>
      <c r="AC293" s="269">
        <f t="shared" si="111"/>
        <v>0</v>
      </c>
      <c r="AD293" s="251"/>
      <c r="AE293" s="54"/>
      <c r="AF293" s="54"/>
      <c r="AG293" s="54"/>
      <c r="AH293" s="54"/>
      <c r="AI293" s="57"/>
      <c r="AJ293" s="57"/>
      <c r="AK293" s="57"/>
      <c r="AL293" s="54"/>
      <c r="AM293" s="54"/>
      <c r="AN293" s="54"/>
      <c r="AO293" s="54"/>
      <c r="AP293" s="54"/>
      <c r="AQ293" s="54"/>
      <c r="AR293" s="54"/>
      <c r="AS293" s="54"/>
      <c r="AT293" s="54"/>
      <c r="AU293" s="54"/>
      <c r="AV293" s="54"/>
      <c r="AW293" s="54"/>
      <c r="AX293" s="54"/>
      <c r="AY293" s="54"/>
      <c r="AZ293" s="54"/>
      <c r="BA293" s="54"/>
    </row>
    <row r="294" spans="1:53" ht="17.25">
      <c r="A294" s="320">
        <v>30100051</v>
      </c>
      <c r="B294" s="62" t="s">
        <v>58</v>
      </c>
      <c r="C294" s="16" t="s">
        <v>65</v>
      </c>
      <c r="D294" s="17">
        <v>5.04</v>
      </c>
      <c r="E294" s="17"/>
      <c r="F294" s="6"/>
      <c r="G294" s="93">
        <f>SUM('1:2'!G294)</f>
        <v>88</v>
      </c>
      <c r="H294" s="246">
        <f t="shared" si="112"/>
        <v>443.52</v>
      </c>
      <c r="I294" s="93">
        <f>SUM('1:2'!I294)</f>
        <v>12</v>
      </c>
      <c r="J294" s="31">
        <f t="array" ref="J294">IF(ISERROR(G294/I294),"",G294/I294)</f>
        <v>7.333333333333333</v>
      </c>
      <c r="K294" s="35">
        <f t="array" ref="K294">IF(ISERROR(G294/L294),"",G294/L294)</f>
        <v>4.4000000000000004</v>
      </c>
      <c r="L294" s="87">
        <v>20</v>
      </c>
      <c r="M294" s="36">
        <f t="shared" si="108"/>
        <v>7.6</v>
      </c>
      <c r="N294" s="31">
        <f t="shared" si="109"/>
        <v>0</v>
      </c>
      <c r="O294" s="93">
        <f>SUM('1:2'!O294)</f>
        <v>0</v>
      </c>
      <c r="P294" s="93">
        <f>SUM('1:2'!P294)</f>
        <v>0</v>
      </c>
      <c r="Q294" s="93">
        <f>SUM('1:2'!Q294)</f>
        <v>0</v>
      </c>
      <c r="R294" s="93">
        <f>SUM('1:2'!R294)</f>
        <v>0</v>
      </c>
      <c r="S294" s="93">
        <f>SUM('1:2'!S294)</f>
        <v>0</v>
      </c>
      <c r="T294" s="93">
        <f>SUM('1:2'!T294)</f>
        <v>0</v>
      </c>
      <c r="U294" s="93">
        <f>SUM('1:2'!U294)</f>
        <v>0</v>
      </c>
      <c r="V294" s="206">
        <f t="shared" si="110"/>
        <v>0</v>
      </c>
      <c r="W294" s="33">
        <f t="shared" si="106"/>
        <v>0</v>
      </c>
      <c r="X294" s="93">
        <f>SUM('1:2'!X294)</f>
        <v>0</v>
      </c>
      <c r="Y294" s="93">
        <f>SUM('1:2'!Y294)</f>
        <v>0</v>
      </c>
      <c r="Z294" s="93">
        <f>SUM('1:2'!Z294)</f>
        <v>0</v>
      </c>
      <c r="AA294" s="93">
        <f>SUM('1:2'!AA294)</f>
        <v>0</v>
      </c>
      <c r="AB294" s="358">
        <v>0.52</v>
      </c>
      <c r="AC294" s="269">
        <f t="shared" si="111"/>
        <v>45.760000000000005</v>
      </c>
      <c r="AD294" s="251"/>
      <c r="AE294" s="54"/>
      <c r="AF294" s="54"/>
      <c r="AG294" s="54"/>
      <c r="AH294" s="54"/>
      <c r="AI294" s="57"/>
      <c r="AJ294" s="57"/>
      <c r="AK294" s="57"/>
      <c r="AL294" s="54"/>
      <c r="AM294" s="54"/>
      <c r="AN294" s="54"/>
      <c r="AO294" s="54"/>
      <c r="AP294" s="54"/>
      <c r="AQ294" s="54"/>
      <c r="AR294" s="54"/>
      <c r="AS294" s="54"/>
      <c r="AT294" s="54"/>
      <c r="AU294" s="54"/>
      <c r="AV294" s="54"/>
      <c r="AW294" s="54"/>
      <c r="AX294" s="54"/>
      <c r="AY294" s="54"/>
      <c r="AZ294" s="54"/>
      <c r="BA294" s="54"/>
    </row>
    <row r="295" spans="1:53" ht="17.25">
      <c r="A295" s="320"/>
      <c r="B295" s="63" t="s">
        <v>95</v>
      </c>
      <c r="C295" s="16" t="s">
        <v>82</v>
      </c>
      <c r="D295" s="17">
        <v>5.03</v>
      </c>
      <c r="E295" s="17"/>
      <c r="F295" s="6"/>
      <c r="G295" s="93">
        <f>SUM('1:2'!G295)</f>
        <v>0</v>
      </c>
      <c r="H295" s="246">
        <f t="shared" si="112"/>
        <v>0</v>
      </c>
      <c r="I295" s="93">
        <f>SUM('1:2'!I295)</f>
        <v>0</v>
      </c>
      <c r="J295" s="31" t="str">
        <f t="array" ref="J295">IF(ISERROR(G295/I295),"",G295/I295)</f>
        <v/>
      </c>
      <c r="K295" s="35">
        <f t="array" ref="K295">IF(ISERROR(G295/L295),"",G295/L295)</f>
        <v>0</v>
      </c>
      <c r="L295" s="87">
        <v>4</v>
      </c>
      <c r="M295" s="36">
        <f t="shared" si="108"/>
        <v>0</v>
      </c>
      <c r="N295" s="31">
        <f t="shared" si="109"/>
        <v>0</v>
      </c>
      <c r="O295" s="93">
        <f>SUM('1:2'!O295)</f>
        <v>0</v>
      </c>
      <c r="P295" s="93">
        <f>SUM('1:2'!P295)</f>
        <v>0</v>
      </c>
      <c r="Q295" s="93">
        <f>SUM('1:2'!Q295)</f>
        <v>0</v>
      </c>
      <c r="R295" s="93">
        <f>SUM('1:2'!R295)</f>
        <v>0</v>
      </c>
      <c r="S295" s="93">
        <f>SUM('1:2'!S295)</f>
        <v>0</v>
      </c>
      <c r="T295" s="93">
        <f>SUM('1:2'!T295)</f>
        <v>0</v>
      </c>
      <c r="U295" s="93">
        <f>SUM('1:2'!U295)</f>
        <v>0</v>
      </c>
      <c r="V295" s="206">
        <f t="shared" si="110"/>
        <v>0</v>
      </c>
      <c r="W295" s="33" t="str">
        <f t="shared" si="106"/>
        <v/>
      </c>
      <c r="X295" s="93">
        <f>SUM('1:2'!X295)</f>
        <v>0</v>
      </c>
      <c r="Y295" s="93">
        <f>SUM('1:2'!Y295)</f>
        <v>0</v>
      </c>
      <c r="Z295" s="93">
        <f>SUM('1:2'!Z295)</f>
        <v>0</v>
      </c>
      <c r="AA295" s="93">
        <f>SUM('1:2'!AA295)</f>
        <v>0</v>
      </c>
      <c r="AB295" s="358">
        <v>0.59</v>
      </c>
      <c r="AC295" s="269">
        <f t="shared" si="111"/>
        <v>0</v>
      </c>
      <c r="AD295" s="251"/>
      <c r="AE295" s="54"/>
      <c r="AF295" s="54"/>
      <c r="AG295" s="54"/>
      <c r="AH295" s="54"/>
      <c r="AI295" s="57"/>
      <c r="AJ295" s="57"/>
      <c r="AK295" s="57"/>
      <c r="AL295" s="54"/>
      <c r="AM295" s="54"/>
      <c r="AN295" s="54"/>
      <c r="AO295" s="54"/>
      <c r="AP295" s="54"/>
      <c r="AQ295" s="54"/>
      <c r="AR295" s="54"/>
      <c r="AS295" s="54"/>
      <c r="AT295" s="54"/>
      <c r="AU295" s="54"/>
      <c r="AV295" s="54"/>
      <c r="AW295" s="54"/>
      <c r="AX295" s="54"/>
      <c r="AY295" s="54"/>
      <c r="AZ295" s="54"/>
      <c r="BA295" s="54"/>
    </row>
    <row r="296" spans="1:53" ht="15.75">
      <c r="A296" s="299">
        <v>30100054</v>
      </c>
      <c r="B296" s="63" t="s">
        <v>95</v>
      </c>
      <c r="C296" s="247" t="s">
        <v>72</v>
      </c>
      <c r="D296" s="17">
        <v>5.03</v>
      </c>
      <c r="E296" s="17"/>
      <c r="F296" s="6"/>
      <c r="G296" s="93">
        <f>SUM('1:2'!G296)</f>
        <v>0</v>
      </c>
      <c r="H296" s="246">
        <f t="shared" si="112"/>
        <v>0</v>
      </c>
      <c r="I296" s="93">
        <f>SUM('1:2'!I296)</f>
        <v>0</v>
      </c>
      <c r="J296" s="31" t="str">
        <f t="array" ref="J296">IF(ISERROR(G296/I296),"",G296/I296)</f>
        <v/>
      </c>
      <c r="K296" s="35">
        <f t="array" ref="K296">IF(ISERROR(G296/L296),"",G296/L296)</f>
        <v>0</v>
      </c>
      <c r="L296" s="87">
        <v>4</v>
      </c>
      <c r="M296" s="36">
        <f t="shared" si="108"/>
        <v>0</v>
      </c>
      <c r="N296" s="31">
        <f t="shared" si="109"/>
        <v>0</v>
      </c>
      <c r="O296" s="93">
        <f>SUM('1:2'!O296)</f>
        <v>0</v>
      </c>
      <c r="P296" s="93">
        <f>SUM('1:2'!P296)</f>
        <v>0</v>
      </c>
      <c r="Q296" s="93">
        <f>SUM('1:2'!Q296)</f>
        <v>0</v>
      </c>
      <c r="R296" s="93">
        <f>SUM('1:2'!R296)</f>
        <v>0</v>
      </c>
      <c r="S296" s="93">
        <f>SUM('1:2'!S296)</f>
        <v>0</v>
      </c>
      <c r="T296" s="93">
        <f>SUM('1:2'!T296)</f>
        <v>0</v>
      </c>
      <c r="U296" s="93">
        <f>SUM('1:2'!U296)</f>
        <v>0</v>
      </c>
      <c r="V296" s="206">
        <f t="shared" si="110"/>
        <v>0</v>
      </c>
      <c r="W296" s="33" t="str">
        <f t="shared" si="106"/>
        <v/>
      </c>
      <c r="X296" s="93">
        <f>SUM('1:2'!X296)</f>
        <v>0</v>
      </c>
      <c r="Y296" s="93">
        <f>SUM('1:2'!Y296)</f>
        <v>0</v>
      </c>
      <c r="Z296" s="93">
        <f>SUM('1:2'!Z296)</f>
        <v>0</v>
      </c>
      <c r="AA296" s="93">
        <f>SUM('1:2'!AA296)</f>
        <v>0</v>
      </c>
      <c r="AB296" s="358">
        <v>0.59</v>
      </c>
      <c r="AC296" s="269">
        <f t="shared" si="111"/>
        <v>0</v>
      </c>
      <c r="AD296" s="251"/>
      <c r="AE296" s="54"/>
      <c r="AF296" s="54"/>
      <c r="AG296" s="54"/>
      <c r="AH296" s="54"/>
      <c r="AI296" s="57"/>
      <c r="AJ296" s="57"/>
      <c r="AK296" s="57"/>
      <c r="AL296" s="54"/>
      <c r="AM296" s="54"/>
      <c r="AN296" s="54"/>
      <c r="AO296" s="54"/>
      <c r="AP296" s="54"/>
      <c r="AQ296" s="54"/>
      <c r="AR296" s="54"/>
      <c r="AS296" s="54"/>
      <c r="AT296" s="54"/>
      <c r="AU296" s="54"/>
      <c r="AV296" s="54"/>
      <c r="AW296" s="54"/>
      <c r="AX296" s="54"/>
      <c r="AY296" s="54"/>
      <c r="AZ296" s="54"/>
      <c r="BA296" s="54"/>
    </row>
    <row r="297" spans="1:53" ht="15.75">
      <c r="A297" s="299">
        <v>30100053</v>
      </c>
      <c r="B297" s="63" t="s">
        <v>95</v>
      </c>
      <c r="C297" s="16" t="s">
        <v>73</v>
      </c>
      <c r="D297" s="17">
        <v>5.03</v>
      </c>
      <c r="E297" s="17"/>
      <c r="F297" s="6"/>
      <c r="G297" s="93">
        <f>SUM('1:2'!G297)</f>
        <v>0</v>
      </c>
      <c r="H297" s="246">
        <f t="shared" si="112"/>
        <v>0</v>
      </c>
      <c r="I297" s="93">
        <f>SUM('1:2'!I297)</f>
        <v>0</v>
      </c>
      <c r="J297" s="31" t="str">
        <f t="array" ref="J297">IF(ISERROR(G297/I297),"",G297/I297)</f>
        <v/>
      </c>
      <c r="K297" s="35">
        <f t="array" ref="K297">IF(ISERROR(G297/L297),"",G297/L297)</f>
        <v>0</v>
      </c>
      <c r="L297" s="87">
        <v>4</v>
      </c>
      <c r="M297" s="36">
        <f t="shared" si="108"/>
        <v>0</v>
      </c>
      <c r="N297" s="31">
        <f t="shared" si="109"/>
        <v>0</v>
      </c>
      <c r="O297" s="93">
        <f>SUM('1:2'!O297)</f>
        <v>0</v>
      </c>
      <c r="P297" s="93">
        <f>SUM('1:2'!P297)</f>
        <v>0</v>
      </c>
      <c r="Q297" s="93">
        <f>SUM('1:2'!Q297)</f>
        <v>0</v>
      </c>
      <c r="R297" s="93">
        <f>SUM('1:2'!R297)</f>
        <v>0</v>
      </c>
      <c r="S297" s="93">
        <f>SUM('1:2'!S297)</f>
        <v>0</v>
      </c>
      <c r="T297" s="93">
        <f>SUM('1:2'!T297)</f>
        <v>0</v>
      </c>
      <c r="U297" s="93">
        <f>SUM('1:2'!U297)</f>
        <v>0</v>
      </c>
      <c r="V297" s="206">
        <f t="shared" si="110"/>
        <v>0</v>
      </c>
      <c r="W297" s="33" t="str">
        <f t="shared" si="106"/>
        <v/>
      </c>
      <c r="X297" s="93">
        <f>SUM('1:2'!X297)</f>
        <v>0</v>
      </c>
      <c r="Y297" s="93">
        <f>SUM('1:2'!Y297)</f>
        <v>0</v>
      </c>
      <c r="Z297" s="93">
        <f>SUM('1:2'!Z297)</f>
        <v>0</v>
      </c>
      <c r="AA297" s="93">
        <f>SUM('1:2'!AA297)</f>
        <v>0</v>
      </c>
      <c r="AB297" s="358">
        <v>0.59</v>
      </c>
      <c r="AC297" s="269">
        <f t="shared" si="111"/>
        <v>0</v>
      </c>
      <c r="AD297" s="251"/>
      <c r="AE297" s="54"/>
      <c r="AF297" s="54"/>
      <c r="AG297" s="54"/>
      <c r="AH297" s="54"/>
      <c r="AI297" s="57"/>
      <c r="AJ297" s="57"/>
      <c r="AK297" s="57"/>
      <c r="AL297" s="54"/>
      <c r="AM297" s="54"/>
      <c r="AN297" s="54"/>
      <c r="AO297" s="54"/>
      <c r="AP297" s="54"/>
      <c r="AQ297" s="54"/>
      <c r="AR297" s="54"/>
      <c r="AS297" s="54"/>
      <c r="AT297" s="54"/>
      <c r="AU297" s="54"/>
      <c r="AV297" s="54"/>
      <c r="AW297" s="54"/>
      <c r="AX297" s="54"/>
      <c r="AY297" s="54"/>
      <c r="AZ297" s="54"/>
      <c r="BA297" s="54"/>
    </row>
    <row r="298" spans="1:53" ht="17.25">
      <c r="A298" s="320"/>
      <c r="B298" s="63" t="s">
        <v>95</v>
      </c>
      <c r="C298" s="16" t="s">
        <v>60</v>
      </c>
      <c r="D298" s="17">
        <v>5.03</v>
      </c>
      <c r="E298" s="17"/>
      <c r="F298" s="6"/>
      <c r="G298" s="93">
        <f>SUM('1:2'!G298)</f>
        <v>0</v>
      </c>
      <c r="H298" s="246">
        <f t="shared" si="112"/>
        <v>0</v>
      </c>
      <c r="I298" s="93">
        <f>SUM('1:2'!I298)</f>
        <v>0</v>
      </c>
      <c r="J298" s="31" t="str">
        <f t="array" ref="J298">IF(ISERROR(G298/I298),"",G298/I298)</f>
        <v/>
      </c>
      <c r="K298" s="35">
        <f t="array" ref="K298">IF(ISERROR(G298/L298),"",G298/L298)</f>
        <v>0</v>
      </c>
      <c r="L298" s="87">
        <v>4</v>
      </c>
      <c r="M298" s="36">
        <f t="shared" si="108"/>
        <v>0</v>
      </c>
      <c r="N298" s="31">
        <f t="shared" si="109"/>
        <v>0</v>
      </c>
      <c r="O298" s="93">
        <f>SUM('1:2'!O298)</f>
        <v>0</v>
      </c>
      <c r="P298" s="93">
        <f>SUM('1:2'!P298)</f>
        <v>0</v>
      </c>
      <c r="Q298" s="93">
        <f>SUM('1:2'!Q298)</f>
        <v>0</v>
      </c>
      <c r="R298" s="93">
        <f>SUM('1:2'!R298)</f>
        <v>0</v>
      </c>
      <c r="S298" s="93">
        <f>SUM('1:2'!S298)</f>
        <v>0</v>
      </c>
      <c r="T298" s="93">
        <f>SUM('1:2'!T298)</f>
        <v>0</v>
      </c>
      <c r="U298" s="93">
        <f>SUM('1:2'!U298)</f>
        <v>0</v>
      </c>
      <c r="V298" s="206">
        <f t="shared" si="110"/>
        <v>0</v>
      </c>
      <c r="W298" s="33" t="str">
        <f t="shared" si="106"/>
        <v/>
      </c>
      <c r="X298" s="93">
        <f>SUM('1:2'!X298)</f>
        <v>0</v>
      </c>
      <c r="Y298" s="93">
        <f>SUM('1:2'!Y298)</f>
        <v>0</v>
      </c>
      <c r="Z298" s="93">
        <f>SUM('1:2'!Z298)</f>
        <v>0</v>
      </c>
      <c r="AA298" s="93">
        <f>SUM('1:2'!AA298)</f>
        <v>0</v>
      </c>
      <c r="AB298" s="358">
        <v>0.59</v>
      </c>
      <c r="AC298" s="269">
        <f t="shared" si="111"/>
        <v>0</v>
      </c>
      <c r="AD298" s="251"/>
      <c r="AE298" s="54"/>
      <c r="AF298" s="54"/>
      <c r="AG298" s="54"/>
      <c r="AH298" s="54"/>
      <c r="AI298" s="57"/>
      <c r="AJ298" s="57"/>
      <c r="AK298" s="57"/>
      <c r="AL298" s="54"/>
      <c r="AM298" s="54"/>
      <c r="AN298" s="54"/>
      <c r="AO298" s="54"/>
      <c r="AP298" s="54"/>
      <c r="AQ298" s="54"/>
      <c r="AR298" s="54"/>
      <c r="AS298" s="54"/>
      <c r="AT298" s="54"/>
      <c r="AU298" s="54"/>
      <c r="AV298" s="54"/>
      <c r="AW298" s="54"/>
      <c r="AX298" s="54"/>
      <c r="AY298" s="54"/>
      <c r="AZ298" s="54"/>
      <c r="BA298" s="54"/>
    </row>
    <row r="299" spans="1:53" ht="17.25">
      <c r="A299" s="320"/>
      <c r="B299" s="63" t="s">
        <v>95</v>
      </c>
      <c r="C299" s="247" t="s">
        <v>96</v>
      </c>
      <c r="D299" s="17">
        <v>5.03</v>
      </c>
      <c r="E299" s="17"/>
      <c r="F299" s="6"/>
      <c r="G299" s="93">
        <f>SUM('1:2'!G299)</f>
        <v>0</v>
      </c>
      <c r="H299" s="246">
        <f t="shared" si="112"/>
        <v>0</v>
      </c>
      <c r="I299" s="93">
        <f>SUM('1:2'!I299)</f>
        <v>0</v>
      </c>
      <c r="J299" s="31" t="str">
        <f t="array" ref="J299">IF(ISERROR(G299/I299),"",G299/I299)</f>
        <v/>
      </c>
      <c r="K299" s="35">
        <f t="array" ref="K299">IF(ISERROR(G299/L299),"",G299/L299)</f>
        <v>0</v>
      </c>
      <c r="L299" s="87">
        <v>4</v>
      </c>
      <c r="M299" s="36">
        <f t="shared" si="108"/>
        <v>0</v>
      </c>
      <c r="N299" s="31">
        <f t="shared" si="109"/>
        <v>0</v>
      </c>
      <c r="O299" s="93">
        <f>SUM('1:2'!O299)</f>
        <v>0</v>
      </c>
      <c r="P299" s="93">
        <f>SUM('1:2'!P299)</f>
        <v>0</v>
      </c>
      <c r="Q299" s="93">
        <f>SUM('1:2'!Q299)</f>
        <v>0</v>
      </c>
      <c r="R299" s="93">
        <f>SUM('1:2'!R299)</f>
        <v>0</v>
      </c>
      <c r="S299" s="93">
        <f>SUM('1:2'!S299)</f>
        <v>0</v>
      </c>
      <c r="T299" s="93">
        <f>SUM('1:2'!T299)</f>
        <v>0</v>
      </c>
      <c r="U299" s="93">
        <f>SUM('1:2'!U299)</f>
        <v>0</v>
      </c>
      <c r="V299" s="206">
        <f t="shared" si="110"/>
        <v>0</v>
      </c>
      <c r="W299" s="33" t="str">
        <f t="shared" si="106"/>
        <v/>
      </c>
      <c r="X299" s="93">
        <f>SUM('1:2'!X299)</f>
        <v>0</v>
      </c>
      <c r="Y299" s="93">
        <f>SUM('1:2'!Y299)</f>
        <v>0</v>
      </c>
      <c r="Z299" s="93">
        <f>SUM('1:2'!Z299)</f>
        <v>0</v>
      </c>
      <c r="AA299" s="93">
        <f>SUM('1:2'!AA299)</f>
        <v>0</v>
      </c>
      <c r="AB299" s="358">
        <v>0.59</v>
      </c>
      <c r="AC299" s="269">
        <f t="shared" si="111"/>
        <v>0</v>
      </c>
      <c r="AD299" s="251"/>
      <c r="AE299" s="54"/>
      <c r="AF299" s="54"/>
      <c r="AG299" s="54"/>
      <c r="AH299" s="54"/>
      <c r="AI299" s="57"/>
      <c r="AJ299" s="57"/>
      <c r="AK299" s="57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</row>
    <row r="300" spans="1:53" ht="17.25">
      <c r="A300" s="320">
        <v>30101067</v>
      </c>
      <c r="B300" s="63" t="s">
        <v>97</v>
      </c>
      <c r="C300" s="247" t="s">
        <v>82</v>
      </c>
      <c r="D300" s="17">
        <v>5.03</v>
      </c>
      <c r="E300" s="17"/>
      <c r="F300" s="6"/>
      <c r="G300" s="93">
        <f>SUM('1:2'!G300)</f>
        <v>0</v>
      </c>
      <c r="H300" s="246">
        <f t="shared" si="112"/>
        <v>0</v>
      </c>
      <c r="I300" s="93">
        <f>SUM('1:2'!I300)</f>
        <v>0</v>
      </c>
      <c r="J300" s="31" t="str">
        <f t="array" ref="J300">IF(ISERROR(G300/I300),"",G300/I300)</f>
        <v/>
      </c>
      <c r="K300" s="35" t="str">
        <f t="array" ref="K300">IF(ISERROR(G300/L300),"",G300/L300)</f>
        <v/>
      </c>
      <c r="L300" s="87"/>
      <c r="M300" s="36" t="str">
        <f t="shared" si="108"/>
        <v/>
      </c>
      <c r="N300" s="31">
        <f t="shared" si="109"/>
        <v>0</v>
      </c>
      <c r="O300" s="93">
        <f>SUM('1:2'!O300)</f>
        <v>0</v>
      </c>
      <c r="P300" s="93">
        <f>SUM('1:2'!P300)</f>
        <v>0</v>
      </c>
      <c r="Q300" s="93">
        <f>SUM('1:2'!Q300)</f>
        <v>0</v>
      </c>
      <c r="R300" s="93">
        <f>SUM('1:2'!R300)</f>
        <v>0</v>
      </c>
      <c r="S300" s="93">
        <f>SUM('1:2'!S300)</f>
        <v>0</v>
      </c>
      <c r="T300" s="93">
        <f>SUM('1:2'!T300)</f>
        <v>0</v>
      </c>
      <c r="U300" s="93">
        <f>SUM('1:2'!U300)</f>
        <v>0</v>
      </c>
      <c r="V300" s="206">
        <f t="shared" si="110"/>
        <v>0</v>
      </c>
      <c r="W300" s="33" t="str">
        <f t="shared" si="106"/>
        <v/>
      </c>
      <c r="X300" s="93">
        <f>SUM('1:2'!X300)</f>
        <v>0</v>
      </c>
      <c r="Y300" s="93">
        <f>SUM('1:2'!Y300)</f>
        <v>0</v>
      </c>
      <c r="Z300" s="93">
        <f>SUM('1:2'!Z300)</f>
        <v>0</v>
      </c>
      <c r="AA300" s="93">
        <f>SUM('1:2'!AA300)</f>
        <v>0</v>
      </c>
      <c r="AB300" s="358"/>
      <c r="AC300" s="269">
        <f t="shared" si="111"/>
        <v>0</v>
      </c>
      <c r="AD300" s="251"/>
      <c r="AE300" s="54"/>
      <c r="AF300" s="54"/>
      <c r="AG300" s="54"/>
      <c r="AH300" s="54"/>
      <c r="AI300" s="57"/>
      <c r="AJ300" s="57"/>
      <c r="AK300" s="57"/>
      <c r="AL300" s="54"/>
      <c r="AM300" s="54"/>
      <c r="AN300" s="54"/>
      <c r="AO300" s="54"/>
      <c r="AP300" s="54"/>
      <c r="AQ300" s="54"/>
      <c r="AR300" s="54"/>
      <c r="AS300" s="54"/>
      <c r="AT300" s="54"/>
      <c r="AU300" s="54"/>
      <c r="AV300" s="54"/>
      <c r="AW300" s="54"/>
      <c r="AX300" s="54"/>
      <c r="AY300" s="54"/>
      <c r="AZ300" s="54"/>
      <c r="BA300" s="54"/>
    </row>
    <row r="301" spans="1:53" ht="17.25">
      <c r="A301" s="320">
        <v>30101068</v>
      </c>
      <c r="B301" s="63" t="s">
        <v>97</v>
      </c>
      <c r="C301" s="247" t="s">
        <v>72</v>
      </c>
      <c r="D301" s="17">
        <v>5.03</v>
      </c>
      <c r="E301" s="17"/>
      <c r="F301" s="6"/>
      <c r="G301" s="93">
        <f>SUM('1:2'!G301)</f>
        <v>0</v>
      </c>
      <c r="H301" s="246">
        <f t="shared" si="112"/>
        <v>0</v>
      </c>
      <c r="I301" s="93">
        <f>SUM('1:2'!I301)</f>
        <v>0</v>
      </c>
      <c r="J301" s="31" t="str">
        <f t="array" ref="J301">IF(ISERROR(G301/I301),"",G301/I301)</f>
        <v/>
      </c>
      <c r="K301" s="35" t="str">
        <f t="array" ref="K301">IF(ISERROR(G301/L301),"",G301/L301)</f>
        <v/>
      </c>
      <c r="L301" s="87"/>
      <c r="M301" s="36" t="str">
        <f t="shared" si="108"/>
        <v/>
      </c>
      <c r="N301" s="31">
        <f t="shared" si="109"/>
        <v>0</v>
      </c>
      <c r="O301" s="93">
        <f>SUM('1:2'!O301)</f>
        <v>0</v>
      </c>
      <c r="P301" s="93">
        <f>SUM('1:2'!P301)</f>
        <v>0</v>
      </c>
      <c r="Q301" s="93">
        <f>SUM('1:2'!Q301)</f>
        <v>0</v>
      </c>
      <c r="R301" s="93">
        <f>SUM('1:2'!R301)</f>
        <v>0</v>
      </c>
      <c r="S301" s="93">
        <f>SUM('1:2'!S301)</f>
        <v>0</v>
      </c>
      <c r="T301" s="93">
        <f>SUM('1:2'!T301)</f>
        <v>0</v>
      </c>
      <c r="U301" s="93">
        <f>SUM('1:2'!U301)</f>
        <v>0</v>
      </c>
      <c r="V301" s="206">
        <f t="shared" si="110"/>
        <v>0</v>
      </c>
      <c r="W301" s="33" t="str">
        <f t="shared" si="106"/>
        <v/>
      </c>
      <c r="X301" s="93">
        <f>SUM('1:2'!X301)</f>
        <v>0</v>
      </c>
      <c r="Y301" s="93">
        <f>SUM('1:2'!Y301)</f>
        <v>0</v>
      </c>
      <c r="Z301" s="93">
        <f>SUM('1:2'!Z301)</f>
        <v>0</v>
      </c>
      <c r="AA301" s="93">
        <f>SUM('1:2'!AA301)</f>
        <v>0</v>
      </c>
      <c r="AB301" s="358">
        <v>0.59</v>
      </c>
      <c r="AC301" s="269">
        <f t="shared" si="111"/>
        <v>0</v>
      </c>
      <c r="AD301" s="251"/>
      <c r="AE301" s="54"/>
      <c r="AF301" s="54"/>
      <c r="AG301" s="54"/>
      <c r="AH301" s="54"/>
      <c r="AI301" s="57"/>
      <c r="AJ301" s="57"/>
      <c r="AK301" s="57"/>
      <c r="AL301" s="54"/>
      <c r="AM301" s="54"/>
      <c r="AN301" s="54"/>
      <c r="AO301" s="54"/>
      <c r="AP301" s="54"/>
      <c r="AQ301" s="54"/>
      <c r="AR301" s="54"/>
      <c r="AS301" s="54"/>
      <c r="AT301" s="54"/>
      <c r="AU301" s="54"/>
      <c r="AV301" s="54"/>
      <c r="AW301" s="54"/>
      <c r="AX301" s="54"/>
      <c r="AY301" s="54"/>
      <c r="AZ301" s="54"/>
      <c r="BA301" s="54"/>
    </row>
    <row r="302" spans="1:53" ht="17.25">
      <c r="A302" s="320">
        <v>30101069</v>
      </c>
      <c r="B302" s="63" t="s">
        <v>97</v>
      </c>
      <c r="C302" s="247" t="s">
        <v>60</v>
      </c>
      <c r="D302" s="17">
        <v>5.03</v>
      </c>
      <c r="E302" s="17"/>
      <c r="F302" s="6"/>
      <c r="G302" s="93">
        <f>SUM('1:2'!G302)</f>
        <v>0</v>
      </c>
      <c r="H302" s="246">
        <f t="shared" si="112"/>
        <v>0</v>
      </c>
      <c r="I302" s="93">
        <f>SUM('1:2'!I302)</f>
        <v>0</v>
      </c>
      <c r="J302" s="31" t="str">
        <f t="array" ref="J302">IF(ISERROR(G302/I302),"",G302/I302)</f>
        <v/>
      </c>
      <c r="K302" s="35" t="str">
        <f t="array" ref="K302">IF(ISERROR(G302/L302),"",G302/L302)</f>
        <v/>
      </c>
      <c r="L302" s="87"/>
      <c r="M302" s="36" t="str">
        <f t="shared" si="108"/>
        <v/>
      </c>
      <c r="N302" s="31">
        <f t="shared" si="109"/>
        <v>0</v>
      </c>
      <c r="O302" s="93">
        <f>SUM('1:2'!O302)</f>
        <v>0</v>
      </c>
      <c r="P302" s="93">
        <f>SUM('1:2'!P302)</f>
        <v>0</v>
      </c>
      <c r="Q302" s="93">
        <f>SUM('1:2'!Q302)</f>
        <v>0</v>
      </c>
      <c r="R302" s="93">
        <f>SUM('1:2'!R302)</f>
        <v>0</v>
      </c>
      <c r="S302" s="93">
        <f>SUM('1:2'!S302)</f>
        <v>0</v>
      </c>
      <c r="T302" s="93">
        <f>SUM('1:2'!T302)</f>
        <v>0</v>
      </c>
      <c r="U302" s="93">
        <f>SUM('1:2'!U302)</f>
        <v>0</v>
      </c>
      <c r="V302" s="206">
        <f t="shared" si="110"/>
        <v>0</v>
      </c>
      <c r="W302" s="33" t="str">
        <f t="shared" si="106"/>
        <v/>
      </c>
      <c r="X302" s="93">
        <f>SUM('1:2'!X302)</f>
        <v>0</v>
      </c>
      <c r="Y302" s="93">
        <f>SUM('1:2'!Y302)</f>
        <v>0</v>
      </c>
      <c r="Z302" s="93">
        <f>SUM('1:2'!Z302)</f>
        <v>0</v>
      </c>
      <c r="AA302" s="93">
        <f>SUM('1:2'!AA302)</f>
        <v>0</v>
      </c>
      <c r="AB302" s="358"/>
      <c r="AC302" s="269">
        <f t="shared" si="111"/>
        <v>0</v>
      </c>
      <c r="AD302" s="251"/>
      <c r="AE302" s="54"/>
      <c r="AF302" s="54"/>
      <c r="AG302" s="54"/>
      <c r="AH302" s="54"/>
      <c r="AI302" s="57"/>
      <c r="AJ302" s="57"/>
      <c r="AK302" s="57"/>
      <c r="AL302" s="54"/>
      <c r="AM302" s="54"/>
      <c r="AN302" s="54"/>
      <c r="AO302" s="54"/>
      <c r="AP302" s="54"/>
      <c r="AQ302" s="54"/>
      <c r="AR302" s="54"/>
      <c r="AS302" s="54"/>
      <c r="AT302" s="54"/>
      <c r="AU302" s="54"/>
      <c r="AV302" s="54"/>
      <c r="AW302" s="54"/>
      <c r="AX302" s="54"/>
      <c r="AY302" s="54"/>
      <c r="AZ302" s="54"/>
      <c r="BA302" s="54"/>
    </row>
    <row r="303" spans="1:53" ht="17.25">
      <c r="A303" s="320">
        <v>30101070</v>
      </c>
      <c r="B303" s="63" t="s">
        <v>97</v>
      </c>
      <c r="C303" s="247" t="s">
        <v>96</v>
      </c>
      <c r="D303" s="17">
        <v>5.03</v>
      </c>
      <c r="E303" s="17"/>
      <c r="F303" s="6"/>
      <c r="G303" s="93">
        <f>SUM('1:2'!G303)</f>
        <v>0</v>
      </c>
      <c r="H303" s="246">
        <f t="shared" si="112"/>
        <v>0</v>
      </c>
      <c r="I303" s="93">
        <f>SUM('1:2'!I303)</f>
        <v>0</v>
      </c>
      <c r="J303" s="31" t="str">
        <f t="array" ref="J303">IF(ISERROR(G303/I303),"",G303/I303)</f>
        <v/>
      </c>
      <c r="K303" s="35" t="str">
        <f t="array" ref="K303">IF(ISERROR(G303/L303),"",G303/L303)</f>
        <v/>
      </c>
      <c r="L303" s="87"/>
      <c r="M303" s="36" t="str">
        <f t="shared" si="108"/>
        <v/>
      </c>
      <c r="N303" s="31">
        <f t="shared" si="109"/>
        <v>0</v>
      </c>
      <c r="O303" s="93">
        <f>SUM('1:2'!O303)</f>
        <v>0</v>
      </c>
      <c r="P303" s="93">
        <f>SUM('1:2'!P303)</f>
        <v>0</v>
      </c>
      <c r="Q303" s="93">
        <f>SUM('1:2'!Q303)</f>
        <v>0</v>
      </c>
      <c r="R303" s="93">
        <f>SUM('1:2'!R303)</f>
        <v>0</v>
      </c>
      <c r="S303" s="93">
        <f>SUM('1:2'!S303)</f>
        <v>0</v>
      </c>
      <c r="T303" s="93">
        <f>SUM('1:2'!T303)</f>
        <v>0</v>
      </c>
      <c r="U303" s="93">
        <f>SUM('1:2'!U303)</f>
        <v>0</v>
      </c>
      <c r="V303" s="206">
        <f t="shared" si="110"/>
        <v>0</v>
      </c>
      <c r="W303" s="33" t="str">
        <f t="shared" si="106"/>
        <v/>
      </c>
      <c r="X303" s="93">
        <f>SUM('1:2'!X303)</f>
        <v>0</v>
      </c>
      <c r="Y303" s="93">
        <f>SUM('1:2'!Y303)</f>
        <v>0</v>
      </c>
      <c r="Z303" s="93">
        <f>SUM('1:2'!Z303)</f>
        <v>0</v>
      </c>
      <c r="AA303" s="93">
        <f>SUM('1:2'!AA303)</f>
        <v>0</v>
      </c>
      <c r="AB303" s="358"/>
      <c r="AC303" s="269">
        <f t="shared" si="111"/>
        <v>0</v>
      </c>
      <c r="AD303" s="251"/>
      <c r="AE303" s="54"/>
      <c r="AF303" s="54"/>
      <c r="AG303" s="54"/>
      <c r="AH303" s="54"/>
      <c r="AI303" s="57"/>
      <c r="AJ303" s="57"/>
      <c r="AK303" s="57"/>
      <c r="AL303" s="54"/>
      <c r="AM303" s="54"/>
      <c r="AN303" s="54"/>
      <c r="AO303" s="54"/>
      <c r="AP303" s="54"/>
      <c r="AQ303" s="54"/>
      <c r="AR303" s="54"/>
      <c r="AS303" s="54"/>
      <c r="AT303" s="54"/>
      <c r="AU303" s="54"/>
      <c r="AV303" s="54"/>
      <c r="AW303" s="54"/>
      <c r="AX303" s="54"/>
      <c r="AY303" s="54"/>
      <c r="AZ303" s="54"/>
      <c r="BA303" s="54"/>
    </row>
    <row r="304" spans="1:53" ht="17.25">
      <c r="A304" s="320">
        <v>30101071</v>
      </c>
      <c r="B304" s="63" t="s">
        <v>97</v>
      </c>
      <c r="C304" s="247" t="s">
        <v>73</v>
      </c>
      <c r="D304" s="17">
        <v>5.03</v>
      </c>
      <c r="E304" s="17"/>
      <c r="F304" s="6"/>
      <c r="G304" s="93">
        <f>SUM('1:2'!G304)</f>
        <v>0</v>
      </c>
      <c r="H304" s="246">
        <f t="shared" si="112"/>
        <v>0</v>
      </c>
      <c r="I304" s="93">
        <f>SUM('1:2'!I304)</f>
        <v>0</v>
      </c>
      <c r="J304" s="31" t="str">
        <f t="array" ref="J304">IF(ISERROR(G304/I304),"",G304/I304)</f>
        <v/>
      </c>
      <c r="K304" s="35" t="str">
        <f t="array" ref="K304">IF(ISERROR(G304/L304),"",G304/L304)</f>
        <v/>
      </c>
      <c r="L304" s="87"/>
      <c r="M304" s="36" t="str">
        <f t="shared" si="108"/>
        <v/>
      </c>
      <c r="N304" s="31">
        <f t="shared" si="109"/>
        <v>0</v>
      </c>
      <c r="O304" s="93">
        <f>SUM('1:2'!O304)</f>
        <v>0</v>
      </c>
      <c r="P304" s="93">
        <f>SUM('1:2'!P304)</f>
        <v>0</v>
      </c>
      <c r="Q304" s="93">
        <f>SUM('1:2'!Q304)</f>
        <v>0</v>
      </c>
      <c r="R304" s="93">
        <f>SUM('1:2'!R304)</f>
        <v>0</v>
      </c>
      <c r="S304" s="93">
        <f>SUM('1:2'!S304)</f>
        <v>0</v>
      </c>
      <c r="T304" s="93">
        <f>SUM('1:2'!T304)</f>
        <v>0</v>
      </c>
      <c r="U304" s="93">
        <f>SUM('1:2'!U304)</f>
        <v>0</v>
      </c>
      <c r="V304" s="206">
        <f t="shared" si="110"/>
        <v>0</v>
      </c>
      <c r="W304" s="33" t="str">
        <f t="shared" si="106"/>
        <v/>
      </c>
      <c r="X304" s="93">
        <f>SUM('1:2'!X304)</f>
        <v>0</v>
      </c>
      <c r="Y304" s="93">
        <f>SUM('1:2'!Y304)</f>
        <v>0</v>
      </c>
      <c r="Z304" s="93">
        <f>SUM('1:2'!Z304)</f>
        <v>0</v>
      </c>
      <c r="AA304" s="93">
        <f>SUM('1:2'!AA304)</f>
        <v>0</v>
      </c>
      <c r="AB304" s="358"/>
      <c r="AC304" s="269">
        <f t="shared" si="111"/>
        <v>0</v>
      </c>
      <c r="AD304" s="251"/>
      <c r="AE304" s="54"/>
      <c r="AF304" s="54"/>
      <c r="AG304" s="54"/>
      <c r="AH304" s="54"/>
      <c r="AI304" s="57"/>
      <c r="AJ304" s="57"/>
      <c r="AK304" s="57"/>
      <c r="AL304" s="54"/>
      <c r="AM304" s="54"/>
      <c r="AN304" s="54"/>
      <c r="AO304" s="54"/>
      <c r="AP304" s="54"/>
      <c r="AQ304" s="54"/>
      <c r="AR304" s="54"/>
      <c r="AS304" s="54"/>
      <c r="AT304" s="54"/>
      <c r="AU304" s="54"/>
      <c r="AV304" s="54"/>
      <c r="AW304" s="54"/>
      <c r="AX304" s="54"/>
      <c r="AY304" s="54"/>
      <c r="AZ304" s="54"/>
      <c r="BA304" s="54"/>
    </row>
    <row r="305" spans="1:53" ht="17.25">
      <c r="A305" s="316">
        <v>30100001</v>
      </c>
      <c r="B305" s="62" t="s">
        <v>98</v>
      </c>
      <c r="C305" s="16" t="s">
        <v>74</v>
      </c>
      <c r="D305" s="17">
        <v>5.0599999999999996</v>
      </c>
      <c r="E305" s="17"/>
      <c r="F305" s="6"/>
      <c r="G305" s="93">
        <f>SUM('1:2'!G305)</f>
        <v>947</v>
      </c>
      <c r="H305" s="246">
        <f t="shared" si="112"/>
        <v>4791.82</v>
      </c>
      <c r="I305" s="93">
        <f>SUM('1:2'!I305)</f>
        <v>59.5</v>
      </c>
      <c r="J305" s="31">
        <f t="array" ref="J305">IF(ISERROR(G305/I305),"",G305/I305)</f>
        <v>15.915966386554622</v>
      </c>
      <c r="K305" s="35">
        <f t="array" ref="K305">IF(ISERROR(G305/L305),"",G305/L305)</f>
        <v>37.880000000000003</v>
      </c>
      <c r="L305" s="87">
        <v>25</v>
      </c>
      <c r="M305" s="36">
        <f t="shared" si="108"/>
        <v>21.619999999999997</v>
      </c>
      <c r="N305" s="31">
        <f t="shared" si="109"/>
        <v>0</v>
      </c>
      <c r="O305" s="93">
        <f>SUM('1:2'!O305)</f>
        <v>0</v>
      </c>
      <c r="P305" s="93">
        <f>SUM('1:2'!P305)</f>
        <v>0</v>
      </c>
      <c r="Q305" s="93">
        <f>SUM('1:2'!Q305)</f>
        <v>0</v>
      </c>
      <c r="R305" s="93">
        <f>SUM('1:2'!R305)</f>
        <v>0</v>
      </c>
      <c r="S305" s="93">
        <f>SUM('1:2'!S305)</f>
        <v>0</v>
      </c>
      <c r="T305" s="93">
        <f>SUM('1:2'!T305)</f>
        <v>0</v>
      </c>
      <c r="U305" s="93">
        <f>SUM('1:2'!U305)</f>
        <v>0</v>
      </c>
      <c r="V305" s="206">
        <f t="shared" si="110"/>
        <v>0</v>
      </c>
      <c r="W305" s="33">
        <f t="shared" si="106"/>
        <v>0</v>
      </c>
      <c r="X305" s="93">
        <f>SUM('1:2'!X305)</f>
        <v>0</v>
      </c>
      <c r="Y305" s="93">
        <f>SUM('1:2'!Y305)</f>
        <v>0</v>
      </c>
      <c r="Z305" s="93">
        <f>SUM('1:2'!Z305)</f>
        <v>0</v>
      </c>
      <c r="AA305" s="93">
        <f>SUM('1:2'!AA305)</f>
        <v>0</v>
      </c>
      <c r="AB305" s="358">
        <v>0.43</v>
      </c>
      <c r="AC305" s="269">
        <f t="shared" si="111"/>
        <v>407.21</v>
      </c>
      <c r="AD305" s="251"/>
      <c r="AE305" s="54"/>
      <c r="AF305" s="54"/>
      <c r="AG305" s="54"/>
      <c r="AH305" s="54"/>
      <c r="AI305" s="57"/>
      <c r="AJ305" s="57"/>
      <c r="AK305" s="57"/>
      <c r="AL305" s="54"/>
      <c r="AM305" s="54"/>
      <c r="AN305" s="54"/>
      <c r="AO305" s="54"/>
      <c r="AP305" s="54"/>
      <c r="AQ305" s="54"/>
      <c r="AR305" s="54"/>
      <c r="AS305" s="54"/>
      <c r="AT305" s="54"/>
      <c r="AU305" s="54"/>
      <c r="AV305" s="54"/>
      <c r="AW305" s="54"/>
      <c r="AX305" s="54"/>
      <c r="AY305" s="54"/>
      <c r="AZ305" s="54"/>
      <c r="BA305" s="54"/>
    </row>
    <row r="306" spans="1:53" ht="17.25">
      <c r="A306" s="316">
        <v>30100002</v>
      </c>
      <c r="B306" s="62" t="s">
        <v>98</v>
      </c>
      <c r="C306" s="16" t="s">
        <v>94</v>
      </c>
      <c r="D306" s="17">
        <v>5.0599999999999996</v>
      </c>
      <c r="E306" s="17"/>
      <c r="F306" s="6"/>
      <c r="G306" s="93">
        <f>SUM('1:2'!G306)</f>
        <v>721</v>
      </c>
      <c r="H306" s="246">
        <f t="shared" si="112"/>
        <v>3648.2599999999998</v>
      </c>
      <c r="I306" s="93">
        <f>SUM('1:2'!I306)</f>
        <v>34</v>
      </c>
      <c r="J306" s="31">
        <f t="array" ref="J306">IF(ISERROR(G306/I306),"",G306/I306)</f>
        <v>21.205882352941178</v>
      </c>
      <c r="K306" s="35">
        <f t="array" ref="K306">IF(ISERROR(G306/L306),"",G306/L306)</f>
        <v>28.84</v>
      </c>
      <c r="L306" s="87">
        <v>25</v>
      </c>
      <c r="M306" s="36">
        <f t="shared" si="108"/>
        <v>5.16</v>
      </c>
      <c r="N306" s="31">
        <f t="shared" si="109"/>
        <v>0</v>
      </c>
      <c r="O306" s="93">
        <f>SUM('1:2'!O306)</f>
        <v>0</v>
      </c>
      <c r="P306" s="93">
        <f>SUM('1:2'!P306)</f>
        <v>0</v>
      </c>
      <c r="Q306" s="93">
        <f>SUM('1:2'!Q306)</f>
        <v>0</v>
      </c>
      <c r="R306" s="93">
        <f>SUM('1:2'!R306)</f>
        <v>0</v>
      </c>
      <c r="S306" s="93">
        <f>SUM('1:2'!S306)</f>
        <v>0</v>
      </c>
      <c r="T306" s="93">
        <f>SUM('1:2'!T306)</f>
        <v>0</v>
      </c>
      <c r="U306" s="93">
        <f>SUM('1:2'!U306)</f>
        <v>0</v>
      </c>
      <c r="V306" s="206">
        <f t="shared" si="110"/>
        <v>0</v>
      </c>
      <c r="W306" s="33">
        <f t="shared" si="106"/>
        <v>0</v>
      </c>
      <c r="X306" s="93">
        <f>SUM('1:2'!X306)</f>
        <v>0</v>
      </c>
      <c r="Y306" s="93">
        <f>SUM('1:2'!Y306)</f>
        <v>0</v>
      </c>
      <c r="Z306" s="93">
        <f>SUM('1:2'!Z306)</f>
        <v>0</v>
      </c>
      <c r="AA306" s="93">
        <f>SUM('1:2'!AA306)</f>
        <v>0</v>
      </c>
      <c r="AB306" s="358">
        <v>0.43</v>
      </c>
      <c r="AC306" s="269">
        <f t="shared" si="111"/>
        <v>310.02999999999997</v>
      </c>
      <c r="AD306" s="251"/>
      <c r="AE306" s="54"/>
      <c r="AF306" s="54"/>
      <c r="AG306" s="54"/>
      <c r="AH306" s="54"/>
      <c r="AI306" s="57"/>
      <c r="AJ306" s="57"/>
      <c r="AK306" s="57"/>
      <c r="AL306" s="54"/>
      <c r="AM306" s="54"/>
      <c r="AN306" s="54"/>
      <c r="AO306" s="54"/>
      <c r="AP306" s="54"/>
      <c r="AQ306" s="54"/>
      <c r="AR306" s="54"/>
      <c r="AS306" s="54"/>
      <c r="AT306" s="54"/>
      <c r="AU306" s="54"/>
      <c r="AV306" s="54"/>
      <c r="AW306" s="54"/>
      <c r="AX306" s="54"/>
      <c r="AY306" s="54"/>
      <c r="AZ306" s="54"/>
      <c r="BA306" s="54"/>
    </row>
    <row r="307" spans="1:53" ht="15.75">
      <c r="A307" s="535" t="s">
        <v>99</v>
      </c>
      <c r="B307" s="536"/>
      <c r="C307" s="243" t="s">
        <v>71</v>
      </c>
      <c r="D307" s="20"/>
      <c r="E307" s="20"/>
      <c r="F307" s="32"/>
      <c r="G307" s="99">
        <f>SUM(G292:G306)</f>
        <v>1756</v>
      </c>
      <c r="H307" s="30">
        <f>SUM(H292:H306)</f>
        <v>8883.6</v>
      </c>
      <c r="I307" s="30">
        <f>SUM(I292:I306)</f>
        <v>105.5</v>
      </c>
      <c r="J307" s="31">
        <f t="array" ref="J307">IF(ISERROR(G307/I307),"",G307/I307)</f>
        <v>16.644549763033176</v>
      </c>
      <c r="K307" s="30">
        <f>SUM(K292:K306)</f>
        <v>71.12</v>
      </c>
      <c r="L307" s="30"/>
      <c r="M307" s="89">
        <f t="shared" ref="M307:V307" si="113">SUM(M292:M306)</f>
        <v>34.379999999999995</v>
      </c>
      <c r="N307" s="30">
        <f t="shared" si="113"/>
        <v>0</v>
      </c>
      <c r="O307" s="30">
        <f t="shared" si="113"/>
        <v>0</v>
      </c>
      <c r="P307" s="30">
        <f t="shared" si="113"/>
        <v>0</v>
      </c>
      <c r="Q307" s="30">
        <f t="shared" si="113"/>
        <v>0</v>
      </c>
      <c r="R307" s="30">
        <f t="shared" si="113"/>
        <v>0</v>
      </c>
      <c r="S307" s="30">
        <f t="shared" si="113"/>
        <v>0</v>
      </c>
      <c r="T307" s="30">
        <f t="shared" si="113"/>
        <v>0</v>
      </c>
      <c r="U307" s="30">
        <f t="shared" si="113"/>
        <v>0</v>
      </c>
      <c r="V307" s="208">
        <f t="shared" si="113"/>
        <v>0</v>
      </c>
      <c r="W307" s="33">
        <f t="shared" si="106"/>
        <v>0</v>
      </c>
      <c r="X307" s="94">
        <f>SUM(X292:X306)</f>
        <v>0</v>
      </c>
      <c r="Y307" s="94">
        <f>SUM(Y292:Y306)</f>
        <v>0</v>
      </c>
      <c r="Z307" s="94">
        <f>SUM(Z292:Z306)</f>
        <v>0</v>
      </c>
      <c r="AA307" s="94">
        <f>SUM(AA292:AA306)</f>
        <v>0</v>
      </c>
      <c r="AB307" s="358"/>
      <c r="AC307" s="270">
        <f>SUM(AC292:AC306)</f>
        <v>763</v>
      </c>
      <c r="AD307" s="251"/>
      <c r="AE307" s="74"/>
      <c r="AF307" s="74"/>
      <c r="AG307" s="74"/>
      <c r="AH307" s="74"/>
      <c r="AI307" s="57"/>
      <c r="AJ307" s="57"/>
      <c r="AK307" s="57"/>
      <c r="AL307" s="54"/>
      <c r="AM307" s="54"/>
      <c r="AN307" s="54"/>
      <c r="AO307" s="54"/>
      <c r="AP307" s="54"/>
      <c r="AQ307" s="54"/>
      <c r="AR307" s="54"/>
      <c r="AS307" s="54"/>
      <c r="AT307" s="54"/>
      <c r="AU307" s="54"/>
      <c r="AV307" s="54"/>
      <c r="AW307" s="54"/>
      <c r="AX307" s="54"/>
      <c r="AY307" s="54"/>
      <c r="AZ307" s="54"/>
      <c r="BA307" s="54"/>
    </row>
    <row r="308" spans="1:53" ht="15.75">
      <c r="A308" s="300">
        <v>30400025</v>
      </c>
      <c r="B308" s="62" t="s">
        <v>100</v>
      </c>
      <c r="C308" s="16" t="s">
        <v>53</v>
      </c>
      <c r="D308" s="17">
        <v>5.04</v>
      </c>
      <c r="E308" s="17"/>
      <c r="F308" s="6"/>
      <c r="G308" s="93">
        <f>SUM('1:2'!G308)</f>
        <v>0</v>
      </c>
      <c r="H308" s="246">
        <f t="shared" ref="H308:H316" si="114">D308*G308</f>
        <v>0</v>
      </c>
      <c r="I308" s="93">
        <f>SUM('1:2'!I308)</f>
        <v>0</v>
      </c>
      <c r="J308" s="31" t="str">
        <f t="array" ref="J308">IF(ISERROR(G308/I308),"",G308/I308)</f>
        <v/>
      </c>
      <c r="K308" s="35">
        <f t="array" ref="K308">IF(ISERROR(G308/L308),"",G308/L308)</f>
        <v>0</v>
      </c>
      <c r="L308" s="87">
        <v>22</v>
      </c>
      <c r="M308" s="36">
        <f t="shared" ref="M308:M316" si="115">IF(ISERROR(I308-K308),"",I308-K308)</f>
        <v>0</v>
      </c>
      <c r="N308" s="31">
        <f t="shared" ref="N308:N316" si="116">SUM(O308:U308)</f>
        <v>0</v>
      </c>
      <c r="O308" s="93">
        <f>SUM('1:2'!O308)</f>
        <v>0</v>
      </c>
      <c r="P308" s="93">
        <f>SUM('1:2'!P308)</f>
        <v>0</v>
      </c>
      <c r="Q308" s="93">
        <f>SUM('1:2'!Q308)</f>
        <v>0</v>
      </c>
      <c r="R308" s="93">
        <f>SUM('1:2'!R308)</f>
        <v>0</v>
      </c>
      <c r="S308" s="93">
        <f>SUM('1:2'!S308)</f>
        <v>0</v>
      </c>
      <c r="T308" s="93">
        <f>SUM('1:2'!T308)</f>
        <v>0</v>
      </c>
      <c r="U308" s="93">
        <f>SUM('1:2'!U308)</f>
        <v>0</v>
      </c>
      <c r="V308" s="206">
        <f t="shared" ref="V308:V316" si="117">SUM(X308:AA308)</f>
        <v>0</v>
      </c>
      <c r="W308" s="33" t="str">
        <f t="shared" si="106"/>
        <v/>
      </c>
      <c r="X308" s="93">
        <f>SUM('1:2'!X308)</f>
        <v>0</v>
      </c>
      <c r="Y308" s="93">
        <f>SUM('1:2'!Y308)</f>
        <v>0</v>
      </c>
      <c r="Z308" s="93">
        <f>SUM('1:2'!Z308)</f>
        <v>0</v>
      </c>
      <c r="AA308" s="93">
        <f>SUM('1:2'!AA308)</f>
        <v>0</v>
      </c>
      <c r="AB308" s="358">
        <v>0.48</v>
      </c>
      <c r="AC308" s="269">
        <f t="shared" ref="AC308:AC316" si="118">AB308*G308</f>
        <v>0</v>
      </c>
      <c r="AD308" s="251"/>
      <c r="AE308" s="54"/>
      <c r="AF308" s="54"/>
      <c r="AG308" s="54"/>
      <c r="AH308" s="54"/>
      <c r="AI308" s="57"/>
      <c r="AJ308" s="57"/>
      <c r="AK308" s="57"/>
      <c r="AL308" s="54"/>
      <c r="AM308" s="54"/>
      <c r="AN308" s="54"/>
      <c r="AO308" s="54"/>
      <c r="AP308" s="54"/>
      <c r="AQ308" s="54"/>
      <c r="AR308" s="54"/>
      <c r="AS308" s="54"/>
      <c r="AT308" s="54"/>
      <c r="AU308" s="54"/>
      <c r="AV308" s="54"/>
      <c r="AW308" s="54"/>
      <c r="AX308" s="54"/>
      <c r="AY308" s="54"/>
      <c r="AZ308" s="54"/>
      <c r="BA308" s="54"/>
    </row>
    <row r="309" spans="1:53" ht="17.25">
      <c r="A309" s="316">
        <v>30400023</v>
      </c>
      <c r="B309" s="62" t="s">
        <v>100</v>
      </c>
      <c r="C309" s="16" t="s">
        <v>60</v>
      </c>
      <c r="D309" s="17">
        <v>5.04</v>
      </c>
      <c r="E309" s="17"/>
      <c r="F309" s="6"/>
      <c r="G309" s="93">
        <f>SUM('1:2'!G309)</f>
        <v>0</v>
      </c>
      <c r="H309" s="246">
        <f t="shared" si="114"/>
        <v>0</v>
      </c>
      <c r="I309" s="93">
        <f>SUM('1:2'!I309)</f>
        <v>0</v>
      </c>
      <c r="J309" s="31" t="str">
        <f t="array" ref="J309">IF(ISERROR(G309/I309),"",G309/I309)</f>
        <v/>
      </c>
      <c r="K309" s="35">
        <f t="array" ref="K309">IF(ISERROR(G309/L309),"",G309/L309)</f>
        <v>0</v>
      </c>
      <c r="L309" s="87">
        <v>22</v>
      </c>
      <c r="M309" s="36">
        <f t="shared" si="115"/>
        <v>0</v>
      </c>
      <c r="N309" s="31">
        <f t="shared" si="116"/>
        <v>0</v>
      </c>
      <c r="O309" s="93">
        <f>SUM('1:2'!O309)</f>
        <v>0</v>
      </c>
      <c r="P309" s="93">
        <f>SUM('1:2'!P309)</f>
        <v>0</v>
      </c>
      <c r="Q309" s="93">
        <f>SUM('1:2'!Q309)</f>
        <v>0</v>
      </c>
      <c r="R309" s="93">
        <f>SUM('1:2'!R309)</f>
        <v>0</v>
      </c>
      <c r="S309" s="93">
        <f>SUM('1:2'!S309)</f>
        <v>0</v>
      </c>
      <c r="T309" s="93">
        <f>SUM('1:2'!T309)</f>
        <v>0</v>
      </c>
      <c r="U309" s="93">
        <f>SUM('1:2'!U309)</f>
        <v>0</v>
      </c>
      <c r="V309" s="206">
        <f t="shared" si="117"/>
        <v>0</v>
      </c>
      <c r="W309" s="33" t="str">
        <f t="shared" si="106"/>
        <v/>
      </c>
      <c r="X309" s="93">
        <f>SUM('1:2'!X309)</f>
        <v>0</v>
      </c>
      <c r="Y309" s="93">
        <f>SUM('1:2'!Y309)</f>
        <v>0</v>
      </c>
      <c r="Z309" s="93">
        <f>SUM('1:2'!Z309)</f>
        <v>0</v>
      </c>
      <c r="AA309" s="93">
        <f>SUM('1:2'!AA309)</f>
        <v>0</v>
      </c>
      <c r="AB309" s="358">
        <v>0.48</v>
      </c>
      <c r="AC309" s="269">
        <f t="shared" si="118"/>
        <v>0</v>
      </c>
      <c r="AD309" s="251"/>
      <c r="AE309" s="54"/>
      <c r="AF309" s="54"/>
      <c r="AG309" s="54"/>
      <c r="AH309" s="54"/>
      <c r="AI309" s="57"/>
      <c r="AJ309" s="57"/>
      <c r="AK309" s="57"/>
      <c r="AL309" s="54"/>
      <c r="AM309" s="54"/>
      <c r="AN309" s="54"/>
      <c r="AO309" s="54"/>
      <c r="AP309" s="54"/>
      <c r="AQ309" s="54"/>
      <c r="AR309" s="54"/>
      <c r="AS309" s="54"/>
      <c r="AT309" s="54"/>
      <c r="AU309" s="54"/>
      <c r="AV309" s="54"/>
      <c r="AW309" s="54"/>
      <c r="AX309" s="54"/>
      <c r="AY309" s="54"/>
      <c r="AZ309" s="54"/>
      <c r="BA309" s="54"/>
    </row>
    <row r="310" spans="1:53" ht="17.25">
      <c r="A310" s="316">
        <v>30400024</v>
      </c>
      <c r="B310" s="62" t="s">
        <v>100</v>
      </c>
      <c r="C310" s="16" t="s">
        <v>74</v>
      </c>
      <c r="D310" s="17">
        <v>5.04</v>
      </c>
      <c r="E310" s="17"/>
      <c r="F310" s="6"/>
      <c r="G310" s="93">
        <f>SUM('1:2'!G310)</f>
        <v>0</v>
      </c>
      <c r="H310" s="246">
        <f t="shared" si="114"/>
        <v>0</v>
      </c>
      <c r="I310" s="93">
        <f>SUM('1:2'!I310)</f>
        <v>0</v>
      </c>
      <c r="J310" s="31" t="str">
        <f t="array" ref="J310">IF(ISERROR(G310/I310),"",G310/I310)</f>
        <v/>
      </c>
      <c r="K310" s="35">
        <f t="array" ref="K310">IF(ISERROR(G310/L310),"",G310/L310)</f>
        <v>0</v>
      </c>
      <c r="L310" s="87">
        <v>22</v>
      </c>
      <c r="M310" s="36">
        <f t="shared" si="115"/>
        <v>0</v>
      </c>
      <c r="N310" s="31">
        <f t="shared" si="116"/>
        <v>0</v>
      </c>
      <c r="O310" s="93">
        <f>SUM('1:2'!O310)</f>
        <v>0</v>
      </c>
      <c r="P310" s="93">
        <f>SUM('1:2'!P310)</f>
        <v>0</v>
      </c>
      <c r="Q310" s="93">
        <f>SUM('1:2'!Q310)</f>
        <v>0</v>
      </c>
      <c r="R310" s="93">
        <f>SUM('1:2'!R310)</f>
        <v>0</v>
      </c>
      <c r="S310" s="93">
        <f>SUM('1:2'!S310)</f>
        <v>0</v>
      </c>
      <c r="T310" s="93">
        <f>SUM('1:2'!T310)</f>
        <v>0</v>
      </c>
      <c r="U310" s="93">
        <f>SUM('1:2'!U310)</f>
        <v>0</v>
      </c>
      <c r="V310" s="206">
        <f t="shared" si="117"/>
        <v>0</v>
      </c>
      <c r="W310" s="33" t="str">
        <f t="shared" si="106"/>
        <v/>
      </c>
      <c r="X310" s="93">
        <f>SUM('1:2'!X310)</f>
        <v>0</v>
      </c>
      <c r="Y310" s="93">
        <f>SUM('1:2'!Y310)</f>
        <v>0</v>
      </c>
      <c r="Z310" s="93">
        <f>SUM('1:2'!Z310)</f>
        <v>0</v>
      </c>
      <c r="AA310" s="93">
        <f>SUM('1:2'!AA310)</f>
        <v>0</v>
      </c>
      <c r="AB310" s="358">
        <v>0.48</v>
      </c>
      <c r="AC310" s="269">
        <f t="shared" si="118"/>
        <v>0</v>
      </c>
      <c r="AD310" s="251"/>
      <c r="AE310" s="54"/>
      <c r="AF310" s="54"/>
      <c r="AG310" s="54"/>
      <c r="AH310" s="54"/>
      <c r="AI310" s="57"/>
      <c r="AJ310" s="57"/>
      <c r="AK310" s="57"/>
      <c r="AL310" s="54"/>
      <c r="AM310" s="54"/>
      <c r="AN310" s="54"/>
      <c r="AO310" s="54"/>
      <c r="AP310" s="54"/>
      <c r="AQ310" s="54"/>
      <c r="AR310" s="54"/>
      <c r="AS310" s="54"/>
      <c r="AT310" s="54"/>
      <c r="AU310" s="54"/>
      <c r="AV310" s="54"/>
      <c r="AW310" s="54"/>
      <c r="AX310" s="54"/>
      <c r="AY310" s="54"/>
      <c r="AZ310" s="54"/>
      <c r="BA310" s="54"/>
    </row>
    <row r="311" spans="1:53" ht="17.25">
      <c r="A311" s="316"/>
      <c r="B311" s="62" t="s">
        <v>100</v>
      </c>
      <c r="C311" s="16" t="s">
        <v>66</v>
      </c>
      <c r="D311" s="17">
        <v>5.04</v>
      </c>
      <c r="E311" s="17"/>
      <c r="F311" s="6"/>
      <c r="G311" s="93">
        <f>SUM('1:2'!G311)</f>
        <v>0</v>
      </c>
      <c r="H311" s="246">
        <f t="shared" si="114"/>
        <v>0</v>
      </c>
      <c r="I311" s="93">
        <f>SUM('1:2'!I311)</f>
        <v>0</v>
      </c>
      <c r="J311" s="31" t="str">
        <f t="array" ref="J311">IF(ISERROR(G311/I311),"",G311/I311)</f>
        <v/>
      </c>
      <c r="K311" s="35">
        <f t="array" ref="K311">IF(ISERROR(G311/L311),"",G311/L311)</f>
        <v>0</v>
      </c>
      <c r="L311" s="87">
        <v>22</v>
      </c>
      <c r="M311" s="36">
        <f t="shared" si="115"/>
        <v>0</v>
      </c>
      <c r="N311" s="31">
        <f t="shared" si="116"/>
        <v>0</v>
      </c>
      <c r="O311" s="93">
        <f>SUM('1:2'!O311)</f>
        <v>0</v>
      </c>
      <c r="P311" s="93">
        <f>SUM('1:2'!P311)</f>
        <v>0</v>
      </c>
      <c r="Q311" s="93">
        <f>SUM('1:2'!Q311)</f>
        <v>0</v>
      </c>
      <c r="R311" s="93">
        <f>SUM('1:2'!R311)</f>
        <v>0</v>
      </c>
      <c r="S311" s="93">
        <f>SUM('1:2'!S311)</f>
        <v>0</v>
      </c>
      <c r="T311" s="93">
        <f>SUM('1:2'!T311)</f>
        <v>0</v>
      </c>
      <c r="U311" s="93">
        <f>SUM('1:2'!U311)</f>
        <v>0</v>
      </c>
      <c r="V311" s="206">
        <f t="shared" si="117"/>
        <v>0</v>
      </c>
      <c r="W311" s="33" t="str">
        <f t="shared" si="106"/>
        <v/>
      </c>
      <c r="X311" s="93">
        <f>SUM('1:2'!X311)</f>
        <v>0</v>
      </c>
      <c r="Y311" s="93">
        <f>SUM('1:2'!Y311)</f>
        <v>0</v>
      </c>
      <c r="Z311" s="93">
        <f>SUM('1:2'!Z311)</f>
        <v>0</v>
      </c>
      <c r="AA311" s="93">
        <f>SUM('1:2'!AA311)</f>
        <v>0</v>
      </c>
      <c r="AB311" s="358">
        <v>0.48</v>
      </c>
      <c r="AC311" s="269">
        <f t="shared" si="118"/>
        <v>0</v>
      </c>
      <c r="AD311" s="251"/>
      <c r="AE311" s="54"/>
      <c r="AF311" s="54"/>
      <c r="AG311" s="54"/>
      <c r="AH311" s="54"/>
      <c r="AI311" s="57"/>
      <c r="AJ311" s="57"/>
      <c r="AK311" s="57"/>
      <c r="AL311" s="54"/>
      <c r="AM311" s="54"/>
      <c r="AN311" s="54"/>
      <c r="AO311" s="54"/>
      <c r="AP311" s="54"/>
      <c r="AQ311" s="54"/>
      <c r="AR311" s="54"/>
      <c r="AS311" s="54"/>
      <c r="AT311" s="54"/>
      <c r="AU311" s="54"/>
      <c r="AV311" s="54"/>
      <c r="AW311" s="54"/>
      <c r="AX311" s="54"/>
      <c r="AY311" s="54"/>
      <c r="AZ311" s="54"/>
      <c r="BA311" s="54"/>
    </row>
    <row r="312" spans="1:53" ht="17.25">
      <c r="A312" s="316"/>
      <c r="B312" s="62" t="s">
        <v>100</v>
      </c>
      <c r="C312" s="16" t="s">
        <v>101</v>
      </c>
      <c r="D312" s="17">
        <v>5.04</v>
      </c>
      <c r="E312" s="17"/>
      <c r="F312" s="6"/>
      <c r="G312" s="93">
        <f>SUM('1:2'!G312)</f>
        <v>0</v>
      </c>
      <c r="H312" s="246">
        <f t="shared" si="114"/>
        <v>0</v>
      </c>
      <c r="I312" s="93">
        <f>SUM('1:2'!I312)</f>
        <v>0</v>
      </c>
      <c r="J312" s="31" t="str">
        <f t="array" ref="J312">IF(ISERROR(G312/I312),"",G312/I312)</f>
        <v/>
      </c>
      <c r="K312" s="35">
        <f t="array" ref="K312">IF(ISERROR(G312/L312),"",G312/L312)</f>
        <v>0</v>
      </c>
      <c r="L312" s="87">
        <v>22</v>
      </c>
      <c r="M312" s="36">
        <f t="shared" si="115"/>
        <v>0</v>
      </c>
      <c r="N312" s="31">
        <f t="shared" si="116"/>
        <v>0</v>
      </c>
      <c r="O312" s="93">
        <f>SUM('1:2'!O312)</f>
        <v>0</v>
      </c>
      <c r="P312" s="93">
        <f>SUM('1:2'!P312)</f>
        <v>0</v>
      </c>
      <c r="Q312" s="93">
        <f>SUM('1:2'!Q312)</f>
        <v>0</v>
      </c>
      <c r="R312" s="93">
        <f>SUM('1:2'!R312)</f>
        <v>0</v>
      </c>
      <c r="S312" s="93">
        <f>SUM('1:2'!S312)</f>
        <v>0</v>
      </c>
      <c r="T312" s="93">
        <f>SUM('1:2'!T312)</f>
        <v>0</v>
      </c>
      <c r="U312" s="93">
        <f>SUM('1:2'!U312)</f>
        <v>0</v>
      </c>
      <c r="V312" s="206">
        <f t="shared" si="117"/>
        <v>0</v>
      </c>
      <c r="W312" s="33" t="str">
        <f t="shared" si="106"/>
        <v/>
      </c>
      <c r="X312" s="93">
        <f>SUM('1:2'!X312)</f>
        <v>0</v>
      </c>
      <c r="Y312" s="93">
        <f>SUM('1:2'!Y312)</f>
        <v>0</v>
      </c>
      <c r="Z312" s="93">
        <f>SUM('1:2'!Z312)</f>
        <v>0</v>
      </c>
      <c r="AA312" s="93">
        <f>SUM('1:2'!AA312)</f>
        <v>0</v>
      </c>
      <c r="AB312" s="358">
        <v>0.48</v>
      </c>
      <c r="AC312" s="269">
        <f t="shared" si="118"/>
        <v>0</v>
      </c>
      <c r="AD312" s="251"/>
      <c r="AE312" s="54"/>
      <c r="AF312" s="54"/>
      <c r="AG312" s="54"/>
      <c r="AH312" s="54"/>
      <c r="AI312" s="57"/>
      <c r="AJ312" s="57"/>
      <c r="AK312" s="57"/>
      <c r="AL312" s="54"/>
      <c r="AM312" s="54"/>
      <c r="AN312" s="54"/>
      <c r="AO312" s="54"/>
      <c r="AP312" s="54"/>
      <c r="AQ312" s="54"/>
      <c r="AR312" s="54"/>
      <c r="AS312" s="54"/>
      <c r="AT312" s="54"/>
      <c r="AU312" s="54"/>
      <c r="AV312" s="54"/>
      <c r="AW312" s="54"/>
      <c r="AX312" s="54"/>
      <c r="AY312" s="54"/>
      <c r="AZ312" s="54"/>
      <c r="BA312" s="54"/>
    </row>
    <row r="313" spans="1:53" ht="17.25">
      <c r="A313" s="316">
        <v>30400019</v>
      </c>
      <c r="B313" s="192" t="s">
        <v>440</v>
      </c>
      <c r="C313" s="187" t="s">
        <v>442</v>
      </c>
      <c r="D313" s="17">
        <v>5.03</v>
      </c>
      <c r="E313" s="17"/>
      <c r="F313" s="6"/>
      <c r="G313" s="93">
        <f>SUM('1:2'!G313)</f>
        <v>18</v>
      </c>
      <c r="H313" s="374">
        <f t="shared" si="114"/>
        <v>90.54</v>
      </c>
      <c r="I313" s="93"/>
      <c r="J313" s="31"/>
      <c r="K313" s="35"/>
      <c r="L313" s="87">
        <v>13.5</v>
      </c>
      <c r="M313" s="36"/>
      <c r="N313" s="31"/>
      <c r="O313" s="93"/>
      <c r="P313" s="93"/>
      <c r="Q313" s="93"/>
      <c r="R313" s="93"/>
      <c r="S313" s="93"/>
      <c r="T313" s="93"/>
      <c r="U313" s="93"/>
      <c r="V313" s="206"/>
      <c r="W313" s="33"/>
      <c r="X313" s="93"/>
      <c r="Y313" s="93"/>
      <c r="Z313" s="93"/>
      <c r="AA313" s="93"/>
      <c r="AB313" s="361">
        <v>0.56000000000000005</v>
      </c>
      <c r="AC313" s="269">
        <f t="shared" si="118"/>
        <v>10.080000000000002</v>
      </c>
      <c r="AD313" s="262"/>
      <c r="AE313" s="54"/>
      <c r="AF313" s="54"/>
      <c r="AG313" s="54"/>
      <c r="AH313" s="54"/>
      <c r="AI313" s="57"/>
      <c r="AJ313" s="57"/>
      <c r="AK313" s="57"/>
      <c r="AL313" s="54"/>
      <c r="AM313" s="54"/>
      <c r="AN313" s="54"/>
      <c r="AO313" s="54"/>
      <c r="AP313" s="54"/>
      <c r="AQ313" s="54"/>
      <c r="AR313" s="54"/>
      <c r="AS313" s="54"/>
      <c r="AT313" s="54"/>
      <c r="AU313" s="54"/>
      <c r="AV313" s="54"/>
      <c r="AW313" s="54"/>
      <c r="AX313" s="54"/>
      <c r="AY313" s="54"/>
      <c r="AZ313" s="54"/>
      <c r="BA313" s="54"/>
    </row>
    <row r="314" spans="1:53" ht="17.25">
      <c r="A314" s="316">
        <v>30400020</v>
      </c>
      <c r="B314" s="192" t="s">
        <v>439</v>
      </c>
      <c r="C314" s="187" t="s">
        <v>516</v>
      </c>
      <c r="D314" s="17">
        <v>5.03</v>
      </c>
      <c r="E314" s="17"/>
      <c r="F314" s="6"/>
      <c r="G314" s="93">
        <f>SUM('1:2'!G314)</f>
        <v>6</v>
      </c>
      <c r="H314" s="374">
        <f t="shared" si="114"/>
        <v>30.18</v>
      </c>
      <c r="I314" s="93"/>
      <c r="J314" s="31"/>
      <c r="K314" s="35"/>
      <c r="L314" s="87">
        <v>13.5</v>
      </c>
      <c r="M314" s="36"/>
      <c r="N314" s="31"/>
      <c r="O314" s="93"/>
      <c r="P314" s="93"/>
      <c r="Q314" s="93"/>
      <c r="R314" s="93"/>
      <c r="S314" s="93"/>
      <c r="T314" s="93"/>
      <c r="U314" s="93"/>
      <c r="V314" s="206"/>
      <c r="W314" s="33"/>
      <c r="X314" s="93"/>
      <c r="Y314" s="93"/>
      <c r="Z314" s="93"/>
      <c r="AA314" s="93"/>
      <c r="AB314" s="386">
        <v>0.56000000000000005</v>
      </c>
      <c r="AC314" s="269">
        <f t="shared" si="118"/>
        <v>3.3600000000000003</v>
      </c>
      <c r="AD314" s="375"/>
      <c r="AE314" s="54"/>
      <c r="AF314" s="54"/>
      <c r="AG314" s="54"/>
      <c r="AH314" s="54"/>
      <c r="AI314" s="57"/>
      <c r="AJ314" s="57"/>
      <c r="AK314" s="57"/>
      <c r="AL314" s="54"/>
      <c r="AM314" s="54"/>
      <c r="AN314" s="54"/>
      <c r="AO314" s="54"/>
      <c r="AP314" s="54"/>
      <c r="AQ314" s="54"/>
      <c r="AR314" s="54"/>
      <c r="AS314" s="54"/>
      <c r="AT314" s="54"/>
      <c r="AU314" s="54"/>
      <c r="AV314" s="54"/>
      <c r="AW314" s="54"/>
      <c r="AX314" s="54"/>
      <c r="AY314" s="54"/>
      <c r="AZ314" s="54"/>
      <c r="BA314" s="54"/>
    </row>
    <row r="315" spans="1:53" ht="17.25">
      <c r="A315" s="316">
        <v>30400021</v>
      </c>
      <c r="B315" s="192" t="s">
        <v>439</v>
      </c>
      <c r="C315" s="187" t="s">
        <v>517</v>
      </c>
      <c r="D315" s="17">
        <v>5.03</v>
      </c>
      <c r="E315" s="17"/>
      <c r="F315" s="6"/>
      <c r="G315" s="93">
        <f>SUM('1:2'!G315)</f>
        <v>95</v>
      </c>
      <c r="H315" s="378">
        <f t="shared" si="114"/>
        <v>477.85</v>
      </c>
      <c r="I315" s="93"/>
      <c r="J315" s="31"/>
      <c r="K315" s="35"/>
      <c r="L315" s="87">
        <v>13.5</v>
      </c>
      <c r="M315" s="36"/>
      <c r="N315" s="31"/>
      <c r="O315" s="93"/>
      <c r="P315" s="93"/>
      <c r="Q315" s="93"/>
      <c r="R315" s="93"/>
      <c r="S315" s="93"/>
      <c r="T315" s="93"/>
      <c r="U315" s="93"/>
      <c r="V315" s="206"/>
      <c r="W315" s="33"/>
      <c r="X315" s="93"/>
      <c r="Y315" s="93"/>
      <c r="Z315" s="93"/>
      <c r="AA315" s="93"/>
      <c r="AB315" s="386">
        <v>0.56000000000000005</v>
      </c>
      <c r="AC315" s="269">
        <f t="shared" si="118"/>
        <v>53.2</v>
      </c>
      <c r="AD315" s="379"/>
      <c r="AE315" s="54"/>
      <c r="AF315" s="54"/>
      <c r="AG315" s="54"/>
      <c r="AH315" s="54"/>
      <c r="AI315" s="57"/>
      <c r="AJ315" s="57"/>
      <c r="AK315" s="57"/>
      <c r="AL315" s="54"/>
      <c r="AM315" s="54"/>
      <c r="AN315" s="54"/>
      <c r="AO315" s="54"/>
      <c r="AP315" s="54"/>
      <c r="AQ315" s="54"/>
      <c r="AR315" s="54"/>
      <c r="AS315" s="54"/>
      <c r="AT315" s="54"/>
      <c r="AU315" s="54"/>
      <c r="AV315" s="54"/>
      <c r="AW315" s="54"/>
      <c r="AX315" s="54"/>
      <c r="AY315" s="54"/>
      <c r="AZ315" s="54"/>
      <c r="BA315" s="54"/>
    </row>
    <row r="316" spans="1:53" ht="17.25">
      <c r="A316" s="316">
        <v>30400022</v>
      </c>
      <c r="B316" s="62" t="s">
        <v>100</v>
      </c>
      <c r="C316" s="16" t="s">
        <v>55</v>
      </c>
      <c r="D316" s="17">
        <v>5.04</v>
      </c>
      <c r="E316" s="17"/>
      <c r="F316" s="6"/>
      <c r="G316" s="93">
        <f>SUM('1:2'!G316)</f>
        <v>0</v>
      </c>
      <c r="H316" s="246">
        <f t="shared" si="114"/>
        <v>0</v>
      </c>
      <c r="I316" s="93">
        <f>SUM('1:2'!I316)</f>
        <v>0</v>
      </c>
      <c r="J316" s="31" t="str">
        <f t="array" ref="J316">IF(ISERROR(G316/I316),"",G316/I316)</f>
        <v/>
      </c>
      <c r="K316" s="35">
        <f t="array" ref="K316">IF(ISERROR(G316/L316),"",G316/L316)</f>
        <v>0</v>
      </c>
      <c r="L316" s="87">
        <v>22</v>
      </c>
      <c r="M316" s="36">
        <f t="shared" si="115"/>
        <v>0</v>
      </c>
      <c r="N316" s="31">
        <f t="shared" si="116"/>
        <v>0</v>
      </c>
      <c r="O316" s="93">
        <f>SUM('1:2'!O316)</f>
        <v>0</v>
      </c>
      <c r="P316" s="93">
        <f>SUM('1:2'!P316)</f>
        <v>0</v>
      </c>
      <c r="Q316" s="93">
        <f>SUM('1:2'!Q316)</f>
        <v>0</v>
      </c>
      <c r="R316" s="93">
        <f>SUM('1:2'!R316)</f>
        <v>0</v>
      </c>
      <c r="S316" s="93">
        <f>SUM('1:2'!S316)</f>
        <v>0</v>
      </c>
      <c r="T316" s="93">
        <f>SUM('1:2'!T316)</f>
        <v>0</v>
      </c>
      <c r="U316" s="93">
        <f>SUM('1:2'!U316)</f>
        <v>0</v>
      </c>
      <c r="V316" s="206">
        <f t="shared" si="117"/>
        <v>0</v>
      </c>
      <c r="W316" s="33" t="str">
        <f t="shared" si="106"/>
        <v/>
      </c>
      <c r="X316" s="93">
        <f>SUM('1:2'!X316)</f>
        <v>0</v>
      </c>
      <c r="Y316" s="93">
        <f>SUM('1:2'!Y316)</f>
        <v>0</v>
      </c>
      <c r="Z316" s="93">
        <f>SUM('1:2'!Z316)</f>
        <v>0</v>
      </c>
      <c r="AA316" s="93">
        <f>SUM('1:2'!AA316)</f>
        <v>0</v>
      </c>
      <c r="AB316" s="358">
        <v>0.48</v>
      </c>
      <c r="AC316" s="269">
        <f t="shared" si="118"/>
        <v>0</v>
      </c>
      <c r="AD316" s="251"/>
      <c r="AE316" s="54"/>
      <c r="AF316" s="54"/>
      <c r="AG316" s="54"/>
      <c r="AH316" s="54"/>
      <c r="AI316" s="57"/>
      <c r="AJ316" s="57"/>
      <c r="AK316" s="57"/>
      <c r="AL316" s="54"/>
      <c r="AM316" s="54"/>
      <c r="AN316" s="54"/>
      <c r="AO316" s="54"/>
      <c r="AP316" s="54"/>
      <c r="AQ316" s="54"/>
      <c r="AR316" s="54"/>
      <c r="AS316" s="54"/>
      <c r="AT316" s="54"/>
      <c r="AU316" s="54"/>
      <c r="AV316" s="54"/>
      <c r="AW316" s="54"/>
      <c r="AX316" s="54"/>
      <c r="AY316" s="54"/>
      <c r="AZ316" s="54"/>
      <c r="BA316" s="54"/>
    </row>
    <row r="317" spans="1:53" ht="15.75">
      <c r="A317" s="535" t="s">
        <v>102</v>
      </c>
      <c r="B317" s="536"/>
      <c r="C317" s="243" t="s">
        <v>71</v>
      </c>
      <c r="D317" s="20"/>
      <c r="E317" s="20"/>
      <c r="F317" s="32"/>
      <c r="G317" s="103">
        <f>SUM(G308:G316)</f>
        <v>119</v>
      </c>
      <c r="H317" s="30">
        <f>SUM(H308:H316)</f>
        <v>598.57000000000005</v>
      </c>
      <c r="I317" s="30">
        <f>SUM(I308:I316)</f>
        <v>0</v>
      </c>
      <c r="J317" s="31" t="str">
        <f t="array" ref="J317">IF(ISERROR(G317/I317),"",G317/I317)</f>
        <v/>
      </c>
      <c r="K317" s="30">
        <f>SUM(K308:K316)</f>
        <v>0</v>
      </c>
      <c r="L317" s="98"/>
      <c r="M317" s="89">
        <f>SUM(M308:M316)</f>
        <v>0</v>
      </c>
      <c r="N317" s="30">
        <f>SUM(N308:N316)</f>
        <v>0</v>
      </c>
      <c r="O317" s="91">
        <f>SUM(O308:O316)</f>
        <v>0</v>
      </c>
      <c r="P317" s="91">
        <f>SUM(P308:P316)</f>
        <v>0</v>
      </c>
      <c r="Q317" s="91">
        <f>SUM(Q308:Q316)</f>
        <v>0</v>
      </c>
      <c r="R317" s="91"/>
      <c r="S317" s="92">
        <f>SUM(S308:S316)</f>
        <v>0</v>
      </c>
      <c r="T317" s="91">
        <f>SUM(T308:T316)</f>
        <v>0</v>
      </c>
      <c r="U317" s="91">
        <f>SUM(U308:U316)</f>
        <v>0</v>
      </c>
      <c r="V317" s="206">
        <f>SUM(V308:V316)</f>
        <v>0</v>
      </c>
      <c r="W317" s="33">
        <f t="shared" si="106"/>
        <v>0</v>
      </c>
      <c r="X317" s="92">
        <f>SUM(X308:X316)</f>
        <v>0</v>
      </c>
      <c r="Y317" s="92">
        <f>SUM(Y308:Y316)</f>
        <v>0</v>
      </c>
      <c r="Z317" s="92">
        <f>SUM(Z308:Z316)</f>
        <v>0</v>
      </c>
      <c r="AA317" s="92">
        <f>SUM(AA308:AA316)</f>
        <v>0</v>
      </c>
      <c r="AB317" s="358"/>
      <c r="AC317" s="270">
        <f>SUM(AC308:AC316)</f>
        <v>66.64</v>
      </c>
      <c r="AD317" s="251"/>
      <c r="AE317" s="74"/>
      <c r="AF317" s="74"/>
      <c r="AG317" s="74"/>
      <c r="AH317" s="74"/>
      <c r="AI317" s="57"/>
      <c r="AJ317" s="57"/>
      <c r="AK317" s="57"/>
      <c r="AL317" s="54"/>
      <c r="AM317" s="54"/>
      <c r="AN317" s="54"/>
      <c r="AO317" s="54"/>
      <c r="AP317" s="54"/>
      <c r="AQ317" s="54"/>
      <c r="AR317" s="54"/>
      <c r="AS317" s="54"/>
      <c r="AT317" s="54"/>
      <c r="AU317" s="54"/>
      <c r="AV317" s="54"/>
      <c r="AW317" s="54"/>
      <c r="AX317" s="54"/>
      <c r="AY317" s="54"/>
      <c r="AZ317" s="54"/>
      <c r="BA317" s="54"/>
    </row>
    <row r="318" spans="1:53" ht="15.75">
      <c r="A318" s="299">
        <v>30700013</v>
      </c>
      <c r="B318" s="64" t="s">
        <v>103</v>
      </c>
      <c r="C318" s="242"/>
      <c r="D318" s="17">
        <v>3.65</v>
      </c>
      <c r="E318" s="17"/>
      <c r="F318" s="53"/>
      <c r="G318" s="93">
        <f>SUM('1:2'!G318)</f>
        <v>0</v>
      </c>
      <c r="H318" s="246">
        <f>D318*G318</f>
        <v>0</v>
      </c>
      <c r="I318" s="93">
        <f>SUM('1:2'!I318)</f>
        <v>0</v>
      </c>
      <c r="J318" s="31" t="str">
        <f t="array" ref="J318">IF(ISERROR(G318/I318),"",G318/I318)</f>
        <v/>
      </c>
      <c r="K318" s="246">
        <f t="array" ref="K318">IF(ISERROR(G318/L318),"",G318/L318)</f>
        <v>0</v>
      </c>
      <c r="L318" s="87">
        <v>5</v>
      </c>
      <c r="M318" s="36">
        <f t="shared" ref="M318:M321" si="119">IF(ISERROR(I318-K318),"",I318-K318)</f>
        <v>0</v>
      </c>
      <c r="N318" s="31">
        <f t="shared" ref="N318:N321" si="120">SUM(O318:U318)</f>
        <v>0</v>
      </c>
      <c r="O318" s="93">
        <f>SUM('1:2'!O318)</f>
        <v>0</v>
      </c>
      <c r="P318" s="93">
        <f>SUM('1:2'!P318)</f>
        <v>0</v>
      </c>
      <c r="Q318" s="93">
        <f>SUM('1:2'!Q318)</f>
        <v>0</v>
      </c>
      <c r="R318" s="93">
        <f>SUM('1:2'!R318)</f>
        <v>0</v>
      </c>
      <c r="S318" s="93">
        <f>SUM('1:2'!S318)</f>
        <v>0</v>
      </c>
      <c r="T318" s="93">
        <f>SUM('1:2'!T318)</f>
        <v>0</v>
      </c>
      <c r="U318" s="93">
        <f>SUM('1:2'!U318)</f>
        <v>0</v>
      </c>
      <c r="V318" s="206">
        <f t="shared" ref="V318:V321" si="121">SUM(X318:AA318)</f>
        <v>0</v>
      </c>
      <c r="W318" s="33" t="str">
        <f t="shared" si="106"/>
        <v/>
      </c>
      <c r="X318" s="93">
        <f>SUM('1:2'!X318)</f>
        <v>0</v>
      </c>
      <c r="Y318" s="93">
        <f>SUM('1:2'!Y318)</f>
        <v>0</v>
      </c>
      <c r="Z318" s="93">
        <f>SUM('1:2'!Z318)</f>
        <v>0</v>
      </c>
      <c r="AA318" s="93">
        <f>SUM('1:2'!AA318)</f>
        <v>0</v>
      </c>
      <c r="AB318" s="358">
        <v>2.0699999999999998</v>
      </c>
      <c r="AC318" s="269">
        <f t="shared" ref="AC318:AC331" si="122">AB318*G318</f>
        <v>0</v>
      </c>
      <c r="AD318" s="251"/>
      <c r="AE318" s="54"/>
      <c r="AF318" s="54"/>
      <c r="AG318" s="54"/>
      <c r="AH318" s="54"/>
      <c r="AI318" s="57"/>
      <c r="AJ318" s="57"/>
      <c r="AK318" s="57"/>
      <c r="AL318" s="54"/>
      <c r="AM318" s="54"/>
      <c r="AN318" s="54"/>
      <c r="AO318" s="54"/>
      <c r="AP318" s="54"/>
      <c r="AQ318" s="54"/>
      <c r="AR318" s="54"/>
      <c r="AS318" s="54"/>
      <c r="AT318" s="54"/>
      <c r="AU318" s="54"/>
      <c r="AV318" s="54"/>
      <c r="AW318" s="54"/>
      <c r="AX318" s="54"/>
      <c r="AY318" s="54"/>
      <c r="AZ318" s="54"/>
      <c r="BA318" s="54"/>
    </row>
    <row r="319" spans="1:53" ht="15.75">
      <c r="A319" s="299">
        <v>30700014</v>
      </c>
      <c r="B319" s="64" t="s">
        <v>0</v>
      </c>
      <c r="C319" s="242"/>
      <c r="D319" s="17">
        <v>6.58</v>
      </c>
      <c r="E319" s="17"/>
      <c r="F319" s="6"/>
      <c r="G319" s="93">
        <f>SUM('1:2'!G319)</f>
        <v>0</v>
      </c>
      <c r="H319" s="246">
        <f t="shared" ref="H319:H327" si="123">D319*G319</f>
        <v>0</v>
      </c>
      <c r="I319" s="93">
        <f>SUM('1:2'!I319)</f>
        <v>0</v>
      </c>
      <c r="J319" s="31" t="str">
        <f t="array" ref="J319">IF(ISERROR(G319/I319),"",G319/I319)</f>
        <v/>
      </c>
      <c r="K319" s="35">
        <f t="array" ref="K319">IF(ISERROR(G319/L319),"",G319/L319)</f>
        <v>0</v>
      </c>
      <c r="L319" s="87">
        <v>5</v>
      </c>
      <c r="M319" s="36">
        <f t="shared" si="119"/>
        <v>0</v>
      </c>
      <c r="N319" s="31">
        <f t="shared" si="120"/>
        <v>0</v>
      </c>
      <c r="O319" s="93">
        <f>SUM('1:2'!O319)</f>
        <v>0</v>
      </c>
      <c r="P319" s="93">
        <f>SUM('1:2'!P319)</f>
        <v>0</v>
      </c>
      <c r="Q319" s="93">
        <f>SUM('1:2'!Q319)</f>
        <v>0</v>
      </c>
      <c r="R319" s="93">
        <f>SUM('1:2'!R319)</f>
        <v>0</v>
      </c>
      <c r="S319" s="93">
        <f>SUM('1:2'!S319)</f>
        <v>0</v>
      </c>
      <c r="T319" s="93">
        <f>SUM('1:2'!T319)</f>
        <v>0</v>
      </c>
      <c r="U319" s="93">
        <f>SUM('1:2'!U319)</f>
        <v>0</v>
      </c>
      <c r="V319" s="206">
        <f t="shared" si="121"/>
        <v>0</v>
      </c>
      <c r="W319" s="33" t="str">
        <f t="shared" si="106"/>
        <v/>
      </c>
      <c r="X319" s="93">
        <f>SUM('1:2'!X319)</f>
        <v>0</v>
      </c>
      <c r="Y319" s="93">
        <f>SUM('1:2'!Y319)</f>
        <v>0</v>
      </c>
      <c r="Z319" s="93">
        <f>SUM('1:2'!Z319)</f>
        <v>0</v>
      </c>
      <c r="AA319" s="93">
        <f>SUM('1:2'!AA319)</f>
        <v>0</v>
      </c>
      <c r="AB319" s="358">
        <v>2.0699999999999998</v>
      </c>
      <c r="AC319" s="269">
        <f t="shared" si="122"/>
        <v>0</v>
      </c>
      <c r="AD319" s="251"/>
      <c r="AE319" s="54"/>
      <c r="AF319" s="54"/>
      <c r="AG319" s="54"/>
      <c r="AH319" s="54"/>
      <c r="AI319" s="57"/>
      <c r="AJ319" s="57"/>
      <c r="AK319" s="57"/>
      <c r="AL319" s="54"/>
      <c r="AM319" s="54"/>
      <c r="AN319" s="54"/>
      <c r="AO319" s="54"/>
      <c r="AP319" s="54"/>
      <c r="AQ319" s="54"/>
      <c r="AR319" s="54"/>
      <c r="AS319" s="54"/>
      <c r="AT319" s="54"/>
      <c r="AU319" s="54"/>
      <c r="AV319" s="54"/>
      <c r="AW319" s="54"/>
      <c r="AX319" s="54"/>
      <c r="AY319" s="54"/>
      <c r="AZ319" s="54"/>
      <c r="BA319" s="54"/>
    </row>
    <row r="320" spans="1:53" ht="15.75">
      <c r="A320" s="299">
        <v>30700016</v>
      </c>
      <c r="B320" s="64" t="s">
        <v>1</v>
      </c>
      <c r="C320" s="242"/>
      <c r="D320" s="17">
        <v>7.8</v>
      </c>
      <c r="E320" s="17"/>
      <c r="F320" s="6"/>
      <c r="G320" s="93">
        <f>SUM('1:2'!G320)</f>
        <v>0</v>
      </c>
      <c r="H320" s="246">
        <f t="shared" si="123"/>
        <v>0</v>
      </c>
      <c r="I320" s="93">
        <f>SUM('1:2'!I320)</f>
        <v>0</v>
      </c>
      <c r="J320" s="31" t="str">
        <f t="array" ref="J320">IF(ISERROR(G320/I320),"",G320/I320)</f>
        <v/>
      </c>
      <c r="K320" s="35">
        <f t="array" ref="K320">IF(ISERROR(G320/L320),"",G320/L320)</f>
        <v>0</v>
      </c>
      <c r="L320" s="87">
        <v>4.5999999999999996</v>
      </c>
      <c r="M320" s="36">
        <f t="shared" si="119"/>
        <v>0</v>
      </c>
      <c r="N320" s="31">
        <f t="shared" si="120"/>
        <v>0</v>
      </c>
      <c r="O320" s="93">
        <f>SUM('1:2'!O320)</f>
        <v>0</v>
      </c>
      <c r="P320" s="93">
        <f>SUM('1:2'!P320)</f>
        <v>0</v>
      </c>
      <c r="Q320" s="93">
        <f>SUM('1:2'!Q320)</f>
        <v>0</v>
      </c>
      <c r="R320" s="93">
        <f>SUM('1:2'!R320)</f>
        <v>0</v>
      </c>
      <c r="S320" s="93">
        <f>SUM('1:2'!S320)</f>
        <v>0</v>
      </c>
      <c r="T320" s="93">
        <f>SUM('1:2'!T320)</f>
        <v>0</v>
      </c>
      <c r="U320" s="93">
        <f>SUM('1:2'!U320)</f>
        <v>0</v>
      </c>
      <c r="V320" s="206">
        <f t="shared" si="121"/>
        <v>0</v>
      </c>
      <c r="W320" s="33" t="str">
        <f t="shared" si="106"/>
        <v/>
      </c>
      <c r="X320" s="93">
        <f>SUM('1:2'!X320)</f>
        <v>0</v>
      </c>
      <c r="Y320" s="93">
        <f>SUM('1:2'!Y320)</f>
        <v>0</v>
      </c>
      <c r="Z320" s="93">
        <f>SUM('1:2'!Z320)</f>
        <v>0</v>
      </c>
      <c r="AA320" s="93">
        <f>SUM('1:2'!AA320)</f>
        <v>0</v>
      </c>
      <c r="AB320" s="358">
        <v>2.25</v>
      </c>
      <c r="AC320" s="269">
        <f t="shared" si="122"/>
        <v>0</v>
      </c>
      <c r="AD320" s="251"/>
      <c r="AE320" s="54"/>
      <c r="AF320" s="54"/>
      <c r="AG320" s="54"/>
      <c r="AH320" s="54"/>
      <c r="AI320" s="57"/>
      <c r="AJ320" s="57"/>
      <c r="AK320" s="57"/>
      <c r="AL320" s="54"/>
      <c r="AM320" s="54"/>
      <c r="AN320" s="54"/>
      <c r="AO320" s="54"/>
      <c r="AP320" s="54"/>
      <c r="AQ320" s="54"/>
      <c r="AR320" s="54"/>
      <c r="AS320" s="54"/>
      <c r="AT320" s="54"/>
      <c r="AU320" s="54"/>
      <c r="AV320" s="54"/>
      <c r="AW320" s="54"/>
      <c r="AX320" s="54"/>
      <c r="AY320" s="54"/>
      <c r="AZ320" s="54"/>
      <c r="BA320" s="54"/>
    </row>
    <row r="321" spans="1:53" ht="15.75">
      <c r="A321" s="299">
        <v>30700017</v>
      </c>
      <c r="B321" s="64" t="s">
        <v>2</v>
      </c>
      <c r="C321" s="242"/>
      <c r="D321" s="17">
        <v>4.4000000000000004</v>
      </c>
      <c r="E321" s="17"/>
      <c r="F321" s="6"/>
      <c r="G321" s="93">
        <f>SUM('1:2'!G321)</f>
        <v>0</v>
      </c>
      <c r="H321" s="246">
        <f t="shared" si="123"/>
        <v>0</v>
      </c>
      <c r="I321" s="93">
        <f>SUM('1:2'!I321)</f>
        <v>0</v>
      </c>
      <c r="J321" s="31" t="str">
        <f t="array" ref="J321">IF(ISERROR(G321/I321),"",G321/I321)</f>
        <v/>
      </c>
      <c r="K321" s="35">
        <f t="array" ref="K321">IF(ISERROR(G321/L321),"",G321/L321)</f>
        <v>0</v>
      </c>
      <c r="L321" s="87">
        <v>5.8</v>
      </c>
      <c r="M321" s="36">
        <f t="shared" si="119"/>
        <v>0</v>
      </c>
      <c r="N321" s="31">
        <f t="shared" si="120"/>
        <v>0</v>
      </c>
      <c r="O321" s="93">
        <f>SUM('1:2'!O321)</f>
        <v>0</v>
      </c>
      <c r="P321" s="93">
        <f>SUM('1:2'!P321)</f>
        <v>0</v>
      </c>
      <c r="Q321" s="93">
        <f>SUM('1:2'!Q321)</f>
        <v>0</v>
      </c>
      <c r="R321" s="93">
        <f>SUM('1:2'!R321)</f>
        <v>0</v>
      </c>
      <c r="S321" s="93">
        <f>SUM('1:2'!S321)</f>
        <v>0</v>
      </c>
      <c r="T321" s="93">
        <f>SUM('1:2'!T321)</f>
        <v>0</v>
      </c>
      <c r="U321" s="93">
        <f>SUM('1:2'!U321)</f>
        <v>0</v>
      </c>
      <c r="V321" s="206">
        <f t="shared" si="121"/>
        <v>0</v>
      </c>
      <c r="W321" s="33" t="str">
        <f t="shared" si="106"/>
        <v/>
      </c>
      <c r="X321" s="93">
        <f>SUM('1:2'!X321)</f>
        <v>0</v>
      </c>
      <c r="Y321" s="93">
        <f>SUM('1:2'!Y321)</f>
        <v>0</v>
      </c>
      <c r="Z321" s="93">
        <f>SUM('1:2'!Z321)</f>
        <v>0</v>
      </c>
      <c r="AA321" s="93">
        <f>SUM('1:2'!AA321)</f>
        <v>0</v>
      </c>
      <c r="AB321" s="358">
        <v>1.79</v>
      </c>
      <c r="AC321" s="269">
        <f t="shared" si="122"/>
        <v>0</v>
      </c>
      <c r="AD321" s="251"/>
      <c r="AE321" s="54"/>
      <c r="AF321" s="54"/>
      <c r="AG321" s="54"/>
      <c r="AH321" s="54"/>
      <c r="AI321" s="57"/>
      <c r="AJ321" s="57"/>
      <c r="AK321" s="57"/>
      <c r="AL321" s="54"/>
      <c r="AM321" s="54"/>
      <c r="AN321" s="54"/>
      <c r="AO321" s="54"/>
      <c r="AP321" s="54"/>
      <c r="AQ321" s="54"/>
      <c r="AR321" s="54"/>
      <c r="AS321" s="54"/>
      <c r="AT321" s="54"/>
      <c r="AU321" s="54"/>
      <c r="AV321" s="54"/>
      <c r="AW321" s="54"/>
      <c r="AX321" s="54"/>
      <c r="AY321" s="54"/>
      <c r="AZ321" s="54"/>
      <c r="BA321" s="54"/>
    </row>
    <row r="322" spans="1:53" ht="15.75">
      <c r="A322" s="299">
        <v>30700001</v>
      </c>
      <c r="B322" s="191" t="s">
        <v>359</v>
      </c>
      <c r="C322" s="242"/>
      <c r="D322" s="17"/>
      <c r="E322" s="17"/>
      <c r="F322" s="6"/>
      <c r="G322" s="93">
        <f>SUM('1:2'!G322)</f>
        <v>0</v>
      </c>
      <c r="H322" s="296">
        <f t="shared" si="123"/>
        <v>0</v>
      </c>
      <c r="I322" s="93">
        <f>SUM('1:2'!I322)</f>
        <v>0</v>
      </c>
      <c r="J322" s="31"/>
      <c r="K322" s="35"/>
      <c r="L322" s="87">
        <v>6</v>
      </c>
      <c r="M322" s="36"/>
      <c r="N322" s="31"/>
      <c r="O322" s="93">
        <f>SUM('1:2'!O322)</f>
        <v>0</v>
      </c>
      <c r="P322" s="93">
        <f>SUM('1:2'!P322)</f>
        <v>0</v>
      </c>
      <c r="Q322" s="93">
        <f>SUM('1:2'!Q322)</f>
        <v>0</v>
      </c>
      <c r="R322" s="93">
        <f>SUM('1:2'!R322)</f>
        <v>0</v>
      </c>
      <c r="S322" s="93">
        <f>SUM('1:2'!S322)</f>
        <v>0</v>
      </c>
      <c r="T322" s="93">
        <f>SUM('1:2'!T322)</f>
        <v>0</v>
      </c>
      <c r="U322" s="93">
        <f>SUM('1:2'!U322)</f>
        <v>0</v>
      </c>
      <c r="V322" s="206"/>
      <c r="W322" s="33"/>
      <c r="X322" s="93">
        <f>SUM('1:2'!X322)</f>
        <v>0</v>
      </c>
      <c r="Y322" s="93">
        <f>SUM('1:2'!Y322)</f>
        <v>0</v>
      </c>
      <c r="Z322" s="93">
        <f>SUM('1:2'!Z322)</f>
        <v>0</v>
      </c>
      <c r="AA322" s="93">
        <f>SUM('1:2'!AA322)</f>
        <v>0</v>
      </c>
      <c r="AB322" s="358">
        <v>1.92</v>
      </c>
      <c r="AC322" s="269">
        <f t="shared" si="122"/>
        <v>0</v>
      </c>
      <c r="AD322" s="251"/>
      <c r="AE322" s="54"/>
      <c r="AF322" s="54"/>
      <c r="AG322" s="54"/>
      <c r="AH322" s="54"/>
      <c r="AI322" s="57"/>
      <c r="AJ322" s="57"/>
      <c r="AK322" s="57"/>
      <c r="AL322" s="54"/>
      <c r="AM322" s="54"/>
      <c r="AN322" s="54"/>
      <c r="AO322" s="54"/>
      <c r="AP322" s="54"/>
      <c r="AQ322" s="54"/>
      <c r="AR322" s="54"/>
      <c r="AS322" s="54"/>
      <c r="AT322" s="54"/>
      <c r="AU322" s="54"/>
      <c r="AV322" s="54"/>
      <c r="AW322" s="54"/>
      <c r="AX322" s="54"/>
      <c r="AY322" s="54"/>
      <c r="AZ322" s="54"/>
      <c r="BA322" s="54"/>
    </row>
    <row r="323" spans="1:53" ht="17.25">
      <c r="A323" s="322"/>
      <c r="B323" s="66" t="s">
        <v>104</v>
      </c>
      <c r="C323" s="242" t="s">
        <v>53</v>
      </c>
      <c r="D323" s="17">
        <v>6.04</v>
      </c>
      <c r="E323" s="17"/>
      <c r="F323" s="6"/>
      <c r="G323" s="93">
        <f>SUM('1:2'!G323)</f>
        <v>0</v>
      </c>
      <c r="H323" s="296">
        <f t="shared" si="123"/>
        <v>0</v>
      </c>
      <c r="I323" s="93">
        <f>SUM('1:2'!I323)</f>
        <v>0</v>
      </c>
      <c r="J323" s="31" t="str">
        <f t="array" ref="J323">IF(ISERROR(G323/I323),"",G323/I323)</f>
        <v/>
      </c>
      <c r="K323" s="35">
        <f t="array" ref="K323">IF(ISERROR(G323/L323),"",G323/L323)</f>
        <v>0</v>
      </c>
      <c r="L323" s="87">
        <v>6</v>
      </c>
      <c r="M323" s="36">
        <f t="shared" ref="M323:M324" si="124">IF(ISERROR(I323-K323),"",I323-K323)</f>
        <v>0</v>
      </c>
      <c r="N323" s="31">
        <f t="shared" ref="N323:N324" si="125">SUM(O323:U323)</f>
        <v>0</v>
      </c>
      <c r="O323" s="93">
        <f>SUM('1:2'!O323)</f>
        <v>0</v>
      </c>
      <c r="P323" s="93">
        <f>SUM('1:2'!P323)</f>
        <v>0</v>
      </c>
      <c r="Q323" s="93">
        <f>SUM('1:2'!Q323)</f>
        <v>0</v>
      </c>
      <c r="R323" s="93">
        <f>SUM('1:2'!R323)</f>
        <v>0</v>
      </c>
      <c r="S323" s="93">
        <f>SUM('1:2'!S323)</f>
        <v>0</v>
      </c>
      <c r="T323" s="93">
        <f>SUM('1:2'!T323)</f>
        <v>0</v>
      </c>
      <c r="U323" s="93">
        <f>SUM('1:2'!U323)</f>
        <v>0</v>
      </c>
      <c r="V323" s="206">
        <f t="shared" ref="V323:V324" si="126">SUM(X323:AA323)</f>
        <v>0</v>
      </c>
      <c r="W323" s="33" t="str">
        <f t="shared" ref="W323:W324" si="127">IF(ISERROR(V323/G323),"",V323/G323)</f>
        <v/>
      </c>
      <c r="X323" s="93">
        <f>SUM('1:2'!X323)</f>
        <v>0</v>
      </c>
      <c r="Y323" s="93">
        <f>SUM('1:2'!Y323)</f>
        <v>0</v>
      </c>
      <c r="Z323" s="93">
        <f>SUM('1:2'!Z323)</f>
        <v>0</v>
      </c>
      <c r="AA323" s="93">
        <f>SUM('1:2'!AA323)</f>
        <v>0</v>
      </c>
      <c r="AB323" s="358">
        <v>1.73</v>
      </c>
      <c r="AC323" s="269">
        <f t="shared" si="122"/>
        <v>0</v>
      </c>
      <c r="AD323" s="251"/>
      <c r="AE323" s="54"/>
      <c r="AF323" s="54"/>
      <c r="AG323" s="54"/>
      <c r="AH323" s="54"/>
      <c r="AI323" s="57"/>
      <c r="AJ323" s="57"/>
      <c r="AK323" s="57"/>
      <c r="AL323" s="54"/>
      <c r="AM323" s="54"/>
      <c r="AN323" s="54"/>
      <c r="AO323" s="54"/>
      <c r="AP323" s="54"/>
      <c r="AQ323" s="54"/>
      <c r="AR323" s="54"/>
      <c r="AS323" s="54"/>
      <c r="AT323" s="54"/>
      <c r="AU323" s="54"/>
      <c r="AV323" s="54"/>
      <c r="AW323" s="54"/>
      <c r="AX323" s="54"/>
      <c r="AY323" s="54"/>
      <c r="AZ323" s="54"/>
      <c r="BA323" s="54"/>
    </row>
    <row r="324" spans="1:53" ht="17.25">
      <c r="A324" s="322">
        <v>30700019</v>
      </c>
      <c r="B324" s="66" t="s">
        <v>104</v>
      </c>
      <c r="C324" s="242" t="s">
        <v>60</v>
      </c>
      <c r="D324" s="17">
        <v>6.04</v>
      </c>
      <c r="E324" s="17"/>
      <c r="F324" s="6"/>
      <c r="G324" s="93">
        <f>SUM('1:2'!G324)</f>
        <v>0</v>
      </c>
      <c r="H324" s="296">
        <f t="shared" si="123"/>
        <v>0</v>
      </c>
      <c r="I324" s="93">
        <f>SUM('1:2'!I324)</f>
        <v>0</v>
      </c>
      <c r="J324" s="31" t="str">
        <f t="array" ref="J324">IF(ISERROR(G324/I324),"",G324/I324)</f>
        <v/>
      </c>
      <c r="K324" s="35">
        <f t="array" ref="K324">IF(ISERROR(G324/L324),"",G324/L324)</f>
        <v>0</v>
      </c>
      <c r="L324" s="87">
        <v>6</v>
      </c>
      <c r="M324" s="36">
        <f t="shared" si="124"/>
        <v>0</v>
      </c>
      <c r="N324" s="31">
        <f t="shared" si="125"/>
        <v>0</v>
      </c>
      <c r="O324" s="93">
        <f>SUM('1:2'!O324)</f>
        <v>0</v>
      </c>
      <c r="P324" s="93">
        <f>SUM('1:2'!P324)</f>
        <v>0</v>
      </c>
      <c r="Q324" s="93">
        <f>SUM('1:2'!Q324)</f>
        <v>0</v>
      </c>
      <c r="R324" s="93">
        <f>SUM('1:2'!R324)</f>
        <v>0</v>
      </c>
      <c r="S324" s="93">
        <f>SUM('1:2'!S324)</f>
        <v>0</v>
      </c>
      <c r="T324" s="93">
        <f>SUM('1:2'!T324)</f>
        <v>0</v>
      </c>
      <c r="U324" s="93">
        <f>SUM('1:2'!U324)</f>
        <v>0</v>
      </c>
      <c r="V324" s="206">
        <f t="shared" si="126"/>
        <v>0</v>
      </c>
      <c r="W324" s="33" t="str">
        <f t="shared" si="127"/>
        <v/>
      </c>
      <c r="X324" s="93">
        <f>SUM('1:2'!X324)</f>
        <v>0</v>
      </c>
      <c r="Y324" s="93">
        <f>SUM('1:2'!Y324)</f>
        <v>0</v>
      </c>
      <c r="Z324" s="93">
        <f>SUM('1:2'!Z324)</f>
        <v>0</v>
      </c>
      <c r="AA324" s="93">
        <f>SUM('1:2'!AA324)</f>
        <v>0</v>
      </c>
      <c r="AB324" s="358">
        <v>1.73</v>
      </c>
      <c r="AC324" s="269">
        <f t="shared" si="122"/>
        <v>0</v>
      </c>
      <c r="AD324" s="251"/>
      <c r="AE324" s="54"/>
      <c r="AF324" s="54"/>
      <c r="AG324" s="54"/>
      <c r="AH324" s="54"/>
      <c r="AI324" s="57"/>
      <c r="AJ324" s="57"/>
      <c r="AK324" s="57"/>
      <c r="AL324" s="54"/>
      <c r="AM324" s="54"/>
      <c r="AN324" s="54"/>
      <c r="AO324" s="54"/>
      <c r="AP324" s="54"/>
      <c r="AQ324" s="54"/>
      <c r="AR324" s="54"/>
      <c r="AS324" s="54"/>
      <c r="AT324" s="54"/>
      <c r="AU324" s="54"/>
      <c r="AV324" s="54"/>
      <c r="AW324" s="54"/>
      <c r="AX324" s="54"/>
      <c r="AY324" s="54"/>
      <c r="AZ324" s="54"/>
      <c r="BA324" s="54"/>
    </row>
    <row r="325" spans="1:53" ht="15.75">
      <c r="A325" s="305">
        <v>30601015</v>
      </c>
      <c r="B325" s="281" t="s">
        <v>444</v>
      </c>
      <c r="C325" s="280" t="s">
        <v>53</v>
      </c>
      <c r="D325" s="17">
        <v>6</v>
      </c>
      <c r="E325" s="17"/>
      <c r="F325" s="6"/>
      <c r="G325" s="93">
        <f>SUM('1:2'!G325)</f>
        <v>0</v>
      </c>
      <c r="H325" s="296">
        <f t="shared" si="123"/>
        <v>0</v>
      </c>
      <c r="I325" s="93"/>
      <c r="J325" s="31"/>
      <c r="K325" s="35"/>
      <c r="L325" s="87"/>
      <c r="M325" s="36"/>
      <c r="N325" s="31"/>
      <c r="O325" s="93"/>
      <c r="P325" s="93"/>
      <c r="Q325" s="93"/>
      <c r="R325" s="93"/>
      <c r="S325" s="93"/>
      <c r="T325" s="93"/>
      <c r="U325" s="93"/>
      <c r="V325" s="206"/>
      <c r="W325" s="33"/>
      <c r="X325" s="93"/>
      <c r="Y325" s="93"/>
      <c r="Z325" s="93"/>
      <c r="AA325" s="93"/>
      <c r="AB325" s="358">
        <v>1.73</v>
      </c>
      <c r="AC325" s="269">
        <f t="shared" si="122"/>
        <v>0</v>
      </c>
      <c r="AD325" s="279"/>
      <c r="AE325" s="54"/>
      <c r="AF325" s="54"/>
      <c r="AG325" s="54"/>
      <c r="AH325" s="54"/>
      <c r="AI325" s="57"/>
      <c r="AJ325" s="57"/>
      <c r="AK325" s="57"/>
      <c r="AL325" s="54"/>
      <c r="AM325" s="54"/>
      <c r="AN325" s="54"/>
      <c r="AO325" s="54"/>
      <c r="AP325" s="54"/>
      <c r="AQ325" s="54"/>
      <c r="AR325" s="54"/>
      <c r="AS325" s="54"/>
      <c r="AT325" s="54"/>
      <c r="AU325" s="54"/>
      <c r="AV325" s="54"/>
      <c r="AW325" s="54"/>
      <c r="AX325" s="54"/>
      <c r="AY325" s="54"/>
      <c r="AZ325" s="54"/>
      <c r="BA325" s="54"/>
    </row>
    <row r="326" spans="1:53" ht="15.75">
      <c r="A326" s="305">
        <v>30101016</v>
      </c>
      <c r="B326" s="281" t="s">
        <v>443</v>
      </c>
      <c r="C326" s="283" t="s">
        <v>445</v>
      </c>
      <c r="D326" s="17">
        <v>6</v>
      </c>
      <c r="E326" s="17"/>
      <c r="F326" s="6"/>
      <c r="G326" s="93">
        <f>SUM('1:2'!G326)</f>
        <v>0</v>
      </c>
      <c r="H326" s="296">
        <f t="shared" si="123"/>
        <v>0</v>
      </c>
      <c r="I326" s="93">
        <f>SUM('1:2'!I326)</f>
        <v>0</v>
      </c>
      <c r="J326" s="31"/>
      <c r="K326" s="35">
        <f t="array" ref="K326">IF(ISERROR(G326/L326),"",G326/L326)</f>
        <v>0</v>
      </c>
      <c r="L326" s="87">
        <v>6</v>
      </c>
      <c r="M326" s="36"/>
      <c r="N326" s="31"/>
      <c r="O326" s="93">
        <f>SUM('1:2'!O326)</f>
        <v>0</v>
      </c>
      <c r="P326" s="93">
        <f>SUM('1:2'!P326)</f>
        <v>0</v>
      </c>
      <c r="Q326" s="93">
        <f>SUM('1:2'!Q326)</f>
        <v>0</v>
      </c>
      <c r="R326" s="93">
        <f>SUM('1:2'!R326)</f>
        <v>0</v>
      </c>
      <c r="S326" s="93">
        <f>SUM('1:2'!S326)</f>
        <v>0</v>
      </c>
      <c r="T326" s="93">
        <f>SUM('1:2'!T326)</f>
        <v>0</v>
      </c>
      <c r="U326" s="93">
        <f>SUM('1:2'!U326)</f>
        <v>0</v>
      </c>
      <c r="V326" s="206"/>
      <c r="W326" s="33"/>
      <c r="X326" s="93">
        <f>SUM('1:2'!X326)</f>
        <v>0</v>
      </c>
      <c r="Y326" s="93">
        <f>SUM('1:2'!Y326)</f>
        <v>0</v>
      </c>
      <c r="Z326" s="93">
        <f>SUM('1:2'!Z326)</f>
        <v>0</v>
      </c>
      <c r="AA326" s="93">
        <f>SUM('1:2'!AA326)</f>
        <v>0</v>
      </c>
      <c r="AB326" s="358">
        <v>1.73</v>
      </c>
      <c r="AC326" s="269">
        <f t="shared" si="122"/>
        <v>0</v>
      </c>
      <c r="AD326" s="251"/>
      <c r="AE326" s="54"/>
      <c r="AF326" s="54"/>
      <c r="AG326" s="54"/>
      <c r="AH326" s="54"/>
      <c r="AI326" s="57"/>
      <c r="AJ326" s="57"/>
      <c r="AK326" s="57"/>
      <c r="AL326" s="54"/>
      <c r="AM326" s="54"/>
      <c r="AN326" s="54"/>
      <c r="AO326" s="54"/>
      <c r="AP326" s="54"/>
      <c r="AQ326" s="54"/>
      <c r="AR326" s="54"/>
      <c r="AS326" s="54"/>
      <c r="AT326" s="54"/>
      <c r="AU326" s="54"/>
      <c r="AV326" s="54"/>
      <c r="AW326" s="54"/>
      <c r="AX326" s="54"/>
      <c r="AY326" s="54"/>
      <c r="AZ326" s="54"/>
      <c r="BA326" s="54"/>
    </row>
    <row r="327" spans="1:53" ht="15.75">
      <c r="A327" s="299">
        <v>30700018</v>
      </c>
      <c r="B327" s="61" t="s">
        <v>159</v>
      </c>
      <c r="C327" s="16"/>
      <c r="D327" s="17">
        <v>7.3</v>
      </c>
      <c r="E327" s="17"/>
      <c r="F327" s="6"/>
      <c r="G327" s="93"/>
      <c r="H327" s="296">
        <f t="shared" si="123"/>
        <v>0</v>
      </c>
      <c r="I327" s="93"/>
      <c r="J327" s="31"/>
      <c r="K327" s="35"/>
      <c r="L327" s="87"/>
      <c r="M327" s="36"/>
      <c r="N327" s="31"/>
      <c r="O327" s="93"/>
      <c r="P327" s="93"/>
      <c r="Q327" s="93"/>
      <c r="R327" s="93"/>
      <c r="S327" s="93"/>
      <c r="T327" s="93"/>
      <c r="U327" s="93"/>
      <c r="V327" s="206"/>
      <c r="W327" s="33"/>
      <c r="X327" s="93"/>
      <c r="Y327" s="93"/>
      <c r="Z327" s="93"/>
      <c r="AA327" s="93"/>
      <c r="AB327" s="358"/>
      <c r="AC327" s="269"/>
      <c r="AD327" s="295"/>
      <c r="AE327" s="54"/>
      <c r="AF327" s="54"/>
      <c r="AG327" s="54"/>
      <c r="AH327" s="54"/>
      <c r="AI327" s="57"/>
      <c r="AJ327" s="57"/>
      <c r="AK327" s="57"/>
      <c r="AL327" s="54"/>
      <c r="AM327" s="54"/>
      <c r="AN327" s="54"/>
      <c r="AO327" s="54"/>
      <c r="AP327" s="54"/>
      <c r="AQ327" s="54"/>
      <c r="AR327" s="54"/>
      <c r="AS327" s="54"/>
      <c r="AT327" s="54"/>
      <c r="AU327" s="54"/>
      <c r="AV327" s="54"/>
      <c r="AW327" s="54"/>
      <c r="AX327" s="54"/>
      <c r="AY327" s="54"/>
      <c r="AZ327" s="54"/>
      <c r="BA327" s="54"/>
    </row>
    <row r="328" spans="1:53" ht="15.75">
      <c r="A328" s="299">
        <v>30700010</v>
      </c>
      <c r="B328" s="61" t="s">
        <v>105</v>
      </c>
      <c r="C328" s="16"/>
      <c r="D328" s="17">
        <f>78*120/1000</f>
        <v>9.36</v>
      </c>
      <c r="E328" s="17"/>
      <c r="F328" s="6"/>
      <c r="G328" s="93">
        <f>SUM('1:2'!G328)</f>
        <v>0</v>
      </c>
      <c r="H328" s="256">
        <f t="shared" ref="H328:H331" si="128">D328*G328</f>
        <v>0</v>
      </c>
      <c r="I328" s="93">
        <f>SUM('1:2'!I328)</f>
        <v>0</v>
      </c>
      <c r="J328" s="31" t="str">
        <f t="array" ref="J328">IF(ISERROR(G328/I328),"",G328/I328)</f>
        <v/>
      </c>
      <c r="K328" s="35">
        <f t="array" ref="K328">IF(ISERROR(G328/L328),"",G328/L328)</f>
        <v>0</v>
      </c>
      <c r="L328" s="87">
        <v>7.5</v>
      </c>
      <c r="M328" s="36">
        <f t="shared" ref="M328" si="129">IF(ISERROR(I328-K328),"",I328-K328)</f>
        <v>0</v>
      </c>
      <c r="N328" s="31">
        <f t="shared" ref="N328" si="130">SUM(O328:U328)</f>
        <v>0</v>
      </c>
      <c r="O328" s="93">
        <f>SUM('1:2'!O328)</f>
        <v>0</v>
      </c>
      <c r="P328" s="93">
        <f>SUM('1:2'!P328)</f>
        <v>0</v>
      </c>
      <c r="Q328" s="93">
        <f>SUM('1:2'!Q328)</f>
        <v>0</v>
      </c>
      <c r="R328" s="93">
        <f>SUM('1:2'!R328)</f>
        <v>0</v>
      </c>
      <c r="S328" s="93">
        <f>SUM('1:2'!S328)</f>
        <v>0</v>
      </c>
      <c r="T328" s="93">
        <f>SUM('1:2'!T328)</f>
        <v>0</v>
      </c>
      <c r="U328" s="93">
        <f>SUM('1:2'!U328)</f>
        <v>0</v>
      </c>
      <c r="V328" s="206">
        <f t="shared" ref="V328" si="131">SUM(X328:AA328)</f>
        <v>0</v>
      </c>
      <c r="W328" s="33" t="str">
        <f t="shared" ref="W328" si="132">IF(ISERROR(V328/G328),"",V328/G328)</f>
        <v/>
      </c>
      <c r="X328" s="93">
        <f>SUM('1:2'!X328)</f>
        <v>0</v>
      </c>
      <c r="Y328" s="93">
        <f>SUM('1:2'!Y328)</f>
        <v>0</v>
      </c>
      <c r="Z328" s="93">
        <f>SUM('1:2'!Z328)</f>
        <v>0</v>
      </c>
      <c r="AA328" s="93">
        <f>SUM('1:2'!AA328)</f>
        <v>0</v>
      </c>
      <c r="AB328" s="358">
        <v>1.27</v>
      </c>
      <c r="AC328" s="269">
        <f t="shared" si="122"/>
        <v>0</v>
      </c>
      <c r="AD328" s="251"/>
      <c r="AE328" s="54"/>
      <c r="AF328" s="54"/>
      <c r="AG328" s="54"/>
      <c r="AH328" s="54"/>
      <c r="AI328" s="57"/>
      <c r="AJ328" s="57"/>
      <c r="AK328" s="57"/>
      <c r="AL328" s="54"/>
      <c r="AM328" s="54"/>
      <c r="AN328" s="54"/>
      <c r="AO328" s="54"/>
      <c r="AP328" s="54"/>
      <c r="AQ328" s="54"/>
      <c r="AR328" s="54"/>
      <c r="AS328" s="54"/>
      <c r="AT328" s="54"/>
      <c r="AU328" s="54"/>
      <c r="AV328" s="54"/>
      <c r="AW328" s="54"/>
      <c r="AX328" s="54"/>
      <c r="AY328" s="54"/>
      <c r="AZ328" s="54"/>
      <c r="BA328" s="54"/>
    </row>
    <row r="329" spans="1:53" ht="15.75">
      <c r="A329" s="299">
        <v>30700015</v>
      </c>
      <c r="B329" s="294" t="s">
        <v>159</v>
      </c>
      <c r="C329" s="16"/>
      <c r="D329" s="17">
        <v>4.5</v>
      </c>
      <c r="E329" s="17"/>
      <c r="F329" s="6"/>
      <c r="G329" s="93">
        <f>SUM('1:2'!G329)</f>
        <v>0</v>
      </c>
      <c r="H329" s="256">
        <f t="shared" si="128"/>
        <v>0</v>
      </c>
      <c r="I329" s="93">
        <f>SUM('1:2'!I329)</f>
        <v>0</v>
      </c>
      <c r="J329" s="31"/>
      <c r="K329" s="35" t="str">
        <f t="array" ref="K329">IF(ISERROR(G329/L329),"",G329/L329)</f>
        <v/>
      </c>
      <c r="L329" s="87"/>
      <c r="M329" s="36"/>
      <c r="N329" s="31"/>
      <c r="O329" s="93">
        <f>SUM('1:2'!O329)</f>
        <v>0</v>
      </c>
      <c r="P329" s="93">
        <f>SUM('1:2'!P329)</f>
        <v>0</v>
      </c>
      <c r="Q329" s="93">
        <f>SUM('1:2'!Q329)</f>
        <v>0</v>
      </c>
      <c r="R329" s="93">
        <f>SUM('1:2'!R329)</f>
        <v>0</v>
      </c>
      <c r="S329" s="93">
        <f>SUM('1:2'!S329)</f>
        <v>0</v>
      </c>
      <c r="T329" s="93">
        <f>SUM('1:2'!T329)</f>
        <v>0</v>
      </c>
      <c r="U329" s="93">
        <f>SUM('1:2'!U329)</f>
        <v>0</v>
      </c>
      <c r="V329" s="206"/>
      <c r="W329" s="33"/>
      <c r="X329" s="93">
        <f>SUM('1:2'!X329)</f>
        <v>0</v>
      </c>
      <c r="Y329" s="93">
        <f>SUM('1:2'!Y329)</f>
        <v>0</v>
      </c>
      <c r="Z329" s="93">
        <f>SUM('1:2'!Z329)</f>
        <v>0</v>
      </c>
      <c r="AA329" s="93">
        <f>SUM('1:2'!AA329)</f>
        <v>0</v>
      </c>
      <c r="AB329" s="358"/>
      <c r="AC329" s="269">
        <f t="shared" si="122"/>
        <v>0</v>
      </c>
      <c r="AD329" s="251"/>
      <c r="AE329" s="54"/>
      <c r="AF329" s="54"/>
      <c r="AG329" s="54"/>
      <c r="AH329" s="54"/>
      <c r="AI329" s="57"/>
      <c r="AJ329" s="57"/>
      <c r="AK329" s="57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</row>
    <row r="330" spans="1:53" ht="15.75">
      <c r="A330" s="299">
        <v>30700012</v>
      </c>
      <c r="B330" s="294" t="s">
        <v>160</v>
      </c>
      <c r="C330" s="16"/>
      <c r="D330" s="17">
        <v>4.5</v>
      </c>
      <c r="E330" s="17"/>
      <c r="F330" s="6"/>
      <c r="G330" s="93">
        <f>SUM('1:2'!G330)</f>
        <v>0</v>
      </c>
      <c r="H330" s="256">
        <f t="shared" si="128"/>
        <v>0</v>
      </c>
      <c r="I330" s="93">
        <f>SUM('1:2'!I330)</f>
        <v>0</v>
      </c>
      <c r="J330" s="31"/>
      <c r="K330" s="35">
        <f t="array" ref="K330">IF(ISERROR(G330/L330),"",G330/L330)</f>
        <v>0</v>
      </c>
      <c r="L330" s="87">
        <v>6.5</v>
      </c>
      <c r="M330" s="36">
        <f>IF(ISERROR(I330-K330),"",I330-K330)</f>
        <v>0</v>
      </c>
      <c r="N330" s="31"/>
      <c r="O330" s="93">
        <f>SUM('1:2'!O330)</f>
        <v>0</v>
      </c>
      <c r="P330" s="93">
        <f>SUM('1:2'!P330)</f>
        <v>0</v>
      </c>
      <c r="Q330" s="93">
        <f>SUM('1:2'!Q330)</f>
        <v>0</v>
      </c>
      <c r="R330" s="93">
        <f>SUM('1:2'!R330)</f>
        <v>0</v>
      </c>
      <c r="S330" s="93">
        <f>SUM('1:2'!S330)</f>
        <v>0</v>
      </c>
      <c r="T330" s="93">
        <f>SUM('1:2'!T330)</f>
        <v>0</v>
      </c>
      <c r="U330" s="93">
        <f>SUM('1:2'!U330)</f>
        <v>0</v>
      </c>
      <c r="V330" s="206"/>
      <c r="W330" s="33"/>
      <c r="X330" s="93">
        <f>SUM('1:2'!X330)</f>
        <v>0</v>
      </c>
      <c r="Y330" s="93">
        <f>SUM('1:2'!Y330)</f>
        <v>0</v>
      </c>
      <c r="Z330" s="93">
        <f>SUM('1:2'!Z330)</f>
        <v>0</v>
      </c>
      <c r="AA330" s="93">
        <f>SUM('1:2'!AA330)</f>
        <v>0</v>
      </c>
      <c r="AB330" s="358"/>
      <c r="AC330" s="269">
        <f t="shared" si="122"/>
        <v>0</v>
      </c>
      <c r="AD330" s="251"/>
      <c r="AE330" s="54"/>
      <c r="AF330" s="54"/>
      <c r="AG330" s="54"/>
      <c r="AH330" s="54"/>
      <c r="AI330" s="57"/>
      <c r="AJ330" s="57"/>
      <c r="AK330" s="57"/>
      <c r="AL330" s="54"/>
      <c r="AM330" s="54"/>
      <c r="AN330" s="54"/>
      <c r="AO330" s="54"/>
      <c r="AP330" s="54"/>
      <c r="AQ330" s="54"/>
      <c r="AR330" s="54"/>
      <c r="AS330" s="54"/>
      <c r="AT330" s="54"/>
      <c r="AU330" s="54"/>
      <c r="AV330" s="54"/>
      <c r="AW330" s="54"/>
      <c r="AX330" s="54"/>
      <c r="AY330" s="54"/>
      <c r="AZ330" s="54"/>
      <c r="BA330" s="54"/>
    </row>
    <row r="331" spans="1:53" ht="17.25">
      <c r="A331" s="320"/>
      <c r="B331" s="199" t="s">
        <v>438</v>
      </c>
      <c r="C331" s="16"/>
      <c r="D331" s="17">
        <v>4.5</v>
      </c>
      <c r="E331" s="17"/>
      <c r="F331" s="6"/>
      <c r="G331" s="93">
        <f>SUM('1:2'!G331)</f>
        <v>0</v>
      </c>
      <c r="H331" s="256">
        <f t="shared" si="128"/>
        <v>0</v>
      </c>
      <c r="I331" s="93">
        <f>SUM('1:2'!I331)</f>
        <v>0</v>
      </c>
      <c r="J331" s="31"/>
      <c r="K331" s="35">
        <f t="array" ref="K331">IF(ISERROR(G331/L331),"",G331/L331)</f>
        <v>0</v>
      </c>
      <c r="L331" s="87">
        <v>7.5</v>
      </c>
      <c r="M331" s="36">
        <f>IF(ISERROR(I331-K331),"",I331-K331)</f>
        <v>0</v>
      </c>
      <c r="N331" s="31"/>
      <c r="O331" s="93">
        <f>SUM('1:2'!O331)</f>
        <v>0</v>
      </c>
      <c r="P331" s="93">
        <f>SUM('1:2'!P331)</f>
        <v>0</v>
      </c>
      <c r="Q331" s="93">
        <f>SUM('1:2'!Q331)</f>
        <v>0</v>
      </c>
      <c r="R331" s="93">
        <f>SUM('1:2'!R331)</f>
        <v>0</v>
      </c>
      <c r="S331" s="93">
        <f>SUM('1:2'!S331)</f>
        <v>0</v>
      </c>
      <c r="T331" s="93">
        <f>SUM('1:2'!T331)</f>
        <v>0</v>
      </c>
      <c r="U331" s="93">
        <f>SUM('1:2'!U331)</f>
        <v>0</v>
      </c>
      <c r="V331" s="206"/>
      <c r="W331" s="33"/>
      <c r="X331" s="93">
        <f>SUM('1:2'!X331)</f>
        <v>0</v>
      </c>
      <c r="Y331" s="93">
        <f>SUM('1:2'!Y331)</f>
        <v>0</v>
      </c>
      <c r="Z331" s="93">
        <f>SUM('1:2'!Z331)</f>
        <v>0</v>
      </c>
      <c r="AA331" s="93">
        <f>SUM('1:2'!AA331)</f>
        <v>0</v>
      </c>
      <c r="AB331" s="358"/>
      <c r="AC331" s="269">
        <f t="shared" si="122"/>
        <v>0</v>
      </c>
      <c r="AD331" s="251"/>
      <c r="AE331" s="54"/>
      <c r="AF331" s="54"/>
      <c r="AG331" s="54"/>
      <c r="AH331" s="54"/>
      <c r="AI331" s="57"/>
      <c r="AJ331" s="57"/>
      <c r="AK331" s="57"/>
      <c r="AL331" s="54"/>
      <c r="AM331" s="54"/>
      <c r="AN331" s="54"/>
      <c r="AO331" s="54"/>
      <c r="AP331" s="54"/>
      <c r="AQ331" s="54"/>
      <c r="AR331" s="54"/>
      <c r="AS331" s="54"/>
      <c r="AT331" s="54"/>
      <c r="AU331" s="54"/>
      <c r="AV331" s="54"/>
      <c r="AW331" s="54"/>
      <c r="AX331" s="54"/>
      <c r="AY331" s="54"/>
      <c r="AZ331" s="54"/>
      <c r="BA331" s="54"/>
    </row>
    <row r="332" spans="1:53" ht="13.5" customHeight="1">
      <c r="A332" s="535" t="s">
        <v>106</v>
      </c>
      <c r="B332" s="536"/>
      <c r="C332" s="243" t="s">
        <v>71</v>
      </c>
      <c r="D332" s="20"/>
      <c r="E332" s="20"/>
      <c r="F332" s="32"/>
      <c r="G332" s="94">
        <f>SUM(G318:G331)</f>
        <v>0</v>
      </c>
      <c r="H332" s="30">
        <f>SUM(H318:H331)</f>
        <v>0</v>
      </c>
      <c r="I332" s="30">
        <f>SUM(I318:I331)</f>
        <v>0</v>
      </c>
      <c r="J332" s="31" t="str">
        <f t="array" ref="J332">IF(ISERROR(G332/I332),"",G332/I332)</f>
        <v/>
      </c>
      <c r="K332" s="30">
        <f>SUM(K318:K328)</f>
        <v>0</v>
      </c>
      <c r="L332" s="98"/>
      <c r="M332" s="89">
        <f t="shared" ref="M332:V332" si="133">SUM(M318:M328)</f>
        <v>0</v>
      </c>
      <c r="N332" s="20">
        <f t="shared" si="133"/>
        <v>0</v>
      </c>
      <c r="O332" s="91">
        <f t="shared" si="133"/>
        <v>0</v>
      </c>
      <c r="P332" s="91">
        <f t="shared" si="133"/>
        <v>0</v>
      </c>
      <c r="Q332" s="91">
        <f t="shared" si="133"/>
        <v>0</v>
      </c>
      <c r="R332" s="91">
        <f t="shared" si="133"/>
        <v>0</v>
      </c>
      <c r="S332" s="92">
        <f t="shared" si="133"/>
        <v>0</v>
      </c>
      <c r="T332" s="91">
        <f t="shared" si="133"/>
        <v>0</v>
      </c>
      <c r="U332" s="91">
        <f t="shared" si="133"/>
        <v>0</v>
      </c>
      <c r="V332" s="206">
        <f t="shared" si="133"/>
        <v>0</v>
      </c>
      <c r="W332" s="33" t="str">
        <f t="shared" ref="W332" si="134">IF(ISERROR(V332/G332),"",V332/G332)</f>
        <v/>
      </c>
      <c r="X332" s="92">
        <f>SUM(X318:X328)</f>
        <v>0</v>
      </c>
      <c r="Y332" s="92">
        <f>SUM(Y318:Y328)</f>
        <v>0</v>
      </c>
      <c r="Z332" s="92">
        <f>SUM(Z318:Z328)</f>
        <v>0</v>
      </c>
      <c r="AA332" s="92">
        <f>SUM(AA318:AA328)</f>
        <v>0</v>
      </c>
      <c r="AB332" s="358"/>
      <c r="AC332" s="91">
        <f>SUM(AC318:AC331)</f>
        <v>0</v>
      </c>
      <c r="AD332" s="58"/>
      <c r="AE332" s="70"/>
      <c r="AF332" s="70"/>
      <c r="AG332" s="70"/>
      <c r="AH332" s="70"/>
      <c r="AI332" s="58"/>
      <c r="AJ332" s="58"/>
      <c r="AK332" s="58"/>
      <c r="AL332" s="58"/>
      <c r="AM332" s="58"/>
      <c r="AN332" s="58"/>
      <c r="AO332" s="58"/>
      <c r="AP332" s="58"/>
      <c r="AQ332" s="58"/>
      <c r="AR332" s="58"/>
      <c r="AS332" s="58"/>
      <c r="AT332" s="58"/>
      <c r="AU332" s="58"/>
      <c r="AV332" s="58"/>
      <c r="AW332" s="58"/>
      <c r="AX332" s="58"/>
      <c r="AY332" s="58"/>
      <c r="AZ332" s="58"/>
      <c r="BA332" s="58"/>
    </row>
    <row r="333" spans="1:53" ht="13.5" customHeight="1">
      <c r="A333" s="546" t="s">
        <v>108</v>
      </c>
      <c r="B333" s="547"/>
      <c r="C333" s="547"/>
      <c r="D333" s="547"/>
      <c r="E333" s="547"/>
      <c r="F333" s="548"/>
      <c r="G333" s="193">
        <f>SUM(G198,G256,G291,G307,G317,G332)</f>
        <v>11738</v>
      </c>
      <c r="H333" s="193">
        <f>SUM(H198,H256,H291,H307,H317,H332)</f>
        <v>57356.32</v>
      </c>
      <c r="I333" s="193">
        <f>SUM(I198,I256,I291,I307,I317,I332)</f>
        <v>725.05</v>
      </c>
      <c r="J333" s="52">
        <f t="array" ref="J333">IF(ISERROR(G333/I333),"",G333/I333)</f>
        <v>16.189228329080755</v>
      </c>
      <c r="K333" s="193">
        <f>SUM(K198,K256,K291,K307,K317,K332)</f>
        <v>456.0303107417833</v>
      </c>
      <c r="L333" s="52">
        <f>IF(ISERROR(G333/K333),"",G333/K333)</f>
        <v>25.73951714066299</v>
      </c>
      <c r="M333" s="193">
        <f t="shared" ref="M333:AA333" si="135">SUM(M198,M256,M291,M307,M317,M332)</f>
        <v>173.01968925821669</v>
      </c>
      <c r="N333" s="193">
        <f t="shared" si="135"/>
        <v>0</v>
      </c>
      <c r="O333" s="193">
        <f t="shared" si="135"/>
        <v>0</v>
      </c>
      <c r="P333" s="193">
        <f t="shared" si="135"/>
        <v>0</v>
      </c>
      <c r="Q333" s="193">
        <f t="shared" si="135"/>
        <v>0</v>
      </c>
      <c r="R333" s="193">
        <f t="shared" si="135"/>
        <v>0</v>
      </c>
      <c r="S333" s="193">
        <f t="shared" si="135"/>
        <v>0</v>
      </c>
      <c r="T333" s="193">
        <f t="shared" si="135"/>
        <v>0</v>
      </c>
      <c r="U333" s="193">
        <f t="shared" si="135"/>
        <v>0</v>
      </c>
      <c r="V333" s="193">
        <f t="shared" si="135"/>
        <v>0</v>
      </c>
      <c r="W333" s="193">
        <f t="shared" si="135"/>
        <v>0</v>
      </c>
      <c r="X333" s="193">
        <f t="shared" si="135"/>
        <v>0</v>
      </c>
      <c r="Y333" s="193">
        <f t="shared" si="135"/>
        <v>0</v>
      </c>
      <c r="Z333" s="193">
        <f t="shared" si="135"/>
        <v>0</v>
      </c>
      <c r="AA333" s="193">
        <f t="shared" si="135"/>
        <v>0</v>
      </c>
      <c r="AB333" s="358"/>
      <c r="AC333" s="271">
        <f>SUM(AC198,AC256,AC291,AC307,AC317,AC332)</f>
        <v>5458.2400000000007</v>
      </c>
      <c r="AD333" s="251"/>
      <c r="AE333" s="77"/>
      <c r="AF333" s="77"/>
      <c r="AG333" s="77"/>
      <c r="AH333" s="77"/>
      <c r="AI333" s="57"/>
      <c r="AJ333" s="57"/>
      <c r="AK333" s="57"/>
      <c r="AL333" s="563"/>
      <c r="AM333" s="563"/>
      <c r="AN333" s="563"/>
      <c r="AO333" s="563"/>
      <c r="AP333" s="563"/>
      <c r="AQ333" s="563"/>
      <c r="AR333" s="563"/>
      <c r="AS333" s="563"/>
      <c r="AT333" s="563"/>
      <c r="AU333" s="563"/>
      <c r="AV333" s="563"/>
      <c r="AW333" s="563"/>
      <c r="AX333" s="563"/>
      <c r="AY333" s="563"/>
      <c r="AZ333" s="563"/>
      <c r="BA333" s="563"/>
    </row>
    <row r="334" spans="1:53" ht="13.5" hidden="1" customHeight="1">
      <c r="A334" s="600" t="s">
        <v>109</v>
      </c>
      <c r="B334" s="245" t="s">
        <v>110</v>
      </c>
      <c r="C334" s="549" t="s">
        <v>111</v>
      </c>
      <c r="D334" s="549"/>
      <c r="E334" s="528" t="s">
        <v>112</v>
      </c>
      <c r="F334" s="528"/>
      <c r="G334" s="539" t="s">
        <v>113</v>
      </c>
      <c r="H334" s="539"/>
      <c r="I334" s="528" t="s">
        <v>114</v>
      </c>
      <c r="J334" s="528"/>
      <c r="K334" s="528" t="s">
        <v>36</v>
      </c>
      <c r="L334" s="528"/>
      <c r="M334" s="528" t="s">
        <v>115</v>
      </c>
      <c r="N334" s="528"/>
      <c r="O334" s="528" t="s">
        <v>116</v>
      </c>
      <c r="P334" s="539" t="s">
        <v>117</v>
      </c>
      <c r="Q334" s="539"/>
      <c r="R334" s="539" t="s">
        <v>36</v>
      </c>
      <c r="S334" s="539"/>
      <c r="T334" s="539" t="s">
        <v>118</v>
      </c>
      <c r="U334" s="539"/>
      <c r="V334" s="539" t="s">
        <v>119</v>
      </c>
      <c r="W334" s="539"/>
      <c r="X334" s="539" t="s">
        <v>36</v>
      </c>
      <c r="Y334" s="539"/>
      <c r="Z334" s="539" t="s">
        <v>118</v>
      </c>
      <c r="AA334" s="539"/>
      <c r="AB334" s="368"/>
      <c r="AC334" s="26"/>
      <c r="AD334" s="12"/>
      <c r="AE334" s="3"/>
      <c r="AF334" s="3"/>
      <c r="AG334" s="3"/>
      <c r="AH334" s="249"/>
      <c r="AI334" s="14"/>
      <c r="AJ334" s="14"/>
      <c r="AK334" s="14"/>
      <c r="AL334" s="14"/>
      <c r="AM334" s="14"/>
      <c r="AN334" s="14"/>
      <c r="AO334" s="14"/>
      <c r="AP334" s="14"/>
      <c r="AQ334" s="14"/>
      <c r="AR334" s="14"/>
      <c r="AS334" s="14"/>
      <c r="AT334" s="14"/>
      <c r="AU334" s="21"/>
      <c r="AV334" s="21"/>
      <c r="AW334" s="21"/>
      <c r="AX334" s="21"/>
      <c r="AY334" s="21"/>
      <c r="AZ334" s="21"/>
      <c r="BA334" s="21"/>
    </row>
    <row r="335" spans="1:53" ht="13.5" hidden="1" customHeight="1">
      <c r="A335" s="601"/>
      <c r="B335" s="245" t="s">
        <v>120</v>
      </c>
      <c r="C335" s="550">
        <f>SUM('1:2'!C335)</f>
        <v>2</v>
      </c>
      <c r="D335" s="551"/>
      <c r="E335" s="552">
        <f>D335*11</f>
        <v>0</v>
      </c>
      <c r="F335" s="552"/>
      <c r="G335" s="550">
        <f>SUM('1:2'!G335)</f>
        <v>2</v>
      </c>
      <c r="H335" s="551"/>
      <c r="I335" s="528">
        <f>G335*11</f>
        <v>22</v>
      </c>
      <c r="J335" s="528"/>
      <c r="K335" s="528">
        <f>E335-I335</f>
        <v>-22</v>
      </c>
      <c r="L335" s="528"/>
      <c r="M335" s="553" t="str">
        <f>IF(ISERROR(K335/E335),"",K335/E335)</f>
        <v/>
      </c>
      <c r="N335" s="553"/>
      <c r="O335" s="528"/>
      <c r="P335" s="539" t="s">
        <v>70</v>
      </c>
      <c r="Q335" s="539"/>
      <c r="R335" s="554">
        <f>SUM(O198:U198)</f>
        <v>0</v>
      </c>
      <c r="S335" s="554"/>
      <c r="T335" s="555" t="str">
        <f t="array" ref="T335">IF(ISERROR(R335/R342),"",R335/R342)</f>
        <v/>
      </c>
      <c r="U335" s="555"/>
      <c r="V335" s="539" t="s">
        <v>41</v>
      </c>
      <c r="W335" s="539"/>
      <c r="X335" s="564">
        <f>SUM(P197,P255,P290,P306,P316,P331)</f>
        <v>0</v>
      </c>
      <c r="Y335" s="565"/>
      <c r="Z335" s="555" t="str">
        <f t="array" ref="Z335">IF(ISERROR(X335/X342),"",X335/X342)</f>
        <v/>
      </c>
      <c r="AA335" s="555"/>
      <c r="AB335" s="368"/>
      <c r="AC335" s="26"/>
      <c r="AD335" s="22"/>
      <c r="AE335" s="3"/>
      <c r="AF335" s="3"/>
      <c r="AG335" s="3"/>
      <c r="AH335" s="251"/>
      <c r="AI335" s="14"/>
      <c r="AJ335" s="14"/>
      <c r="AK335" s="14"/>
      <c r="AL335" s="14"/>
      <c r="AM335" s="14"/>
      <c r="AN335" s="14"/>
      <c r="AO335" s="14"/>
      <c r="AP335" s="14"/>
      <c r="AQ335" s="14"/>
      <c r="AR335" s="14"/>
      <c r="AS335" s="14"/>
      <c r="AT335" s="14"/>
      <c r="AU335" s="21"/>
      <c r="AV335" s="21"/>
      <c r="AW335" s="21"/>
      <c r="AX335" s="21"/>
      <c r="AY335" s="21"/>
      <c r="AZ335" s="21"/>
      <c r="BA335" s="21"/>
    </row>
    <row r="336" spans="1:53" ht="13.5" hidden="1" customHeight="1">
      <c r="A336" s="601"/>
      <c r="B336" s="245" t="s">
        <v>121</v>
      </c>
      <c r="C336" s="550">
        <f>SUM('1:2'!C336)</f>
        <v>0</v>
      </c>
      <c r="D336" s="551"/>
      <c r="E336" s="552">
        <f>D336*11</f>
        <v>0</v>
      </c>
      <c r="F336" s="552"/>
      <c r="G336" s="550">
        <f>SUM('1:2'!G336)</f>
        <v>0</v>
      </c>
      <c r="H336" s="551"/>
      <c r="I336" s="528">
        <f>G336*11</f>
        <v>0</v>
      </c>
      <c r="J336" s="528"/>
      <c r="K336" s="528">
        <f>E336-I336</f>
        <v>0</v>
      </c>
      <c r="L336" s="528"/>
      <c r="M336" s="553" t="str">
        <f>IF(ISERROR(K336/E336),"",K336/E336)</f>
        <v/>
      </c>
      <c r="N336" s="553"/>
      <c r="O336" s="528"/>
      <c r="P336" s="539" t="s">
        <v>86</v>
      </c>
      <c r="Q336" s="539"/>
      <c r="R336" s="554">
        <f>SUM(O256:U256)</f>
        <v>0</v>
      </c>
      <c r="S336" s="554"/>
      <c r="T336" s="555" t="str">
        <f>IF(ISERROR(R336/R342),"",R336/R342)</f>
        <v/>
      </c>
      <c r="U336" s="555"/>
      <c r="V336" s="539" t="s">
        <v>42</v>
      </c>
      <c r="W336" s="539"/>
      <c r="X336" s="564">
        <f>SUM(P198,P256,P291,P307,P317,P332)</f>
        <v>0</v>
      </c>
      <c r="Y336" s="565"/>
      <c r="Z336" s="555" t="str">
        <f>IF(ISERROR(X336/X342),"",X336/X342)</f>
        <v/>
      </c>
      <c r="AA336" s="555"/>
      <c r="AB336" s="368"/>
      <c r="AC336" s="26"/>
      <c r="AD336" s="22"/>
      <c r="AE336" s="3"/>
      <c r="AF336" s="3"/>
      <c r="AG336" s="3"/>
      <c r="AH336" s="251"/>
      <c r="AI336" s="14"/>
      <c r="AJ336" s="14"/>
      <c r="AK336" s="14"/>
      <c r="AL336" s="14"/>
      <c r="AM336" s="14"/>
      <c r="AN336" s="14"/>
      <c r="AO336" s="14"/>
      <c r="AP336" s="14"/>
      <c r="AQ336" s="14"/>
      <c r="AR336" s="14"/>
      <c r="AS336" s="14"/>
      <c r="AT336" s="14"/>
      <c r="AU336" s="21"/>
      <c r="AV336" s="21"/>
      <c r="AW336" s="21"/>
      <c r="AX336" s="21"/>
      <c r="AY336" s="21"/>
      <c r="AZ336" s="21"/>
      <c r="BA336" s="21"/>
    </row>
    <row r="337" spans="1:53" ht="13.5" hidden="1" customHeight="1">
      <c r="A337" s="601"/>
      <c r="B337" s="245" t="s">
        <v>122</v>
      </c>
      <c r="C337" s="550">
        <f>SUM('1:2'!C337)</f>
        <v>0</v>
      </c>
      <c r="D337" s="551"/>
      <c r="E337" s="552">
        <f>D337*11</f>
        <v>0</v>
      </c>
      <c r="F337" s="552"/>
      <c r="G337" s="550">
        <f>SUM('1:2'!G337)</f>
        <v>2</v>
      </c>
      <c r="H337" s="551"/>
      <c r="I337" s="528">
        <f>G337*8</f>
        <v>16</v>
      </c>
      <c r="J337" s="528"/>
      <c r="K337" s="528">
        <f>E337-I337</f>
        <v>-16</v>
      </c>
      <c r="L337" s="528"/>
      <c r="M337" s="553" t="str">
        <f>IF(ISERROR(K337/E337),"",K337/E337)</f>
        <v/>
      </c>
      <c r="N337" s="553"/>
      <c r="O337" s="528"/>
      <c r="P337" s="539" t="s">
        <v>92</v>
      </c>
      <c r="Q337" s="539"/>
      <c r="R337" s="554">
        <f>SUM(O291:U291)</f>
        <v>0</v>
      </c>
      <c r="S337" s="554"/>
      <c r="T337" s="555" t="str">
        <f>IF(ISERROR(R337/R342),"",R337/R342)</f>
        <v/>
      </c>
      <c r="U337" s="555"/>
      <c r="V337" s="539" t="s">
        <v>43</v>
      </c>
      <c r="W337" s="539"/>
      <c r="X337" s="564">
        <f>SUM(P199,P257,P292,P308,P318,P333)</f>
        <v>0</v>
      </c>
      <c r="Y337" s="565"/>
      <c r="Z337" s="555" t="str">
        <f>IF(ISERROR(X337/X342),"",X337/X342)</f>
        <v/>
      </c>
      <c r="AA337" s="555"/>
      <c r="AB337" s="368"/>
      <c r="AC337" s="26"/>
      <c r="AD337" s="22"/>
      <c r="AE337" s="3"/>
      <c r="AF337" s="3"/>
      <c r="AG337" s="251"/>
      <c r="AH337" s="251"/>
      <c r="AI337" s="14"/>
      <c r="AJ337" s="14"/>
      <c r="AK337" s="14"/>
      <c r="AL337" s="14"/>
      <c r="AM337" s="14"/>
      <c r="AN337" s="14"/>
      <c r="AO337" s="14"/>
      <c r="AP337" s="14"/>
      <c r="AQ337" s="14"/>
      <c r="AR337" s="14"/>
      <c r="AS337" s="14"/>
      <c r="AT337" s="14"/>
      <c r="AU337" s="21"/>
      <c r="AV337" s="21"/>
      <c r="AW337" s="21"/>
      <c r="AX337" s="21"/>
      <c r="AY337" s="21"/>
      <c r="AZ337" s="21"/>
      <c r="BA337" s="21"/>
    </row>
    <row r="338" spans="1:53" ht="13.5" hidden="1" customHeight="1">
      <c r="A338" s="601"/>
      <c r="B338" s="245" t="s">
        <v>47</v>
      </c>
      <c r="C338" s="550">
        <f>SUM('1:2'!C338)</f>
        <v>2</v>
      </c>
      <c r="D338" s="551"/>
      <c r="E338" s="552">
        <f>D338*11</f>
        <v>0</v>
      </c>
      <c r="F338" s="552"/>
      <c r="G338" s="550">
        <f>SUM('1:2'!G338)</f>
        <v>2</v>
      </c>
      <c r="H338" s="551"/>
      <c r="I338" s="528">
        <f>G338*11</f>
        <v>22</v>
      </c>
      <c r="J338" s="528"/>
      <c r="K338" s="528">
        <f>E338-I338</f>
        <v>-22</v>
      </c>
      <c r="L338" s="528"/>
      <c r="M338" s="553" t="str">
        <f>IF(ISERROR(K338/E338),"",K338/E338)</f>
        <v/>
      </c>
      <c r="N338" s="553"/>
      <c r="O338" s="528"/>
      <c r="P338" s="539" t="s">
        <v>99</v>
      </c>
      <c r="Q338" s="539"/>
      <c r="R338" s="554">
        <f>SUM(O307:U307)</f>
        <v>0</v>
      </c>
      <c r="S338" s="554"/>
      <c r="T338" s="555" t="str">
        <f>IF(ISERROR(R338/R342),"",R338/R342)</f>
        <v/>
      </c>
      <c r="U338" s="555"/>
      <c r="V338" s="539" t="s">
        <v>44</v>
      </c>
      <c r="W338" s="539"/>
      <c r="X338" s="564">
        <f>SUM(P201,P258,P293,P309,P319,P334)</f>
        <v>0</v>
      </c>
      <c r="Y338" s="565"/>
      <c r="Z338" s="555" t="str">
        <f>IF(ISERROR(X338/X342),"",X338/X342)</f>
        <v/>
      </c>
      <c r="AA338" s="555"/>
      <c r="AB338" s="368"/>
      <c r="AC338" s="26"/>
      <c r="AD338" s="22"/>
      <c r="AE338" s="3"/>
      <c r="AF338" s="3"/>
      <c r="AG338" s="251"/>
      <c r="AH338" s="251"/>
      <c r="AI338" s="14"/>
      <c r="AJ338" s="14"/>
      <c r="AK338" s="14"/>
      <c r="AL338" s="14"/>
      <c r="AM338" s="14"/>
      <c r="AN338" s="14"/>
      <c r="AO338" s="14"/>
      <c r="AP338" s="14"/>
      <c r="AQ338" s="14"/>
      <c r="AR338" s="14"/>
      <c r="AS338" s="14"/>
      <c r="AT338" s="14"/>
      <c r="AU338" s="21"/>
      <c r="AV338" s="21"/>
      <c r="AW338" s="21"/>
      <c r="AX338" s="21"/>
      <c r="AY338" s="21"/>
      <c r="AZ338" s="21"/>
      <c r="BA338" s="21"/>
    </row>
    <row r="339" spans="1:53" ht="13.5" hidden="1" customHeight="1">
      <c r="A339" s="602"/>
      <c r="B339" s="245" t="s">
        <v>123</v>
      </c>
      <c r="C339" s="557">
        <f>SUM(C335:D338)</f>
        <v>4</v>
      </c>
      <c r="D339" s="528"/>
      <c r="E339" s="552">
        <f>SUM(F335:F338)</f>
        <v>0</v>
      </c>
      <c r="F339" s="528"/>
      <c r="G339" s="557">
        <f>SUM(G335:H338)</f>
        <v>6</v>
      </c>
      <c r="H339" s="528"/>
      <c r="I339" s="528">
        <f>SUM(I335:J338)</f>
        <v>60</v>
      </c>
      <c r="J339" s="528"/>
      <c r="K339" s="528">
        <f>SUM(K335:L338)</f>
        <v>-60</v>
      </c>
      <c r="L339" s="528"/>
      <c r="M339" s="553" t="str">
        <f>IF(ISERROR(K339/E339),"",K339/E339)</f>
        <v/>
      </c>
      <c r="N339" s="553"/>
      <c r="O339" s="528"/>
      <c r="P339" s="539" t="s">
        <v>102</v>
      </c>
      <c r="Q339" s="539"/>
      <c r="R339" s="554">
        <f>SUM(O317:U317)</f>
        <v>0</v>
      </c>
      <c r="S339" s="554"/>
      <c r="T339" s="555" t="str">
        <f>IF(ISERROR(R339/R342),"",R339/R342)</f>
        <v/>
      </c>
      <c r="U339" s="555"/>
      <c r="V339" s="539" t="s">
        <v>45</v>
      </c>
      <c r="W339" s="539"/>
      <c r="X339" s="564">
        <f>SUM(P202,P259,P294,P310,P320,P335)</f>
        <v>0</v>
      </c>
      <c r="Y339" s="565"/>
      <c r="Z339" s="555" t="str">
        <f>IF(ISERROR(X339/X342),"",X339/X342)</f>
        <v/>
      </c>
      <c r="AA339" s="555"/>
      <c r="AB339" s="368"/>
      <c r="AC339" s="26"/>
      <c r="AD339" s="22"/>
      <c r="AE339" s="3"/>
      <c r="AF339" s="3"/>
      <c r="AG339" s="251"/>
      <c r="AH339" s="251"/>
      <c r="AI339" s="14"/>
      <c r="AJ339" s="14"/>
      <c r="AK339" s="14"/>
      <c r="AL339" s="14"/>
      <c r="AM339" s="14"/>
      <c r="AN339" s="14"/>
      <c r="AO339" s="14"/>
      <c r="AP339" s="14"/>
      <c r="AQ339" s="14"/>
      <c r="AR339" s="14"/>
      <c r="AS339" s="14"/>
      <c r="AT339" s="14"/>
      <c r="AU339" s="248"/>
      <c r="AV339" s="248"/>
      <c r="AW339" s="248"/>
      <c r="AX339" s="248"/>
      <c r="AY339" s="248"/>
      <c r="AZ339" s="248"/>
      <c r="BA339" s="248"/>
    </row>
    <row r="340" spans="1:53" ht="13.5" hidden="1" customHeight="1">
      <c r="A340" s="324" t="s">
        <v>152</v>
      </c>
      <c r="B340" s="245">
        <f>G333</f>
        <v>11738</v>
      </c>
      <c r="C340" s="554" t="s">
        <v>155</v>
      </c>
      <c r="D340" s="554"/>
      <c r="E340" s="539">
        <f>H333</f>
        <v>57356.32</v>
      </c>
      <c r="F340" s="539"/>
      <c r="G340" s="539" t="s">
        <v>34</v>
      </c>
      <c r="H340" s="539"/>
      <c r="I340" s="556">
        <f>L333</f>
        <v>25.73951714066299</v>
      </c>
      <c r="J340" s="556"/>
      <c r="K340" s="528" t="s">
        <v>32</v>
      </c>
      <c r="L340" s="528"/>
      <c r="M340" s="556">
        <f>J333</f>
        <v>16.189228329080755</v>
      </c>
      <c r="N340" s="556"/>
      <c r="O340" s="528"/>
      <c r="P340" s="539" t="s">
        <v>106</v>
      </c>
      <c r="Q340" s="539"/>
      <c r="R340" s="554">
        <f>SUM(O332:U332)</f>
        <v>0</v>
      </c>
      <c r="S340" s="554"/>
      <c r="T340" s="555" t="str">
        <f>IF(ISERROR(R340/R342),"",R340/R342)</f>
        <v/>
      </c>
      <c r="U340" s="555"/>
      <c r="V340" s="539" t="s">
        <v>46</v>
      </c>
      <c r="W340" s="539"/>
      <c r="X340" s="564">
        <f>SUM(P203,P260,P295,P311,P321,P336)</f>
        <v>0</v>
      </c>
      <c r="Y340" s="565"/>
      <c r="Z340" s="555" t="str">
        <f>IF(ISERROR(X340/X342),"",X340/X342)</f>
        <v/>
      </c>
      <c r="AA340" s="555"/>
      <c r="AB340" s="368"/>
      <c r="AC340" s="26"/>
      <c r="AD340" s="22"/>
      <c r="AE340" s="3"/>
      <c r="AF340" s="3"/>
      <c r="AG340" s="251"/>
      <c r="AH340" s="251"/>
      <c r="AI340" s="14"/>
      <c r="AJ340" s="14"/>
      <c r="AK340" s="14"/>
      <c r="AL340" s="14"/>
      <c r="AM340" s="14"/>
      <c r="AN340" s="14"/>
      <c r="AO340" s="14"/>
      <c r="AP340" s="14"/>
      <c r="AQ340" s="14"/>
      <c r="AR340" s="14"/>
      <c r="AS340" s="14"/>
      <c r="AT340" s="14"/>
      <c r="AU340" s="248"/>
      <c r="AV340" s="248"/>
      <c r="AW340" s="248"/>
      <c r="AX340" s="248"/>
      <c r="AY340" s="248"/>
      <c r="AZ340" s="248"/>
      <c r="BA340" s="248"/>
    </row>
    <row r="341" spans="1:53" ht="13.5" hidden="1" customHeight="1">
      <c r="A341" s="325" t="s">
        <v>153</v>
      </c>
      <c r="B341" s="245">
        <f>I333+C339</f>
        <v>729.05</v>
      </c>
      <c r="C341" s="539" t="s">
        <v>114</v>
      </c>
      <c r="D341" s="539"/>
      <c r="E341" s="549">
        <f>K333+I339</f>
        <v>516.0303107417833</v>
      </c>
      <c r="F341" s="549"/>
      <c r="G341" s="539" t="s">
        <v>150</v>
      </c>
      <c r="H341" s="539"/>
      <c r="I341" s="556">
        <f>B341-E341</f>
        <v>213.01968925821666</v>
      </c>
      <c r="J341" s="556"/>
      <c r="K341" s="528" t="s">
        <v>151</v>
      </c>
      <c r="L341" s="528"/>
      <c r="M341" s="553">
        <f>IF(ISERROR(I341/B341),"",I341/B341)</f>
        <v>0.29218803821166817</v>
      </c>
      <c r="N341" s="553"/>
      <c r="O341" s="528"/>
      <c r="P341" s="539" t="s">
        <v>107</v>
      </c>
      <c r="Q341" s="539"/>
      <c r="R341" s="554"/>
      <c r="S341" s="554"/>
      <c r="T341" s="555" t="str">
        <f>IF(ISERROR(R341/R342),"",R341/R342)</f>
        <v/>
      </c>
      <c r="U341" s="555"/>
      <c r="V341" s="539" t="s">
        <v>47</v>
      </c>
      <c r="W341" s="539"/>
      <c r="X341" s="564">
        <f>SUM(P204,P261,P296,P312,P322,P337)</f>
        <v>0</v>
      </c>
      <c r="Y341" s="565"/>
      <c r="Z341" s="555" t="str">
        <f>IF(ISERROR(X341/X342),"",X341/X342)</f>
        <v/>
      </c>
      <c r="AA341" s="555"/>
      <c r="AB341" s="368"/>
      <c r="AC341" s="26"/>
      <c r="AD341" s="22"/>
      <c r="AE341" s="3"/>
      <c r="AF341" s="3"/>
      <c r="AG341" s="251"/>
      <c r="AH341" s="251"/>
      <c r="AI341" s="14"/>
      <c r="AJ341" s="14"/>
      <c r="AK341" s="14"/>
      <c r="AL341" s="14"/>
      <c r="AM341" s="14"/>
      <c r="AN341" s="14"/>
      <c r="AO341" s="14"/>
      <c r="AP341" s="14"/>
      <c r="AQ341" s="14"/>
      <c r="AR341" s="14"/>
      <c r="AS341" s="14"/>
      <c r="AT341" s="14"/>
      <c r="AU341" s="248"/>
      <c r="AV341" s="248"/>
      <c r="AW341" s="248"/>
      <c r="AX341" s="248"/>
      <c r="AY341" s="248"/>
      <c r="AZ341" s="248"/>
      <c r="BA341" s="248"/>
    </row>
    <row r="342" spans="1:53" ht="13.5" hidden="1" customHeight="1">
      <c r="A342" s="325" t="s">
        <v>154</v>
      </c>
      <c r="B342" s="245">
        <f>N333</f>
        <v>0</v>
      </c>
      <c r="C342" s="539" t="s">
        <v>149</v>
      </c>
      <c r="D342" s="539"/>
      <c r="E342" s="555">
        <f>IF(ISERROR(B342/B341),"",B342/B341)</f>
        <v>0</v>
      </c>
      <c r="F342" s="555"/>
      <c r="G342" s="539" t="s">
        <v>158</v>
      </c>
      <c r="H342" s="539"/>
      <c r="I342" s="528">
        <f>V333</f>
        <v>0</v>
      </c>
      <c r="J342" s="528"/>
      <c r="K342" s="528" t="s">
        <v>156</v>
      </c>
      <c r="L342" s="528"/>
      <c r="M342" s="553">
        <f t="array" ref="M342">IF(ISERROR(I342/B340),"",I342/B340)</f>
        <v>0</v>
      </c>
      <c r="N342" s="553"/>
      <c r="O342" s="528"/>
      <c r="P342" s="539" t="s">
        <v>123</v>
      </c>
      <c r="Q342" s="539"/>
      <c r="R342" s="554">
        <f>SUM(R335:S341)</f>
        <v>0</v>
      </c>
      <c r="S342" s="554"/>
      <c r="T342" s="555">
        <f>SUM(T335:U341)</f>
        <v>0</v>
      </c>
      <c r="U342" s="555"/>
      <c r="V342" s="539" t="s">
        <v>123</v>
      </c>
      <c r="W342" s="539"/>
      <c r="X342" s="554">
        <f>SUM(X335:Y341)</f>
        <v>0</v>
      </c>
      <c r="Y342" s="554"/>
      <c r="Z342" s="555">
        <f>SUM(Z335:AA341)</f>
        <v>0</v>
      </c>
      <c r="AA342" s="555"/>
      <c r="AB342" s="368"/>
      <c r="AC342" s="26"/>
      <c r="AD342" s="22"/>
      <c r="AE342" s="3"/>
      <c r="AF342" s="3"/>
      <c r="AG342" s="251"/>
      <c r="AH342" s="251"/>
      <c r="AI342" s="14"/>
      <c r="AJ342" s="14"/>
      <c r="AK342" s="14"/>
      <c r="AL342" s="14"/>
      <c r="AM342" s="14"/>
      <c r="AN342" s="14"/>
      <c r="AO342" s="14"/>
      <c r="AP342" s="14"/>
      <c r="AQ342" s="14"/>
      <c r="AR342" s="14"/>
      <c r="AS342" s="14"/>
      <c r="AT342" s="14"/>
      <c r="AU342" s="248"/>
      <c r="AV342" s="248"/>
      <c r="AW342" s="248"/>
      <c r="AX342" s="248"/>
      <c r="AY342" s="248"/>
      <c r="AZ342" s="248"/>
      <c r="BA342" s="248"/>
    </row>
    <row r="343" spans="1:53" ht="13.5" customHeight="1">
      <c r="A343" s="558" t="s">
        <v>129</v>
      </c>
      <c r="B343" s="558"/>
      <c r="C343" s="558"/>
      <c r="D343" s="558"/>
      <c r="E343" s="558"/>
      <c r="F343" s="558"/>
      <c r="G343" s="558"/>
      <c r="H343" s="558"/>
      <c r="I343" s="558"/>
      <c r="J343" s="558"/>
      <c r="K343" s="558"/>
      <c r="L343" s="558"/>
      <c r="M343" s="558"/>
      <c r="N343" s="558"/>
      <c r="O343" s="558"/>
      <c r="P343" s="558"/>
      <c r="Q343" s="558"/>
      <c r="R343" s="558"/>
      <c r="S343" s="558"/>
      <c r="T343" s="558"/>
      <c r="U343" s="558"/>
      <c r="V343" s="558"/>
      <c r="W343" s="558"/>
      <c r="X343" s="558"/>
      <c r="Y343" s="558"/>
      <c r="Z343" s="558"/>
      <c r="AA343" s="558"/>
      <c r="AB343" s="558"/>
      <c r="AC343" s="558"/>
      <c r="AD343" s="558"/>
      <c r="AE343" s="558"/>
      <c r="AF343" s="558"/>
      <c r="AG343" s="558"/>
      <c r="AH343" s="558"/>
      <c r="AI343" s="558"/>
      <c r="AJ343" s="558"/>
      <c r="AK343" s="558"/>
      <c r="AL343" s="558"/>
      <c r="AM343" s="558"/>
      <c r="AN343" s="558"/>
      <c r="AO343" s="558"/>
      <c r="AP343" s="558"/>
      <c r="AQ343" s="558"/>
      <c r="AR343" s="558"/>
      <c r="AS343" s="558"/>
      <c r="AT343" s="558"/>
      <c r="AU343" s="558"/>
      <c r="AV343" s="558"/>
      <c r="AW343" s="558"/>
      <c r="AX343" s="558"/>
      <c r="AY343" s="558"/>
      <c r="AZ343" s="558"/>
      <c r="BA343" s="558"/>
    </row>
    <row r="344" spans="1:53" ht="15.75">
      <c r="A344" s="597" t="s">
        <v>12</v>
      </c>
      <c r="B344" s="519" t="s">
        <v>25</v>
      </c>
      <c r="C344" s="519" t="s">
        <v>26</v>
      </c>
      <c r="D344" s="519" t="s">
        <v>27</v>
      </c>
      <c r="E344" s="522" t="s">
        <v>28</v>
      </c>
      <c r="F344" s="525" t="s">
        <v>29</v>
      </c>
      <c r="G344" s="528" t="s">
        <v>30</v>
      </c>
      <c r="H344" s="528"/>
      <c r="I344" s="519" t="s">
        <v>31</v>
      </c>
      <c r="J344" s="529" t="s">
        <v>32</v>
      </c>
      <c r="K344" s="540" t="s">
        <v>33</v>
      </c>
      <c r="L344" s="519" t="s">
        <v>34</v>
      </c>
      <c r="M344" s="543" t="s">
        <v>35</v>
      </c>
      <c r="N344" s="537" t="s">
        <v>36</v>
      </c>
      <c r="O344" s="528" t="s">
        <v>37</v>
      </c>
      <c r="P344" s="528"/>
      <c r="Q344" s="528"/>
      <c r="R344" s="528"/>
      <c r="S344" s="528"/>
      <c r="T344" s="528"/>
      <c r="U344" s="528"/>
      <c r="V344" s="545" t="s">
        <v>38</v>
      </c>
      <c r="W344" s="537" t="s">
        <v>39</v>
      </c>
      <c r="X344" s="528" t="s">
        <v>40</v>
      </c>
      <c r="Y344" s="528"/>
      <c r="Z344" s="528"/>
      <c r="AA344" s="528"/>
      <c r="AB344" s="594" t="s">
        <v>434</v>
      </c>
      <c r="AC344" s="596" t="s">
        <v>435</v>
      </c>
      <c r="AD344" s="21"/>
      <c r="AE344" s="21"/>
      <c r="AF344" s="21"/>
      <c r="AG344" s="21"/>
      <c r="AH344" s="21"/>
      <c r="AI344" s="562"/>
      <c r="AJ344" s="560"/>
      <c r="AK344" s="560"/>
      <c r="AL344" s="560"/>
      <c r="AM344" s="560"/>
      <c r="AN344" s="560"/>
      <c r="AO344" s="560"/>
      <c r="AP344" s="560"/>
      <c r="AQ344" s="560"/>
      <c r="AR344" s="560"/>
      <c r="AS344" s="560"/>
      <c r="AT344" s="560"/>
      <c r="AU344" s="560"/>
      <c r="AV344" s="560"/>
      <c r="AW344" s="560"/>
      <c r="AX344" s="560"/>
      <c r="AY344" s="560"/>
      <c r="AZ344" s="560"/>
      <c r="BA344" s="560"/>
    </row>
    <row r="345" spans="1:53" ht="15.75">
      <c r="A345" s="598"/>
      <c r="B345" s="520"/>
      <c r="C345" s="520"/>
      <c r="D345" s="520"/>
      <c r="E345" s="523"/>
      <c r="F345" s="526"/>
      <c r="G345" s="528"/>
      <c r="H345" s="528"/>
      <c r="I345" s="520"/>
      <c r="J345" s="530"/>
      <c r="K345" s="541"/>
      <c r="L345" s="520"/>
      <c r="M345" s="544"/>
      <c r="N345" s="537"/>
      <c r="O345" s="528" t="s">
        <v>41</v>
      </c>
      <c r="P345" s="528" t="s">
        <v>42</v>
      </c>
      <c r="Q345" s="528" t="s">
        <v>43</v>
      </c>
      <c r="R345" s="538" t="s">
        <v>44</v>
      </c>
      <c r="S345" s="539" t="s">
        <v>45</v>
      </c>
      <c r="T345" s="528" t="s">
        <v>46</v>
      </c>
      <c r="U345" s="528" t="s">
        <v>47</v>
      </c>
      <c r="V345" s="545"/>
      <c r="W345" s="537"/>
      <c r="X345" s="528" t="s">
        <v>13</v>
      </c>
      <c r="Y345" s="528" t="s">
        <v>48</v>
      </c>
      <c r="Z345" s="528" t="s">
        <v>49</v>
      </c>
      <c r="AA345" s="528" t="s">
        <v>47</v>
      </c>
      <c r="AB345" s="595"/>
      <c r="AC345" s="596"/>
      <c r="AD345" s="21"/>
      <c r="AE345" s="21"/>
      <c r="AF345" s="21"/>
      <c r="AG345" s="21"/>
      <c r="AH345" s="21"/>
      <c r="AI345" s="562"/>
      <c r="AJ345" s="560"/>
      <c r="AK345" s="560"/>
      <c r="AL345" s="560"/>
      <c r="AM345" s="560"/>
      <c r="AN345" s="560"/>
      <c r="AO345" s="560"/>
      <c r="AP345" s="560"/>
      <c r="AQ345" s="560"/>
      <c r="AR345" s="560"/>
      <c r="AS345" s="561"/>
      <c r="AT345" s="561"/>
      <c r="AU345" s="561"/>
      <c r="AV345" s="561"/>
      <c r="AW345" s="561"/>
      <c r="AX345" s="561"/>
      <c r="AY345" s="561"/>
      <c r="AZ345" s="561"/>
      <c r="BA345" s="561"/>
    </row>
    <row r="346" spans="1:53" ht="15.75" customHeight="1">
      <c r="A346" s="599"/>
      <c r="B346" s="521"/>
      <c r="C346" s="521"/>
      <c r="D346" s="521"/>
      <c r="E346" s="524"/>
      <c r="F346" s="527"/>
      <c r="G346" s="242" t="s">
        <v>50</v>
      </c>
      <c r="H346" s="242" t="s">
        <v>51</v>
      </c>
      <c r="I346" s="521"/>
      <c r="J346" s="531"/>
      <c r="K346" s="542"/>
      <c r="L346" s="521"/>
      <c r="M346" s="544"/>
      <c r="N346" s="537"/>
      <c r="O346" s="528"/>
      <c r="P346" s="528"/>
      <c r="Q346" s="528"/>
      <c r="R346" s="538"/>
      <c r="S346" s="539"/>
      <c r="T346" s="528"/>
      <c r="U346" s="528"/>
      <c r="V346" s="545"/>
      <c r="W346" s="537"/>
      <c r="X346" s="528"/>
      <c r="Y346" s="528"/>
      <c r="Z346" s="528"/>
      <c r="AA346" s="528"/>
      <c r="AB346" s="595"/>
      <c r="AC346" s="596"/>
      <c r="AD346" s="21"/>
      <c r="AE346" s="21"/>
      <c r="AF346" s="21"/>
      <c r="AG346" s="21"/>
      <c r="AH346" s="21"/>
      <c r="AI346" s="562"/>
      <c r="AJ346" s="560"/>
      <c r="AK346" s="560"/>
      <c r="AL346" s="248"/>
      <c r="AM346" s="248"/>
      <c r="AN346" s="248"/>
      <c r="AO346" s="248"/>
      <c r="AP346" s="248"/>
      <c r="AQ346" s="248"/>
      <c r="AR346" s="248"/>
      <c r="AS346" s="21"/>
      <c r="AT346" s="21"/>
      <c r="AU346" s="21"/>
      <c r="AV346" s="249"/>
      <c r="AW346" s="248"/>
      <c r="AX346" s="248"/>
      <c r="AY346" s="248"/>
      <c r="AZ346" s="248"/>
      <c r="BA346" s="248"/>
    </row>
    <row r="347" spans="1:53" ht="17.25">
      <c r="A347" s="326">
        <v>30100030</v>
      </c>
      <c r="B347" s="82" t="s">
        <v>52</v>
      </c>
      <c r="C347" s="81" t="s">
        <v>53</v>
      </c>
      <c r="D347" s="80">
        <v>5.03</v>
      </c>
      <c r="E347" s="80"/>
      <c r="F347" s="83"/>
      <c r="G347" s="93">
        <f>SUM('1:2'!G347)</f>
        <v>0</v>
      </c>
      <c r="H347" s="95">
        <f t="shared" ref="H347:H367" si="136">D347*G347</f>
        <v>0</v>
      </c>
      <c r="I347" s="93">
        <f>SUM('1:2'!I347)</f>
        <v>0</v>
      </c>
      <c r="J347" s="31" t="str">
        <f t="array" ref="J347">IF(ISERROR(G347/I347),"",G347/I347)</f>
        <v/>
      </c>
      <c r="K347" s="96">
        <f t="array" ref="K347">IF(ISERROR(G347/L347),"",G347/L347)</f>
        <v>0</v>
      </c>
      <c r="L347" s="84">
        <v>16</v>
      </c>
      <c r="M347" s="97">
        <f t="shared" ref="M347:M362" si="137">IF(ISERROR(I347-K347),"",I347-K347)</f>
        <v>0</v>
      </c>
      <c r="N347" s="84">
        <f>SUM(O347:U347)</f>
        <v>0</v>
      </c>
      <c r="O347" s="93">
        <f>SUM('1:2'!O347)</f>
        <v>0</v>
      </c>
      <c r="P347" s="93">
        <f>SUM('1:2'!P347)</f>
        <v>0</v>
      </c>
      <c r="Q347" s="93">
        <f>SUM('1:2'!Q347)</f>
        <v>0</v>
      </c>
      <c r="R347" s="93">
        <f>SUM('1:2'!R347)</f>
        <v>0</v>
      </c>
      <c r="S347" s="93">
        <f>SUM('1:2'!S347)</f>
        <v>0</v>
      </c>
      <c r="T347" s="93">
        <f>SUM('1:2'!T347)</f>
        <v>0</v>
      </c>
      <c r="U347" s="93">
        <f>SUM('1:2'!U347)</f>
        <v>0</v>
      </c>
      <c r="V347" s="206">
        <f t="shared" ref="V347:V362" si="138">SUM(X347:AA347)</f>
        <v>0</v>
      </c>
      <c r="W347" s="33" t="str">
        <f t="shared" ref="W347:W362" si="139">IF(ISERROR(V347/G347),"",V347/G347)</f>
        <v/>
      </c>
      <c r="X347" s="93">
        <f>SUM('1:2'!X347)</f>
        <v>0</v>
      </c>
      <c r="Y347" s="93">
        <f>SUM('1:2'!Y347)</f>
        <v>0</v>
      </c>
      <c r="Z347" s="93">
        <f>SUM('1:2'!Z347)</f>
        <v>0</v>
      </c>
      <c r="AA347" s="93">
        <f>SUM('1:2'!AA347)</f>
        <v>0</v>
      </c>
      <c r="AB347" s="371">
        <v>0.65</v>
      </c>
      <c r="AC347" s="269">
        <f t="shared" ref="AC347:AC412" si="140">AB347*G347</f>
        <v>0</v>
      </c>
      <c r="AD347" s="251"/>
      <c r="AE347" s="54"/>
      <c r="AF347" s="54"/>
      <c r="AG347" s="54"/>
      <c r="AH347" s="54"/>
      <c r="AI347" s="57"/>
      <c r="AJ347" s="57"/>
      <c r="AK347" s="57"/>
      <c r="AL347" s="250"/>
      <c r="AM347" s="54"/>
      <c r="AN347" s="250"/>
      <c r="AO347" s="250"/>
      <c r="AP347" s="54"/>
      <c r="AQ347" s="54"/>
      <c r="AR347" s="54"/>
      <c r="AS347" s="54"/>
      <c r="AT347" s="54"/>
      <c r="AU347" s="54"/>
      <c r="AV347" s="54"/>
      <c r="AW347" s="54"/>
      <c r="AX347" s="54"/>
      <c r="AY347" s="54"/>
      <c r="AZ347" s="54"/>
      <c r="BA347" s="54"/>
    </row>
    <row r="348" spans="1:53" ht="17.25">
      <c r="A348" s="316"/>
      <c r="B348" s="62" t="s">
        <v>54</v>
      </c>
      <c r="C348" s="16" t="s">
        <v>53</v>
      </c>
      <c r="D348" s="17">
        <v>5.03</v>
      </c>
      <c r="E348" s="17"/>
      <c r="F348" s="6"/>
      <c r="G348" s="93">
        <f>SUM('1:2'!G348)</f>
        <v>0</v>
      </c>
      <c r="H348" s="95">
        <f t="shared" si="136"/>
        <v>0</v>
      </c>
      <c r="I348" s="93">
        <f>SUM('1:2'!I348)</f>
        <v>0</v>
      </c>
      <c r="J348" s="31" t="str">
        <f t="array" ref="J348">IF(ISERROR(G348/I348),"",G348/I348)</f>
        <v/>
      </c>
      <c r="K348" s="35">
        <f>IF(ISERROR(G348/L348),"",G348/L348)</f>
        <v>0</v>
      </c>
      <c r="L348" s="87">
        <v>19</v>
      </c>
      <c r="M348" s="36">
        <f t="shared" si="137"/>
        <v>0</v>
      </c>
      <c r="N348" s="31">
        <f t="shared" ref="N348:N362" si="141">SUM(O348:U348)</f>
        <v>0</v>
      </c>
      <c r="O348" s="93">
        <f>SUM('1:2'!O348)</f>
        <v>0</v>
      </c>
      <c r="P348" s="93">
        <f>SUM('1:2'!P348)</f>
        <v>0</v>
      </c>
      <c r="Q348" s="93">
        <f>SUM('1:2'!Q348)</f>
        <v>0</v>
      </c>
      <c r="R348" s="93">
        <f>SUM('1:2'!R348)</f>
        <v>0</v>
      </c>
      <c r="S348" s="93">
        <f>SUM('1:2'!S348)</f>
        <v>0</v>
      </c>
      <c r="T348" s="93">
        <f>SUM('1:2'!T348)</f>
        <v>0</v>
      </c>
      <c r="U348" s="93">
        <f>SUM('1:2'!U348)</f>
        <v>0</v>
      </c>
      <c r="V348" s="206">
        <f t="shared" si="138"/>
        <v>0</v>
      </c>
      <c r="W348" s="33" t="str">
        <f t="shared" si="139"/>
        <v/>
      </c>
      <c r="X348" s="93">
        <f>SUM('1:2'!X348)</f>
        <v>0</v>
      </c>
      <c r="Y348" s="93">
        <f>SUM('1:2'!Y348)</f>
        <v>0</v>
      </c>
      <c r="Z348" s="93">
        <f>SUM('1:2'!Z348)</f>
        <v>0</v>
      </c>
      <c r="AA348" s="93">
        <f>SUM('1:2'!AA348)</f>
        <v>0</v>
      </c>
      <c r="AB348" s="358">
        <v>0.48</v>
      </c>
      <c r="AC348" s="269">
        <f t="shared" si="140"/>
        <v>0</v>
      </c>
      <c r="AD348" s="251"/>
      <c r="AE348" s="54"/>
      <c r="AF348" s="54"/>
      <c r="AG348" s="54"/>
      <c r="AH348" s="54"/>
      <c r="AI348" s="57"/>
      <c r="AJ348" s="57"/>
      <c r="AK348" s="57"/>
      <c r="AL348" s="54"/>
      <c r="AM348" s="54"/>
      <c r="AN348" s="250"/>
      <c r="AO348" s="54"/>
      <c r="AP348" s="250"/>
      <c r="AQ348" s="54"/>
      <c r="AR348" s="54"/>
      <c r="AS348" s="250"/>
      <c r="AT348" s="250"/>
      <c r="AU348" s="250"/>
      <c r="AV348" s="250"/>
      <c r="AW348" s="55"/>
      <c r="AX348" s="54"/>
      <c r="AY348" s="54"/>
      <c r="AZ348" s="54"/>
      <c r="BA348" s="54"/>
    </row>
    <row r="349" spans="1:53" ht="17.25">
      <c r="A349" s="317"/>
      <c r="B349" s="62" t="s">
        <v>54</v>
      </c>
      <c r="C349" s="16" t="s">
        <v>55</v>
      </c>
      <c r="D349" s="17">
        <v>5.03</v>
      </c>
      <c r="E349" s="17"/>
      <c r="F349" s="6"/>
      <c r="G349" s="93">
        <f>SUM('1:2'!G349)</f>
        <v>0</v>
      </c>
      <c r="H349" s="95">
        <f t="shared" si="136"/>
        <v>0</v>
      </c>
      <c r="I349" s="93">
        <f>SUM('1:2'!I349)</f>
        <v>0</v>
      </c>
      <c r="J349" s="31" t="str">
        <f t="array" ref="J349">IF(ISERROR(G349/I349),"",G349/I349)</f>
        <v/>
      </c>
      <c r="K349" s="35">
        <f>IF(ISERROR(G349/L349),"",G349/L349)</f>
        <v>0</v>
      </c>
      <c r="L349" s="87">
        <v>19</v>
      </c>
      <c r="M349" s="36">
        <f t="shared" si="137"/>
        <v>0</v>
      </c>
      <c r="N349" s="31">
        <f t="shared" si="141"/>
        <v>0</v>
      </c>
      <c r="O349" s="93">
        <f>SUM('1:2'!O349)</f>
        <v>0</v>
      </c>
      <c r="P349" s="93">
        <f>SUM('1:2'!P349)</f>
        <v>0</v>
      </c>
      <c r="Q349" s="93">
        <f>SUM('1:2'!Q349)</f>
        <v>0</v>
      </c>
      <c r="R349" s="93">
        <f>SUM('1:2'!R349)</f>
        <v>0</v>
      </c>
      <c r="S349" s="93">
        <f>SUM('1:2'!S349)</f>
        <v>0</v>
      </c>
      <c r="T349" s="93">
        <f>SUM('1:2'!T349)</f>
        <v>0</v>
      </c>
      <c r="U349" s="93">
        <f>SUM('1:2'!U349)</f>
        <v>0</v>
      </c>
      <c r="V349" s="206">
        <f t="shared" si="138"/>
        <v>0</v>
      </c>
      <c r="W349" s="33" t="str">
        <f t="shared" si="139"/>
        <v/>
      </c>
      <c r="X349" s="93">
        <f>SUM('1:2'!X349)</f>
        <v>0</v>
      </c>
      <c r="Y349" s="93">
        <f>SUM('1:2'!Y349)</f>
        <v>0</v>
      </c>
      <c r="Z349" s="93">
        <f>SUM('1:2'!Z349)</f>
        <v>0</v>
      </c>
      <c r="AA349" s="93">
        <f>SUM('1:2'!AA349)</f>
        <v>0</v>
      </c>
      <c r="AB349" s="358">
        <v>0.43</v>
      </c>
      <c r="AC349" s="269">
        <f t="shared" si="140"/>
        <v>0</v>
      </c>
      <c r="AD349" s="251"/>
      <c r="AE349" s="54"/>
      <c r="AF349" s="54"/>
      <c r="AG349" s="54"/>
      <c r="AH349" s="54"/>
      <c r="AI349" s="57"/>
      <c r="AJ349" s="57"/>
      <c r="AK349" s="57"/>
      <c r="AL349" s="54"/>
      <c r="AM349" s="54"/>
      <c r="AN349" s="54"/>
      <c r="AO349" s="250"/>
      <c r="AP349" s="54"/>
      <c r="AQ349" s="54"/>
      <c r="AR349" s="54"/>
      <c r="AS349" s="56"/>
      <c r="AT349" s="56"/>
      <c r="AU349" s="56"/>
      <c r="AV349" s="54"/>
      <c r="AW349" s="54"/>
      <c r="AX349" s="54"/>
      <c r="AY349" s="54"/>
      <c r="AZ349" s="54"/>
      <c r="BA349" s="54"/>
    </row>
    <row r="350" spans="1:53" ht="15.75">
      <c r="A350" s="315">
        <v>30100048</v>
      </c>
      <c r="B350" s="62" t="s">
        <v>56</v>
      </c>
      <c r="C350" s="16" t="s">
        <v>53</v>
      </c>
      <c r="D350" s="17">
        <v>5.03</v>
      </c>
      <c r="E350" s="17"/>
      <c r="F350" s="6"/>
      <c r="G350" s="93">
        <f>SUM('1:2'!G350)</f>
        <v>0</v>
      </c>
      <c r="H350" s="95">
        <f t="shared" si="136"/>
        <v>0</v>
      </c>
      <c r="I350" s="93">
        <f>SUM('1:2'!I350)</f>
        <v>0</v>
      </c>
      <c r="J350" s="31" t="str">
        <f t="array" ref="J350">IF(ISERROR(G350/I350),"",G350/I350)</f>
        <v/>
      </c>
      <c r="K350" s="35">
        <f t="array" ref="K350">IF(ISERROR(G350/L350),"",G350/L350)</f>
        <v>0</v>
      </c>
      <c r="L350" s="87">
        <v>19</v>
      </c>
      <c r="M350" s="36">
        <f t="shared" si="137"/>
        <v>0</v>
      </c>
      <c r="N350" s="31">
        <f t="shared" si="141"/>
        <v>0</v>
      </c>
      <c r="O350" s="93">
        <f>SUM('1:2'!O350)</f>
        <v>0</v>
      </c>
      <c r="P350" s="93">
        <f>SUM('1:2'!P350)</f>
        <v>0</v>
      </c>
      <c r="Q350" s="93">
        <f>SUM('1:2'!Q350)</f>
        <v>0</v>
      </c>
      <c r="R350" s="93">
        <f>SUM('1:2'!R350)</f>
        <v>0</v>
      </c>
      <c r="S350" s="93">
        <f>SUM('1:2'!S350)</f>
        <v>0</v>
      </c>
      <c r="T350" s="93">
        <f>SUM('1:2'!T350)</f>
        <v>0</v>
      </c>
      <c r="U350" s="93">
        <f>SUM('1:2'!U350)</f>
        <v>0</v>
      </c>
      <c r="V350" s="206">
        <f t="shared" si="138"/>
        <v>0</v>
      </c>
      <c r="W350" s="33" t="str">
        <f t="shared" si="139"/>
        <v/>
      </c>
      <c r="X350" s="93">
        <f>SUM('1:2'!X350)</f>
        <v>0</v>
      </c>
      <c r="Y350" s="93">
        <f>SUM('1:2'!Y350)</f>
        <v>0</v>
      </c>
      <c r="Z350" s="93">
        <f>SUM('1:2'!Z350)</f>
        <v>0</v>
      </c>
      <c r="AA350" s="93">
        <f>SUM('1:2'!AA350)</f>
        <v>0</v>
      </c>
      <c r="AB350" s="358">
        <v>0.55000000000000004</v>
      </c>
      <c r="AC350" s="269">
        <f t="shared" si="140"/>
        <v>0</v>
      </c>
      <c r="AD350" s="251"/>
      <c r="AE350" s="54"/>
      <c r="AF350" s="54"/>
      <c r="AG350" s="54"/>
      <c r="AH350" s="54"/>
      <c r="AI350" s="57"/>
      <c r="AJ350" s="57"/>
      <c r="AK350" s="57"/>
      <c r="AL350" s="54"/>
      <c r="AM350" s="54"/>
      <c r="AN350" s="54"/>
      <c r="AO350" s="54"/>
      <c r="AP350" s="54"/>
      <c r="AQ350" s="54"/>
      <c r="AR350" s="54"/>
      <c r="AS350" s="54"/>
      <c r="AT350" s="54"/>
      <c r="AU350" s="54"/>
      <c r="AV350" s="55"/>
      <c r="AW350" s="55"/>
      <c r="AX350" s="55"/>
      <c r="AY350" s="54"/>
      <c r="AZ350" s="54"/>
      <c r="BA350" s="54"/>
    </row>
    <row r="351" spans="1:53" ht="15.75">
      <c r="A351" s="315">
        <v>30100047</v>
      </c>
      <c r="B351" s="62" t="s">
        <v>56</v>
      </c>
      <c r="C351" s="16" t="s">
        <v>57</v>
      </c>
      <c r="D351" s="17">
        <v>5.03</v>
      </c>
      <c r="E351" s="17"/>
      <c r="F351" s="6"/>
      <c r="G351" s="93">
        <f>SUM('1:2'!G351)</f>
        <v>0</v>
      </c>
      <c r="H351" s="95">
        <f t="shared" si="136"/>
        <v>0</v>
      </c>
      <c r="I351" s="93">
        <f>SUM('1:2'!I351)</f>
        <v>0</v>
      </c>
      <c r="J351" s="31" t="str">
        <f t="array" ref="J351">IF(ISERROR(G351/I351),"",G351/I351)</f>
        <v/>
      </c>
      <c r="K351" s="35">
        <f t="array" ref="K351">IF(ISERROR(G351/L351),"",G351/L351)</f>
        <v>0</v>
      </c>
      <c r="L351" s="87">
        <v>20</v>
      </c>
      <c r="M351" s="36">
        <f t="shared" si="137"/>
        <v>0</v>
      </c>
      <c r="N351" s="31">
        <f t="shared" si="141"/>
        <v>0</v>
      </c>
      <c r="O351" s="93">
        <f>SUM('1:2'!O351)</f>
        <v>0</v>
      </c>
      <c r="P351" s="93">
        <f>SUM('1:2'!P351)</f>
        <v>0</v>
      </c>
      <c r="Q351" s="93">
        <f>SUM('1:2'!Q351)</f>
        <v>0</v>
      </c>
      <c r="R351" s="93">
        <f>SUM('1:2'!R351)</f>
        <v>0</v>
      </c>
      <c r="S351" s="93">
        <f>SUM('1:2'!S351)</f>
        <v>0</v>
      </c>
      <c r="T351" s="93">
        <f>SUM('1:2'!T351)</f>
        <v>0</v>
      </c>
      <c r="U351" s="93">
        <f>SUM('1:2'!U351)</f>
        <v>0</v>
      </c>
      <c r="V351" s="206">
        <f t="shared" si="138"/>
        <v>0</v>
      </c>
      <c r="W351" s="33" t="str">
        <f t="shared" si="139"/>
        <v/>
      </c>
      <c r="X351" s="93">
        <f>SUM('1:2'!X351)</f>
        <v>0</v>
      </c>
      <c r="Y351" s="93">
        <f>SUM('1:2'!Y351)</f>
        <v>0</v>
      </c>
      <c r="Z351" s="93">
        <f>SUM('1:2'!Z351)</f>
        <v>0</v>
      </c>
      <c r="AA351" s="93">
        <f>SUM('1:2'!AA351)</f>
        <v>0</v>
      </c>
      <c r="AB351" s="358">
        <v>0.52</v>
      </c>
      <c r="AC351" s="269">
        <f t="shared" si="140"/>
        <v>0</v>
      </c>
      <c r="AD351" s="251"/>
      <c r="AE351" s="54"/>
      <c r="AF351" s="54"/>
      <c r="AG351" s="54"/>
      <c r="AH351" s="54"/>
      <c r="AI351" s="57"/>
      <c r="AJ351" s="57"/>
      <c r="AK351" s="57"/>
      <c r="AL351" s="54"/>
      <c r="AM351" s="54"/>
      <c r="AN351" s="54"/>
      <c r="AO351" s="54"/>
      <c r="AP351" s="54"/>
      <c r="AQ351" s="54"/>
      <c r="AR351" s="54"/>
      <c r="AS351" s="54"/>
      <c r="AT351" s="54"/>
      <c r="AU351" s="54"/>
      <c r="AV351" s="54"/>
      <c r="AW351" s="54"/>
      <c r="AX351" s="54"/>
      <c r="AY351" s="54"/>
      <c r="AZ351" s="54"/>
      <c r="BA351" s="54"/>
    </row>
    <row r="352" spans="1:53" ht="15.75">
      <c r="A352" s="315">
        <v>30100052</v>
      </c>
      <c r="B352" s="62" t="s">
        <v>58</v>
      </c>
      <c r="C352" s="16" t="s">
        <v>53</v>
      </c>
      <c r="D352" s="17">
        <v>5.04</v>
      </c>
      <c r="E352" s="17"/>
      <c r="F352" s="6"/>
      <c r="G352" s="93">
        <f>SUM('1:2'!G352)</f>
        <v>0</v>
      </c>
      <c r="H352" s="95">
        <f t="shared" si="136"/>
        <v>0</v>
      </c>
      <c r="I352" s="93">
        <f>SUM('1:2'!I352)</f>
        <v>0</v>
      </c>
      <c r="J352" s="31" t="str">
        <f t="array" ref="J352">IF(ISERROR(G352/I352),"",G352/I352)</f>
        <v/>
      </c>
      <c r="K352" s="35">
        <f t="array" ref="K352">IF(ISERROR(G352/L352),"",G352/L352)</f>
        <v>0</v>
      </c>
      <c r="L352" s="87">
        <v>19</v>
      </c>
      <c r="M352" s="36">
        <f t="shared" si="137"/>
        <v>0</v>
      </c>
      <c r="N352" s="31">
        <f t="shared" si="141"/>
        <v>0</v>
      </c>
      <c r="O352" s="93">
        <f>SUM('1:2'!O352)</f>
        <v>0</v>
      </c>
      <c r="P352" s="93">
        <f>SUM('1:2'!P352)</f>
        <v>0</v>
      </c>
      <c r="Q352" s="93">
        <f>SUM('1:2'!Q352)</f>
        <v>0</v>
      </c>
      <c r="R352" s="93">
        <f>SUM('1:2'!R352)</f>
        <v>0</v>
      </c>
      <c r="S352" s="93">
        <f>SUM('1:2'!S352)</f>
        <v>0</v>
      </c>
      <c r="T352" s="93">
        <f>SUM('1:2'!T352)</f>
        <v>0</v>
      </c>
      <c r="U352" s="93">
        <f>SUM('1:2'!U352)</f>
        <v>0</v>
      </c>
      <c r="V352" s="206">
        <f t="shared" si="138"/>
        <v>0</v>
      </c>
      <c r="W352" s="33" t="str">
        <f t="shared" si="139"/>
        <v/>
      </c>
      <c r="X352" s="93">
        <f>SUM('1:2'!X352)</f>
        <v>0</v>
      </c>
      <c r="Y352" s="93">
        <f>SUM('1:2'!Y352)</f>
        <v>0</v>
      </c>
      <c r="Z352" s="93">
        <f>SUM('1:2'!Z352)</f>
        <v>0</v>
      </c>
      <c r="AA352" s="93">
        <f>SUM('1:2'!AA352)</f>
        <v>0</v>
      </c>
      <c r="AB352" s="358">
        <v>0.55000000000000004</v>
      </c>
      <c r="AC352" s="269">
        <f t="shared" si="140"/>
        <v>0</v>
      </c>
      <c r="AD352" s="251"/>
      <c r="AE352" s="54"/>
      <c r="AF352" s="54"/>
      <c r="AG352" s="54"/>
      <c r="AH352" s="54"/>
      <c r="AI352" s="57"/>
      <c r="AJ352" s="57"/>
      <c r="AK352" s="57"/>
      <c r="AL352" s="54"/>
      <c r="AM352" s="54"/>
      <c r="AN352" s="54"/>
      <c r="AO352" s="54"/>
      <c r="AP352" s="54"/>
      <c r="AQ352" s="54"/>
      <c r="AR352" s="54"/>
      <c r="AS352" s="54"/>
      <c r="AT352" s="54"/>
      <c r="AU352" s="54"/>
      <c r="AV352" s="54"/>
      <c r="AW352" s="54"/>
      <c r="AX352" s="54"/>
      <c r="AY352" s="54"/>
      <c r="AZ352" s="54"/>
      <c r="BA352" s="54"/>
    </row>
    <row r="353" spans="1:53" ht="15.75">
      <c r="A353" s="332">
        <v>30100059</v>
      </c>
      <c r="B353" s="62" t="s">
        <v>59</v>
      </c>
      <c r="C353" s="16" t="s">
        <v>60</v>
      </c>
      <c r="D353" s="17">
        <v>5.03</v>
      </c>
      <c r="E353" s="17"/>
      <c r="F353" s="6"/>
      <c r="G353" s="93">
        <f>SUM('1:2'!G353)</f>
        <v>0</v>
      </c>
      <c r="H353" s="95">
        <f t="shared" si="136"/>
        <v>0</v>
      </c>
      <c r="I353" s="93">
        <f>SUM('1:2'!I353)</f>
        <v>0</v>
      </c>
      <c r="J353" s="31" t="str">
        <f t="array" ref="J353">IF(ISERROR(G353/I353),"",G353/I353)</f>
        <v/>
      </c>
      <c r="K353" s="35">
        <f t="array" ref="K353">IF(ISERROR(G353/L353),"",G353/L353)</f>
        <v>0</v>
      </c>
      <c r="L353" s="87">
        <v>3</v>
      </c>
      <c r="M353" s="36">
        <f t="shared" si="137"/>
        <v>0</v>
      </c>
      <c r="N353" s="31">
        <f t="shared" si="141"/>
        <v>0</v>
      </c>
      <c r="O353" s="93">
        <f>SUM('1:2'!O353)</f>
        <v>0</v>
      </c>
      <c r="P353" s="93">
        <f>SUM('1:2'!P353)</f>
        <v>0</v>
      </c>
      <c r="Q353" s="93">
        <f>SUM('1:2'!Q353)</f>
        <v>0</v>
      </c>
      <c r="R353" s="93">
        <f>SUM('1:2'!R353)</f>
        <v>0</v>
      </c>
      <c r="S353" s="93">
        <f>SUM('1:2'!S353)</f>
        <v>0</v>
      </c>
      <c r="T353" s="93">
        <f>SUM('1:2'!T353)</f>
        <v>0</v>
      </c>
      <c r="U353" s="93">
        <f>SUM('1:2'!U353)</f>
        <v>0</v>
      </c>
      <c r="V353" s="206">
        <f t="shared" si="138"/>
        <v>0</v>
      </c>
      <c r="W353" s="33" t="str">
        <f t="shared" si="139"/>
        <v/>
      </c>
      <c r="X353" s="93">
        <f>SUM('1:2'!X353)</f>
        <v>0</v>
      </c>
      <c r="Y353" s="93">
        <f>SUM('1:2'!Y353)</f>
        <v>0</v>
      </c>
      <c r="Z353" s="93">
        <f>SUM('1:2'!Z353)</f>
        <v>0</v>
      </c>
      <c r="AA353" s="93">
        <f>SUM('1:2'!AA353)</f>
        <v>0</v>
      </c>
      <c r="AB353" s="358">
        <v>0.45</v>
      </c>
      <c r="AC353" s="269">
        <f t="shared" si="140"/>
        <v>0</v>
      </c>
      <c r="AD353" s="251"/>
      <c r="AE353" s="54"/>
      <c r="AF353" s="54"/>
      <c r="AG353" s="54"/>
      <c r="AH353" s="54"/>
      <c r="AI353" s="57"/>
      <c r="AJ353" s="57"/>
      <c r="AK353" s="57"/>
      <c r="AL353" s="54"/>
      <c r="AM353" s="54"/>
      <c r="AN353" s="54"/>
      <c r="AO353" s="54"/>
      <c r="AP353" s="54"/>
      <c r="AQ353" s="54"/>
      <c r="AR353" s="54"/>
      <c r="AS353" s="54"/>
      <c r="AT353" s="54"/>
      <c r="AU353" s="54"/>
      <c r="AV353" s="54"/>
      <c r="AW353" s="54"/>
      <c r="AX353" s="54"/>
      <c r="AY353" s="54"/>
      <c r="AZ353" s="54"/>
      <c r="BA353" s="54"/>
    </row>
    <row r="354" spans="1:53" ht="15.75">
      <c r="A354" s="302">
        <v>30100060</v>
      </c>
      <c r="B354" s="62" t="s">
        <v>59</v>
      </c>
      <c r="C354" s="16" t="s">
        <v>61</v>
      </c>
      <c r="D354" s="17">
        <v>5.03</v>
      </c>
      <c r="E354" s="17"/>
      <c r="F354" s="6"/>
      <c r="G354" s="93">
        <f>SUM('1:2'!G354)</f>
        <v>0</v>
      </c>
      <c r="H354" s="95">
        <f t="shared" si="136"/>
        <v>0</v>
      </c>
      <c r="I354" s="93">
        <f>SUM('1:2'!I354)</f>
        <v>0</v>
      </c>
      <c r="J354" s="31" t="str">
        <f t="array" ref="J354">IF(ISERROR(G354/I354),"",G354/I354)</f>
        <v/>
      </c>
      <c r="K354" s="35">
        <f t="array" ref="K354">IF(ISERROR(G354/L354),"",G354/L354)</f>
        <v>0</v>
      </c>
      <c r="L354" s="87">
        <v>3</v>
      </c>
      <c r="M354" s="36">
        <f t="shared" si="137"/>
        <v>0</v>
      </c>
      <c r="N354" s="31">
        <f t="shared" si="141"/>
        <v>0</v>
      </c>
      <c r="O354" s="93">
        <f>SUM('1:2'!O354)</f>
        <v>0</v>
      </c>
      <c r="P354" s="93">
        <f>SUM('1:2'!P354)</f>
        <v>0</v>
      </c>
      <c r="Q354" s="93">
        <f>SUM('1:2'!Q354)</f>
        <v>0</v>
      </c>
      <c r="R354" s="93">
        <f>SUM('1:2'!R354)</f>
        <v>0</v>
      </c>
      <c r="S354" s="93">
        <f>SUM('1:2'!S354)</f>
        <v>0</v>
      </c>
      <c r="T354" s="93">
        <f>SUM('1:2'!T354)</f>
        <v>0</v>
      </c>
      <c r="U354" s="93">
        <f>SUM('1:2'!U354)</f>
        <v>0</v>
      </c>
      <c r="V354" s="206">
        <f t="shared" si="138"/>
        <v>0</v>
      </c>
      <c r="W354" s="33" t="str">
        <f t="shared" si="139"/>
        <v/>
      </c>
      <c r="X354" s="93">
        <f>SUM('1:2'!X354)</f>
        <v>0</v>
      </c>
      <c r="Y354" s="93">
        <f>SUM('1:2'!Y354)</f>
        <v>0</v>
      </c>
      <c r="Z354" s="93">
        <f>SUM('1:2'!Z354)</f>
        <v>0</v>
      </c>
      <c r="AA354" s="93">
        <f>SUM('1:2'!AA354)</f>
        <v>0</v>
      </c>
      <c r="AB354" s="358">
        <v>0.45</v>
      </c>
      <c r="AC354" s="269">
        <f t="shared" si="140"/>
        <v>0</v>
      </c>
      <c r="AD354" s="251"/>
      <c r="AE354" s="54"/>
      <c r="AF354" s="54"/>
      <c r="AG354" s="54"/>
      <c r="AH354" s="54"/>
      <c r="AI354" s="57"/>
      <c r="AJ354" s="57"/>
      <c r="AK354" s="57"/>
      <c r="AL354" s="54"/>
      <c r="AM354" s="54"/>
      <c r="AN354" s="54"/>
      <c r="AO354" s="54"/>
      <c r="AP354" s="54"/>
      <c r="AQ354" s="54"/>
      <c r="AR354" s="54"/>
      <c r="AS354" s="54"/>
      <c r="AT354" s="54"/>
      <c r="AU354" s="54"/>
      <c r="AV354" s="54"/>
      <c r="AW354" s="54"/>
      <c r="AX354" s="54"/>
      <c r="AY354" s="54"/>
      <c r="AZ354" s="54"/>
      <c r="BA354" s="54"/>
    </row>
    <row r="355" spans="1:53" ht="17.25">
      <c r="A355" s="316">
        <v>30200006</v>
      </c>
      <c r="B355" s="62" t="s">
        <v>62</v>
      </c>
      <c r="C355" s="16" t="s">
        <v>63</v>
      </c>
      <c r="D355" s="17">
        <v>5.04</v>
      </c>
      <c r="E355" s="17"/>
      <c r="F355" s="79"/>
      <c r="G355" s="93">
        <f>SUM('1:2'!G355)</f>
        <v>0</v>
      </c>
      <c r="H355" s="95">
        <f t="shared" si="136"/>
        <v>0</v>
      </c>
      <c r="I355" s="93">
        <f>SUM('1:2'!I355)</f>
        <v>0</v>
      </c>
      <c r="J355" s="31" t="str">
        <f t="array" ref="J355">IF(ISERROR(G355/I355),"",G355/I355)</f>
        <v/>
      </c>
      <c r="K355" s="35">
        <f t="array" ref="K355">IF(ISERROR(G355/L355),"",G355/L355)</f>
        <v>0</v>
      </c>
      <c r="L355" s="87">
        <v>17</v>
      </c>
      <c r="M355" s="36">
        <f t="shared" si="137"/>
        <v>0</v>
      </c>
      <c r="N355" s="31">
        <f t="shared" si="141"/>
        <v>0</v>
      </c>
      <c r="O355" s="93">
        <f>SUM('1:2'!O355)</f>
        <v>0</v>
      </c>
      <c r="P355" s="93">
        <f>SUM('1:2'!P355)</f>
        <v>0</v>
      </c>
      <c r="Q355" s="93">
        <f>SUM('1:2'!Q355)</f>
        <v>0</v>
      </c>
      <c r="R355" s="93">
        <f>SUM('1:2'!R355)</f>
        <v>0</v>
      </c>
      <c r="S355" s="93">
        <f>SUM('1:2'!S355)</f>
        <v>0</v>
      </c>
      <c r="T355" s="93">
        <f>SUM('1:2'!T355)</f>
        <v>0</v>
      </c>
      <c r="U355" s="93">
        <f>SUM('1:2'!U355)</f>
        <v>0</v>
      </c>
      <c r="V355" s="206">
        <f t="shared" si="138"/>
        <v>0</v>
      </c>
      <c r="W355" s="33" t="str">
        <f t="shared" si="139"/>
        <v/>
      </c>
      <c r="X355" s="93">
        <f>SUM('1:2'!X355)</f>
        <v>0</v>
      </c>
      <c r="Y355" s="93">
        <f>SUM('1:2'!Y355)</f>
        <v>0</v>
      </c>
      <c r="Z355" s="93">
        <f>SUM('1:2'!Z355)</f>
        <v>0</v>
      </c>
      <c r="AA355" s="93">
        <f>SUM('1:2'!AA355)</f>
        <v>0</v>
      </c>
      <c r="AB355" s="358">
        <v>0.61</v>
      </c>
      <c r="AC355" s="269">
        <f t="shared" si="140"/>
        <v>0</v>
      </c>
      <c r="AD355" s="251"/>
      <c r="AE355" s="54"/>
      <c r="AF355" s="54"/>
      <c r="AG355" s="54"/>
      <c r="AH355" s="54"/>
      <c r="AI355" s="57"/>
      <c r="AJ355" s="57"/>
      <c r="AK355" s="57"/>
      <c r="AL355" s="250"/>
      <c r="AM355" s="54"/>
      <c r="AN355" s="54"/>
      <c r="AO355" s="54"/>
      <c r="AP355" s="250"/>
      <c r="AQ355" s="250"/>
      <c r="AR355" s="250"/>
      <c r="AS355" s="54"/>
      <c r="AT355" s="54"/>
      <c r="AU355" s="54"/>
      <c r="AV355" s="54"/>
      <c r="AW355" s="54"/>
      <c r="AX355" s="54"/>
      <c r="AY355" s="54"/>
      <c r="AZ355" s="54"/>
      <c r="BA355" s="54"/>
    </row>
    <row r="356" spans="1:53" ht="17.25">
      <c r="A356" s="316">
        <v>30200005</v>
      </c>
      <c r="B356" s="62" t="s">
        <v>62</v>
      </c>
      <c r="C356" s="16" t="s">
        <v>64</v>
      </c>
      <c r="D356" s="17">
        <v>5.04</v>
      </c>
      <c r="E356" s="17"/>
      <c r="F356" s="79"/>
      <c r="G356" s="93">
        <f>SUM('1:2'!G356)</f>
        <v>0</v>
      </c>
      <c r="H356" s="95">
        <f t="shared" si="136"/>
        <v>0</v>
      </c>
      <c r="I356" s="93">
        <f>SUM('1:2'!I356)</f>
        <v>0</v>
      </c>
      <c r="J356" s="31" t="str">
        <f t="array" ref="J356">IF(ISERROR(G356/I356),"",G356/I356)</f>
        <v/>
      </c>
      <c r="K356" s="35">
        <f t="array" ref="K356">IF(ISERROR(G356/L356),"",G356/L356)</f>
        <v>0</v>
      </c>
      <c r="L356" s="87">
        <v>17</v>
      </c>
      <c r="M356" s="36">
        <f t="shared" si="137"/>
        <v>0</v>
      </c>
      <c r="N356" s="31">
        <f t="shared" si="141"/>
        <v>0</v>
      </c>
      <c r="O356" s="93">
        <f>SUM('1:2'!O356)</f>
        <v>0</v>
      </c>
      <c r="P356" s="93">
        <f>SUM('1:2'!P356)</f>
        <v>0</v>
      </c>
      <c r="Q356" s="93">
        <f>SUM('1:2'!Q356)</f>
        <v>0</v>
      </c>
      <c r="R356" s="93">
        <f>SUM('1:2'!R356)</f>
        <v>0</v>
      </c>
      <c r="S356" s="93">
        <f>SUM('1:2'!S356)</f>
        <v>0</v>
      </c>
      <c r="T356" s="93">
        <f>SUM('1:2'!T356)</f>
        <v>0</v>
      </c>
      <c r="U356" s="93">
        <f>SUM('1:2'!U356)</f>
        <v>0</v>
      </c>
      <c r="V356" s="206">
        <f t="shared" si="138"/>
        <v>0</v>
      </c>
      <c r="W356" s="33" t="str">
        <f t="shared" si="139"/>
        <v/>
      </c>
      <c r="X356" s="93">
        <f>SUM('1:2'!X356)</f>
        <v>0</v>
      </c>
      <c r="Y356" s="93">
        <f>SUM('1:2'!Y356)</f>
        <v>0</v>
      </c>
      <c r="Z356" s="93">
        <f>SUM('1:2'!Z356)</f>
        <v>0</v>
      </c>
      <c r="AA356" s="93">
        <f>SUM('1:2'!AA356)</f>
        <v>0</v>
      </c>
      <c r="AB356" s="358">
        <v>0.61</v>
      </c>
      <c r="AC356" s="269">
        <f t="shared" si="140"/>
        <v>0</v>
      </c>
      <c r="AD356" s="251"/>
      <c r="AE356" s="54"/>
      <c r="AF356" s="54"/>
      <c r="AG356" s="54"/>
      <c r="AH356" s="54"/>
      <c r="AI356" s="57"/>
      <c r="AJ356" s="57"/>
      <c r="AK356" s="57"/>
      <c r="AL356" s="54"/>
      <c r="AM356" s="54"/>
      <c r="AN356" s="54"/>
      <c r="AO356" s="54"/>
      <c r="AP356" s="54"/>
      <c r="AQ356" s="54"/>
      <c r="AR356" s="54"/>
      <c r="AS356" s="54"/>
      <c r="AT356" s="54"/>
      <c r="AU356" s="54"/>
      <c r="AV356" s="54"/>
      <c r="AW356" s="54"/>
      <c r="AX356" s="54"/>
      <c r="AY356" s="54"/>
      <c r="AZ356" s="54"/>
      <c r="BA356" s="54"/>
    </row>
    <row r="357" spans="1:53" ht="17.25">
      <c r="A357" s="318">
        <v>30100063</v>
      </c>
      <c r="B357" s="62" t="s">
        <v>171</v>
      </c>
      <c r="C357" s="16" t="s">
        <v>172</v>
      </c>
      <c r="D357" s="17"/>
      <c r="E357" s="17"/>
      <c r="F357" s="79"/>
      <c r="G357" s="93">
        <f>SUM('1:2'!G357)</f>
        <v>0</v>
      </c>
      <c r="H357" s="95">
        <f t="shared" si="136"/>
        <v>0</v>
      </c>
      <c r="I357" s="93"/>
      <c r="J357" s="31"/>
      <c r="K357" s="35"/>
      <c r="L357" s="87"/>
      <c r="M357" s="36"/>
      <c r="N357" s="31"/>
      <c r="O357" s="93"/>
      <c r="P357" s="93"/>
      <c r="Q357" s="93"/>
      <c r="R357" s="93"/>
      <c r="S357" s="93"/>
      <c r="T357" s="93"/>
      <c r="U357" s="93"/>
      <c r="V357" s="206"/>
      <c r="W357" s="33"/>
      <c r="X357" s="93"/>
      <c r="Y357" s="93"/>
      <c r="Z357" s="93"/>
      <c r="AA357" s="93"/>
      <c r="AB357" s="358"/>
      <c r="AC357" s="269">
        <f t="shared" si="140"/>
        <v>0</v>
      </c>
      <c r="AD357" s="295"/>
      <c r="AE357" s="54"/>
      <c r="AF357" s="54"/>
      <c r="AG357" s="54"/>
      <c r="AH357" s="54"/>
      <c r="AI357" s="57"/>
      <c r="AJ357" s="57"/>
      <c r="AK357" s="57"/>
      <c r="AL357" s="54"/>
      <c r="AM357" s="54"/>
      <c r="AN357" s="54"/>
      <c r="AO357" s="54"/>
      <c r="AP357" s="54"/>
      <c r="AQ357" s="54"/>
      <c r="AR357" s="54"/>
      <c r="AS357" s="54"/>
      <c r="AT357" s="54"/>
      <c r="AU357" s="54"/>
      <c r="AV357" s="54"/>
      <c r="AW357" s="54"/>
      <c r="AX357" s="54"/>
      <c r="AY357" s="54"/>
      <c r="AZ357" s="54"/>
      <c r="BA357" s="54"/>
    </row>
    <row r="358" spans="1:53" ht="15.75">
      <c r="A358" s="302">
        <v>30100061</v>
      </c>
      <c r="B358" s="62" t="s">
        <v>171</v>
      </c>
      <c r="C358" s="16" t="s">
        <v>173</v>
      </c>
      <c r="D358" s="17"/>
      <c r="E358" s="17"/>
      <c r="F358" s="79"/>
      <c r="G358" s="93">
        <f>SUM('1:2'!G358)</f>
        <v>0</v>
      </c>
      <c r="H358" s="95">
        <f t="shared" si="136"/>
        <v>0</v>
      </c>
      <c r="I358" s="93"/>
      <c r="J358" s="31"/>
      <c r="K358" s="35"/>
      <c r="L358" s="87"/>
      <c r="M358" s="36"/>
      <c r="N358" s="31"/>
      <c r="O358" s="93"/>
      <c r="P358" s="93"/>
      <c r="Q358" s="93"/>
      <c r="R358" s="93"/>
      <c r="S358" s="93"/>
      <c r="T358" s="93"/>
      <c r="U358" s="93"/>
      <c r="V358" s="206"/>
      <c r="W358" s="33"/>
      <c r="X358" s="93"/>
      <c r="Y358" s="93"/>
      <c r="Z358" s="93"/>
      <c r="AA358" s="93"/>
      <c r="AB358" s="358"/>
      <c r="AC358" s="269">
        <f t="shared" si="140"/>
        <v>0</v>
      </c>
      <c r="AD358" s="295"/>
      <c r="AE358" s="54"/>
      <c r="AF358" s="54"/>
      <c r="AG358" s="54"/>
      <c r="AH358" s="54"/>
      <c r="AI358" s="57"/>
      <c r="AJ358" s="57"/>
      <c r="AK358" s="57"/>
      <c r="AL358" s="54"/>
      <c r="AM358" s="54"/>
      <c r="AN358" s="54"/>
      <c r="AO358" s="54"/>
      <c r="AP358" s="54"/>
      <c r="AQ358" s="54"/>
      <c r="AR358" s="54"/>
      <c r="AS358" s="54"/>
      <c r="AT358" s="54"/>
      <c r="AU358" s="54"/>
      <c r="AV358" s="54"/>
      <c r="AW358" s="54"/>
      <c r="AX358" s="54"/>
      <c r="AY358" s="54"/>
      <c r="AZ358" s="54"/>
      <c r="BA358" s="54"/>
    </row>
    <row r="359" spans="1:53" ht="17.25">
      <c r="A359" s="316">
        <v>30200001</v>
      </c>
      <c r="B359" s="62" t="s">
        <v>67</v>
      </c>
      <c r="C359" s="16" t="s">
        <v>63</v>
      </c>
      <c r="D359" s="17">
        <v>5.0599999999999996</v>
      </c>
      <c r="E359" s="17"/>
      <c r="F359" s="6"/>
      <c r="G359" s="93">
        <f>SUM('1:2'!G359)</f>
        <v>0</v>
      </c>
      <c r="H359" s="95">
        <f t="shared" si="136"/>
        <v>0</v>
      </c>
      <c r="I359" s="93">
        <f>SUM('1:2'!I359)</f>
        <v>0</v>
      </c>
      <c r="J359" s="31" t="str">
        <f t="array" ref="J359">IF(ISERROR(G359/I359),"",G359/I359)</f>
        <v/>
      </c>
      <c r="K359" s="35">
        <f t="array" ref="K359">IF(ISERROR(G359/L359),"",G359/L359)</f>
        <v>0</v>
      </c>
      <c r="L359" s="87">
        <v>19</v>
      </c>
      <c r="M359" s="36">
        <f t="shared" si="137"/>
        <v>0</v>
      </c>
      <c r="N359" s="31">
        <f t="shared" si="141"/>
        <v>0</v>
      </c>
      <c r="O359" s="93">
        <f>SUM('1:2'!O359)</f>
        <v>0</v>
      </c>
      <c r="P359" s="93">
        <f>SUM('1:2'!P359)</f>
        <v>0</v>
      </c>
      <c r="Q359" s="93">
        <f>SUM('1:2'!Q359)</f>
        <v>0</v>
      </c>
      <c r="R359" s="93">
        <f>SUM('1:2'!R359)</f>
        <v>0</v>
      </c>
      <c r="S359" s="93">
        <f>SUM('1:2'!S359)</f>
        <v>0</v>
      </c>
      <c r="T359" s="93">
        <f>SUM('1:2'!T359)</f>
        <v>0</v>
      </c>
      <c r="U359" s="93">
        <f>SUM('1:2'!U359)</f>
        <v>0</v>
      </c>
      <c r="V359" s="206">
        <f t="shared" si="138"/>
        <v>0</v>
      </c>
      <c r="W359" s="33" t="str">
        <f t="shared" si="139"/>
        <v/>
      </c>
      <c r="X359" s="93">
        <f>SUM('1:2'!X359)</f>
        <v>0</v>
      </c>
      <c r="Y359" s="93">
        <f>SUM('1:2'!Y359)</f>
        <v>0</v>
      </c>
      <c r="Z359" s="93">
        <f>SUM('1:2'!Z359)</f>
        <v>0</v>
      </c>
      <c r="AA359" s="93">
        <f>SUM('1:2'!AA359)</f>
        <v>0</v>
      </c>
      <c r="AB359" s="358">
        <v>0.55000000000000004</v>
      </c>
      <c r="AC359" s="269">
        <f t="shared" si="140"/>
        <v>0</v>
      </c>
      <c r="AD359" s="251"/>
      <c r="AE359" s="54"/>
      <c r="AF359" s="54"/>
      <c r="AG359" s="54"/>
      <c r="AH359" s="54"/>
      <c r="AI359" s="57"/>
      <c r="AJ359" s="57"/>
      <c r="AK359" s="57"/>
      <c r="AL359" s="54"/>
      <c r="AM359" s="54"/>
      <c r="AN359" s="54"/>
      <c r="AO359" s="54"/>
      <c r="AP359" s="54"/>
      <c r="AQ359" s="54"/>
      <c r="AR359" s="54"/>
      <c r="AS359" s="54"/>
      <c r="AT359" s="54"/>
      <c r="AU359" s="54"/>
      <c r="AV359" s="54"/>
      <c r="AW359" s="54"/>
      <c r="AX359" s="54"/>
      <c r="AY359" s="54"/>
      <c r="AZ359" s="54"/>
      <c r="BA359" s="54"/>
    </row>
    <row r="360" spans="1:53" ht="17.25">
      <c r="A360" s="316">
        <v>30200002</v>
      </c>
      <c r="B360" s="62" t="s">
        <v>68</v>
      </c>
      <c r="C360" s="16" t="s">
        <v>63</v>
      </c>
      <c r="D360" s="17">
        <v>5.09</v>
      </c>
      <c r="E360" s="17"/>
      <c r="F360" s="6"/>
      <c r="G360" s="93">
        <f>SUM('1:2'!G360)</f>
        <v>0</v>
      </c>
      <c r="H360" s="95">
        <f t="shared" si="136"/>
        <v>0</v>
      </c>
      <c r="I360" s="93">
        <f>SUM('1:2'!I360)</f>
        <v>0</v>
      </c>
      <c r="J360" s="31" t="str">
        <f t="array" ref="J360">IF(ISERROR(G360/I360),"",G360/I360)</f>
        <v/>
      </c>
      <c r="K360" s="35">
        <f t="array" ref="K360">IF(ISERROR(G360/L360),"",G360/L360)</f>
        <v>0</v>
      </c>
      <c r="L360" s="87">
        <v>23</v>
      </c>
      <c r="M360" s="36">
        <f t="shared" si="137"/>
        <v>0</v>
      </c>
      <c r="N360" s="31">
        <f t="shared" si="141"/>
        <v>0</v>
      </c>
      <c r="O360" s="93">
        <f>SUM('1:2'!O360)</f>
        <v>0</v>
      </c>
      <c r="P360" s="93">
        <f>SUM('1:2'!P360)</f>
        <v>0</v>
      </c>
      <c r="Q360" s="93">
        <f>SUM('1:2'!Q360)</f>
        <v>0</v>
      </c>
      <c r="R360" s="93">
        <f>SUM('1:2'!R360)</f>
        <v>0</v>
      </c>
      <c r="S360" s="93">
        <f>SUM('1:2'!S360)</f>
        <v>0</v>
      </c>
      <c r="T360" s="93">
        <f>SUM('1:2'!T360)</f>
        <v>0</v>
      </c>
      <c r="U360" s="93">
        <f>SUM('1:2'!U360)</f>
        <v>0</v>
      </c>
      <c r="V360" s="206">
        <f t="shared" si="138"/>
        <v>0</v>
      </c>
      <c r="W360" s="33" t="str">
        <f t="shared" si="139"/>
        <v/>
      </c>
      <c r="X360" s="93">
        <f>SUM('1:2'!X360)</f>
        <v>0</v>
      </c>
      <c r="Y360" s="93">
        <f>SUM('1:2'!Y360)</f>
        <v>0</v>
      </c>
      <c r="Z360" s="93">
        <f>SUM('1:2'!Z360)</f>
        <v>0</v>
      </c>
      <c r="AA360" s="93">
        <f>SUM('1:2'!AA360)</f>
        <v>0</v>
      </c>
      <c r="AB360" s="358">
        <v>0.45</v>
      </c>
      <c r="AC360" s="269">
        <f t="shared" si="140"/>
        <v>0</v>
      </c>
      <c r="AD360" s="251"/>
      <c r="AE360" s="54"/>
      <c r="AF360" s="54"/>
      <c r="AG360" s="54"/>
      <c r="AH360" s="54"/>
      <c r="AI360" s="57"/>
      <c r="AJ360" s="57"/>
      <c r="AK360" s="57"/>
      <c r="AL360" s="54"/>
      <c r="AM360" s="54"/>
      <c r="AN360" s="54"/>
      <c r="AO360" s="54"/>
      <c r="AP360" s="54"/>
      <c r="AQ360" s="54"/>
      <c r="AR360" s="54"/>
      <c r="AS360" s="54"/>
      <c r="AT360" s="54"/>
      <c r="AU360" s="54"/>
      <c r="AV360" s="54"/>
      <c r="AW360" s="54"/>
      <c r="AX360" s="54"/>
      <c r="AY360" s="54"/>
      <c r="AZ360" s="54"/>
      <c r="BA360" s="54"/>
    </row>
    <row r="361" spans="1:53" ht="17.25">
      <c r="A361" s="316">
        <v>30200003</v>
      </c>
      <c r="B361" s="62" t="s">
        <v>68</v>
      </c>
      <c r="C361" s="16" t="s">
        <v>64</v>
      </c>
      <c r="D361" s="17">
        <v>5.09</v>
      </c>
      <c r="E361" s="17"/>
      <c r="F361" s="6"/>
      <c r="G361" s="93">
        <f>SUM('1:2'!G361)</f>
        <v>0</v>
      </c>
      <c r="H361" s="95">
        <f t="shared" si="136"/>
        <v>0</v>
      </c>
      <c r="I361" s="93">
        <f>SUM('1:2'!I361)</f>
        <v>0</v>
      </c>
      <c r="J361" s="31" t="str">
        <f t="array" ref="J361">IF(ISERROR(G361/I361),"",G361/I361)</f>
        <v/>
      </c>
      <c r="K361" s="35">
        <f t="array" ref="K361">IF(ISERROR(G361/L361),"",G361/L361)</f>
        <v>0</v>
      </c>
      <c r="L361" s="87">
        <v>23</v>
      </c>
      <c r="M361" s="36">
        <f t="shared" si="137"/>
        <v>0</v>
      </c>
      <c r="N361" s="31">
        <f t="shared" si="141"/>
        <v>0</v>
      </c>
      <c r="O361" s="93">
        <f>SUM('1:2'!O361)</f>
        <v>0</v>
      </c>
      <c r="P361" s="93">
        <f>SUM('1:2'!P361)</f>
        <v>0</v>
      </c>
      <c r="Q361" s="93">
        <f>SUM('1:2'!Q361)</f>
        <v>0</v>
      </c>
      <c r="R361" s="93">
        <f>SUM('1:2'!R361)</f>
        <v>0</v>
      </c>
      <c r="S361" s="93">
        <f>SUM('1:2'!S361)</f>
        <v>0</v>
      </c>
      <c r="T361" s="93">
        <f>SUM('1:2'!T361)</f>
        <v>0</v>
      </c>
      <c r="U361" s="93">
        <f>SUM('1:2'!U361)</f>
        <v>0</v>
      </c>
      <c r="V361" s="206">
        <f t="shared" si="138"/>
        <v>0</v>
      </c>
      <c r="W361" s="33" t="str">
        <f t="shared" si="139"/>
        <v/>
      </c>
      <c r="X361" s="93">
        <f>SUM('1:2'!X361)</f>
        <v>0</v>
      </c>
      <c r="Y361" s="93">
        <f>SUM('1:2'!Y361)</f>
        <v>0</v>
      </c>
      <c r="Z361" s="93">
        <f>SUM('1:2'!Z361)</f>
        <v>0</v>
      </c>
      <c r="AA361" s="93">
        <f>SUM('1:2'!AA361)</f>
        <v>0</v>
      </c>
      <c r="AB361" s="358">
        <v>0.45</v>
      </c>
      <c r="AC361" s="269">
        <f t="shared" si="140"/>
        <v>0</v>
      </c>
      <c r="AD361" s="251"/>
      <c r="AE361" s="54"/>
      <c r="AF361" s="54"/>
      <c r="AG361" s="54"/>
      <c r="AH361" s="54"/>
      <c r="AI361" s="57"/>
      <c r="AJ361" s="57"/>
      <c r="AK361" s="57"/>
      <c r="AL361" s="54"/>
      <c r="AM361" s="54"/>
      <c r="AN361" s="54"/>
      <c r="AO361" s="54"/>
      <c r="AP361" s="54"/>
      <c r="AQ361" s="54"/>
      <c r="AR361" s="54"/>
      <c r="AS361" s="54"/>
      <c r="AT361" s="54"/>
      <c r="AU361" s="54"/>
      <c r="AV361" s="54"/>
      <c r="AW361" s="54"/>
      <c r="AX361" s="54"/>
      <c r="AY361" s="54"/>
      <c r="AZ361" s="54"/>
      <c r="BA361" s="54"/>
    </row>
    <row r="362" spans="1:53" ht="17.25">
      <c r="A362" s="316">
        <v>30100003</v>
      </c>
      <c r="B362" s="141" t="s">
        <v>198</v>
      </c>
      <c r="C362" s="241" t="s">
        <v>190</v>
      </c>
      <c r="D362" s="108">
        <v>4.8</v>
      </c>
      <c r="E362" s="17"/>
      <c r="F362" s="6"/>
      <c r="G362" s="93">
        <f>SUM('1:2'!G362)</f>
        <v>0</v>
      </c>
      <c r="H362" s="95">
        <f t="shared" si="136"/>
        <v>0</v>
      </c>
      <c r="I362" s="93">
        <f>SUM('1:2'!I362)</f>
        <v>0</v>
      </c>
      <c r="J362" s="31" t="str">
        <f t="array" ref="J362">IF(ISERROR(G362/I362),"",G362/I362)</f>
        <v/>
      </c>
      <c r="K362" s="35">
        <f t="array" ref="K362">IF(ISERROR(G362/L362),"",G362/L362)</f>
        <v>0</v>
      </c>
      <c r="L362" s="87">
        <v>4</v>
      </c>
      <c r="M362" s="36">
        <f t="shared" si="137"/>
        <v>0</v>
      </c>
      <c r="N362" s="31">
        <f t="shared" si="141"/>
        <v>0</v>
      </c>
      <c r="O362" s="93">
        <f>SUM('1:2'!O362)</f>
        <v>0</v>
      </c>
      <c r="P362" s="93">
        <f>SUM('1:2'!P362)</f>
        <v>0</v>
      </c>
      <c r="Q362" s="93">
        <f>SUM('1:2'!Q362)</f>
        <v>0</v>
      </c>
      <c r="R362" s="93">
        <f>SUM('1:2'!R362)</f>
        <v>0</v>
      </c>
      <c r="S362" s="93">
        <f>SUM('1:2'!S362)</f>
        <v>0</v>
      </c>
      <c r="T362" s="93">
        <f>SUM('1:2'!T362)</f>
        <v>0</v>
      </c>
      <c r="U362" s="93">
        <f>SUM('1:2'!U362)</f>
        <v>0</v>
      </c>
      <c r="V362" s="206">
        <f t="shared" si="138"/>
        <v>0</v>
      </c>
      <c r="W362" s="33" t="str">
        <f t="shared" si="139"/>
        <v/>
      </c>
      <c r="X362" s="93">
        <f>SUM('1:2'!X362)</f>
        <v>0</v>
      </c>
      <c r="Y362" s="93">
        <f>SUM('1:2'!Y362)</f>
        <v>0</v>
      </c>
      <c r="Z362" s="93">
        <f>SUM('1:2'!Z362)</f>
        <v>0</v>
      </c>
      <c r="AA362" s="93">
        <f>SUM('1:2'!AA362)</f>
        <v>0</v>
      </c>
      <c r="AB362" s="358">
        <v>0.95</v>
      </c>
      <c r="AC362" s="269">
        <f t="shared" si="140"/>
        <v>0</v>
      </c>
      <c r="AD362" s="251"/>
      <c r="AE362" s="54"/>
      <c r="AF362" s="54"/>
      <c r="AG362" s="54"/>
      <c r="AH362" s="54"/>
      <c r="AI362" s="57"/>
      <c r="AJ362" s="57"/>
      <c r="AK362" s="57"/>
      <c r="AL362" s="54"/>
      <c r="AM362" s="54"/>
      <c r="AN362" s="54"/>
      <c r="AO362" s="54"/>
      <c r="AP362" s="54"/>
      <c r="AQ362" s="54"/>
      <c r="AR362" s="54"/>
      <c r="AS362" s="54"/>
      <c r="AT362" s="54"/>
      <c r="AU362" s="54"/>
      <c r="AV362" s="54"/>
      <c r="AW362" s="54"/>
      <c r="AX362" s="54"/>
      <c r="AY362" s="54"/>
      <c r="AZ362" s="54"/>
      <c r="BA362" s="54"/>
    </row>
    <row r="363" spans="1:53" ht="17.25">
      <c r="A363" s="316">
        <v>30100004</v>
      </c>
      <c r="B363" s="141" t="s">
        <v>198</v>
      </c>
      <c r="C363" s="241" t="s">
        <v>187</v>
      </c>
      <c r="D363" s="108">
        <v>4.8</v>
      </c>
      <c r="E363" s="17"/>
      <c r="F363" s="6"/>
      <c r="G363" s="93">
        <f>SUM('1:2'!G363)</f>
        <v>0</v>
      </c>
      <c r="H363" s="95">
        <f t="shared" si="136"/>
        <v>0</v>
      </c>
      <c r="I363" s="93">
        <f>SUM('1:2'!I363)</f>
        <v>0</v>
      </c>
      <c r="J363" s="31"/>
      <c r="K363" s="35">
        <f t="array" ref="K363">IF(ISERROR(G363/L363),"",G363/L363)</f>
        <v>0</v>
      </c>
      <c r="L363" s="87">
        <v>4</v>
      </c>
      <c r="M363" s="36">
        <f>IF(ISERROR(I363-K363),"",I363-K363)</f>
        <v>0</v>
      </c>
      <c r="N363" s="31"/>
      <c r="O363" s="93">
        <f>SUM('1:2'!O363)</f>
        <v>0</v>
      </c>
      <c r="P363" s="93">
        <f>SUM('1:2'!P363)</f>
        <v>0</v>
      </c>
      <c r="Q363" s="93">
        <f>SUM('1:2'!Q363)</f>
        <v>0</v>
      </c>
      <c r="R363" s="93">
        <f>SUM('1:2'!R363)</f>
        <v>0</v>
      </c>
      <c r="S363" s="93">
        <f>SUM('1:2'!S363)</f>
        <v>0</v>
      </c>
      <c r="T363" s="93">
        <f>SUM('1:2'!T363)</f>
        <v>0</v>
      </c>
      <c r="U363" s="93">
        <f>SUM('1:2'!U363)</f>
        <v>0</v>
      </c>
      <c r="V363" s="206"/>
      <c r="W363" s="33"/>
      <c r="X363" s="93">
        <f>SUM('1:2'!X363)</f>
        <v>0</v>
      </c>
      <c r="Y363" s="93">
        <f>SUM('1:2'!Y363)</f>
        <v>0</v>
      </c>
      <c r="Z363" s="93">
        <f>SUM('1:2'!Z363)</f>
        <v>0</v>
      </c>
      <c r="AA363" s="93">
        <f>SUM('1:2'!AA363)</f>
        <v>0</v>
      </c>
      <c r="AB363" s="358">
        <v>0.95</v>
      </c>
      <c r="AC363" s="269">
        <f t="shared" si="140"/>
        <v>0</v>
      </c>
      <c r="AD363" s="251"/>
      <c r="AE363" s="54"/>
      <c r="AF363" s="54"/>
      <c r="AG363" s="54"/>
      <c r="AH363" s="54"/>
      <c r="AI363" s="57"/>
      <c r="AJ363" s="57"/>
      <c r="AK363" s="57"/>
      <c r="AL363" s="54"/>
      <c r="AM363" s="54"/>
      <c r="AN363" s="54"/>
      <c r="AO363" s="54"/>
      <c r="AP363" s="54"/>
      <c r="AQ363" s="54"/>
      <c r="AR363" s="54"/>
      <c r="AS363" s="54"/>
      <c r="AT363" s="54"/>
      <c r="AU363" s="54"/>
      <c r="AV363" s="54"/>
      <c r="AW363" s="54"/>
      <c r="AX363" s="54"/>
      <c r="AY363" s="54"/>
      <c r="AZ363" s="54"/>
      <c r="BA363" s="54"/>
    </row>
    <row r="364" spans="1:53" ht="17.25">
      <c r="A364" s="316">
        <v>30100006</v>
      </c>
      <c r="B364" s="141" t="s">
        <v>198</v>
      </c>
      <c r="C364" s="241" t="s">
        <v>179</v>
      </c>
      <c r="D364" s="108">
        <v>4.8</v>
      </c>
      <c r="E364" s="17"/>
      <c r="F364" s="6"/>
      <c r="G364" s="93">
        <f>SUM('1:2'!G364)</f>
        <v>0</v>
      </c>
      <c r="H364" s="95">
        <f t="shared" si="136"/>
        <v>0</v>
      </c>
      <c r="I364" s="93">
        <f>SUM('1:2'!I364)</f>
        <v>0</v>
      </c>
      <c r="J364" s="31"/>
      <c r="K364" s="35">
        <f t="array" ref="K364">IF(ISERROR(G364/L364),"",G364/L364)</f>
        <v>0</v>
      </c>
      <c r="L364" s="87">
        <v>4</v>
      </c>
      <c r="M364" s="36">
        <f>IF(ISERROR(I364-K364),"",I364-K364)</f>
        <v>0</v>
      </c>
      <c r="N364" s="31"/>
      <c r="O364" s="93">
        <f>SUM('1:2'!O364)</f>
        <v>0</v>
      </c>
      <c r="P364" s="93">
        <f>SUM('1:2'!P364)</f>
        <v>0</v>
      </c>
      <c r="Q364" s="93">
        <f>SUM('1:2'!Q364)</f>
        <v>0</v>
      </c>
      <c r="R364" s="93">
        <f>SUM('1:2'!R364)</f>
        <v>0</v>
      </c>
      <c r="S364" s="93">
        <f>SUM('1:2'!S364)</f>
        <v>0</v>
      </c>
      <c r="T364" s="93">
        <f>SUM('1:2'!T364)</f>
        <v>0</v>
      </c>
      <c r="U364" s="93">
        <f>SUM('1:2'!U364)</f>
        <v>0</v>
      </c>
      <c r="V364" s="206"/>
      <c r="W364" s="33"/>
      <c r="X364" s="93">
        <f>SUM('1:2'!X364)</f>
        <v>0</v>
      </c>
      <c r="Y364" s="93">
        <f>SUM('1:2'!Y364)</f>
        <v>0</v>
      </c>
      <c r="Z364" s="93">
        <f>SUM('1:2'!Z364)</f>
        <v>0</v>
      </c>
      <c r="AA364" s="93">
        <f>SUM('1:2'!AA364)</f>
        <v>0</v>
      </c>
      <c r="AB364" s="358">
        <v>0.95</v>
      </c>
      <c r="AC364" s="269">
        <f t="shared" si="140"/>
        <v>0</v>
      </c>
      <c r="AD364" s="251"/>
      <c r="AE364" s="54"/>
      <c r="AF364" s="54"/>
      <c r="AG364" s="54"/>
      <c r="AH364" s="54"/>
      <c r="AI364" s="57"/>
      <c r="AJ364" s="57"/>
      <c r="AK364" s="57"/>
      <c r="AL364" s="54"/>
      <c r="AM364" s="54"/>
      <c r="AN364" s="54"/>
      <c r="AO364" s="54"/>
      <c r="AP364" s="54"/>
      <c r="AQ364" s="54"/>
      <c r="AR364" s="54"/>
      <c r="AS364" s="54"/>
      <c r="AT364" s="54"/>
      <c r="AU364" s="54"/>
      <c r="AV364" s="54"/>
      <c r="AW364" s="54"/>
      <c r="AX364" s="54"/>
      <c r="AY364" s="54"/>
      <c r="AZ364" s="54"/>
      <c r="BA364" s="54"/>
    </row>
    <row r="365" spans="1:53" ht="17.25">
      <c r="A365" s="316">
        <v>30100005</v>
      </c>
      <c r="B365" s="141" t="s">
        <v>198</v>
      </c>
      <c r="C365" s="241" t="s">
        <v>199</v>
      </c>
      <c r="D365" s="108">
        <v>4.8</v>
      </c>
      <c r="E365" s="17"/>
      <c r="F365" s="6"/>
      <c r="G365" s="93">
        <f>SUM('1:2'!G365)</f>
        <v>0</v>
      </c>
      <c r="H365" s="95">
        <f t="shared" si="136"/>
        <v>0</v>
      </c>
      <c r="I365" s="93">
        <f>SUM('1:2'!I365)</f>
        <v>0</v>
      </c>
      <c r="J365" s="31"/>
      <c r="K365" s="35">
        <f t="array" ref="K365">IF(ISERROR(G365/L365),"",G365/L365)</f>
        <v>0</v>
      </c>
      <c r="L365" s="87">
        <v>4</v>
      </c>
      <c r="M365" s="36">
        <f>IF(ISERROR(I365-K365),"",I365-K365)</f>
        <v>0</v>
      </c>
      <c r="N365" s="31"/>
      <c r="O365" s="93">
        <f>SUM('1:2'!O365)</f>
        <v>0</v>
      </c>
      <c r="P365" s="93">
        <f>SUM('1:2'!P365)</f>
        <v>0</v>
      </c>
      <c r="Q365" s="93">
        <f>SUM('1:2'!Q365)</f>
        <v>0</v>
      </c>
      <c r="R365" s="93">
        <f>SUM('1:2'!R365)</f>
        <v>0</v>
      </c>
      <c r="S365" s="93">
        <f>SUM('1:2'!S365)</f>
        <v>0</v>
      </c>
      <c r="T365" s="93">
        <f>SUM('1:2'!T365)</f>
        <v>0</v>
      </c>
      <c r="U365" s="93">
        <f>SUM('1:2'!U365)</f>
        <v>0</v>
      </c>
      <c r="V365" s="206"/>
      <c r="W365" s="33"/>
      <c r="X365" s="93">
        <f>SUM('1:2'!X365)</f>
        <v>0</v>
      </c>
      <c r="Y365" s="93">
        <f>SUM('1:2'!Y365)</f>
        <v>0</v>
      </c>
      <c r="Z365" s="93">
        <f>SUM('1:2'!Z365)</f>
        <v>0</v>
      </c>
      <c r="AA365" s="93">
        <f>SUM('1:2'!AA365)</f>
        <v>0</v>
      </c>
      <c r="AB365" s="358">
        <v>0.95</v>
      </c>
      <c r="AC365" s="269">
        <f t="shared" si="140"/>
        <v>0</v>
      </c>
      <c r="AD365" s="251"/>
      <c r="AE365" s="54"/>
      <c r="AF365" s="54"/>
      <c r="AG365" s="54"/>
      <c r="AH365" s="54"/>
      <c r="AI365" s="57"/>
      <c r="AJ365" s="57"/>
      <c r="AK365" s="57"/>
      <c r="AL365" s="54"/>
      <c r="AM365" s="54"/>
      <c r="AN365" s="54"/>
      <c r="AO365" s="54"/>
      <c r="AP365" s="54"/>
      <c r="AQ365" s="54"/>
      <c r="AR365" s="54"/>
      <c r="AS365" s="54"/>
      <c r="AT365" s="54"/>
      <c r="AU365" s="54"/>
      <c r="AV365" s="54"/>
      <c r="AW365" s="54"/>
      <c r="AX365" s="54"/>
      <c r="AY365" s="54"/>
      <c r="AZ365" s="54"/>
      <c r="BA365" s="54"/>
    </row>
    <row r="366" spans="1:53" ht="17.25">
      <c r="A366" s="316">
        <v>30100009</v>
      </c>
      <c r="B366" s="141" t="s">
        <v>200</v>
      </c>
      <c r="C366" s="126" t="s">
        <v>190</v>
      </c>
      <c r="D366" s="108">
        <v>4.99</v>
      </c>
      <c r="E366" s="17"/>
      <c r="F366" s="6"/>
      <c r="G366" s="93">
        <f>SUM('1:2'!G366)</f>
        <v>0</v>
      </c>
      <c r="H366" s="95">
        <f t="shared" si="136"/>
        <v>0</v>
      </c>
      <c r="I366" s="93">
        <f>SUM('1:2'!I366)</f>
        <v>0</v>
      </c>
      <c r="J366" s="31"/>
      <c r="K366" s="35">
        <f t="array" ref="K366">IF(ISERROR(G366/L366),"",G366/L366)</f>
        <v>0</v>
      </c>
      <c r="L366" s="87">
        <v>23.5</v>
      </c>
      <c r="M366" s="36">
        <f>IF(ISERROR(I366-K366),"",I366-K366)</f>
        <v>0</v>
      </c>
      <c r="N366" s="31"/>
      <c r="O366" s="93">
        <f>SUM('1:2'!O366)</f>
        <v>0</v>
      </c>
      <c r="P366" s="93">
        <f>SUM('1:2'!P366)</f>
        <v>0</v>
      </c>
      <c r="Q366" s="93">
        <f>SUM('1:2'!Q366)</f>
        <v>0</v>
      </c>
      <c r="R366" s="93">
        <f>SUM('1:2'!R366)</f>
        <v>0</v>
      </c>
      <c r="S366" s="93">
        <f>SUM('1:2'!S366)</f>
        <v>0</v>
      </c>
      <c r="T366" s="93">
        <f>SUM('1:2'!T366)</f>
        <v>0</v>
      </c>
      <c r="U366" s="93">
        <f>SUM('1:2'!U366)</f>
        <v>0</v>
      </c>
      <c r="V366" s="206"/>
      <c r="W366" s="33"/>
      <c r="X366" s="93">
        <f>SUM('1:2'!X366)</f>
        <v>0</v>
      </c>
      <c r="Y366" s="93">
        <f>SUM('1:2'!Y366)</f>
        <v>0</v>
      </c>
      <c r="Z366" s="93">
        <f>SUM('1:2'!Z366)</f>
        <v>0</v>
      </c>
      <c r="AA366" s="93">
        <f>SUM('1:2'!AA366)</f>
        <v>0</v>
      </c>
      <c r="AB366" s="358">
        <v>0.44</v>
      </c>
      <c r="AC366" s="269">
        <f t="shared" si="140"/>
        <v>0</v>
      </c>
      <c r="AD366" s="251"/>
      <c r="AE366" s="54"/>
      <c r="AF366" s="54"/>
      <c r="AG366" s="54"/>
      <c r="AH366" s="54"/>
      <c r="AI366" s="57"/>
      <c r="AJ366" s="57"/>
      <c r="AK366" s="57"/>
      <c r="AL366" s="54"/>
      <c r="AM366" s="54"/>
      <c r="AN366" s="54"/>
      <c r="AO366" s="54"/>
      <c r="AP366" s="54"/>
      <c r="AQ366" s="54"/>
      <c r="AR366" s="54"/>
      <c r="AS366" s="54"/>
      <c r="AT366" s="54"/>
      <c r="AU366" s="54"/>
      <c r="AV366" s="54"/>
      <c r="AW366" s="54"/>
      <c r="AX366" s="54"/>
      <c r="AY366" s="54"/>
      <c r="AZ366" s="54"/>
      <c r="BA366" s="54"/>
    </row>
    <row r="367" spans="1:53" ht="15.75">
      <c r="A367" s="299">
        <v>30200004</v>
      </c>
      <c r="B367" s="141" t="s">
        <v>200</v>
      </c>
      <c r="C367" s="126" t="s">
        <v>189</v>
      </c>
      <c r="D367" s="108">
        <v>4.99</v>
      </c>
      <c r="E367" s="17"/>
      <c r="F367" s="13"/>
      <c r="G367" s="93">
        <f>SUM('1:2'!G367)</f>
        <v>0</v>
      </c>
      <c r="H367" s="95">
        <f t="shared" si="136"/>
        <v>0</v>
      </c>
      <c r="I367" s="93">
        <f>SUM('1:2'!I367)</f>
        <v>0</v>
      </c>
      <c r="J367" s="31" t="str">
        <f t="array" ref="J367">IF(ISERROR(G367/I367),"",G367/I367)</f>
        <v/>
      </c>
      <c r="K367" s="35">
        <f t="array" ref="K367">IF(ISERROR(G367/L367),"",G367/L367)</f>
        <v>0</v>
      </c>
      <c r="L367" s="87">
        <v>23.5</v>
      </c>
      <c r="M367" s="36">
        <f t="shared" ref="M367" si="142">IF(ISERROR(I367-K367),"",I367-K367)</f>
        <v>0</v>
      </c>
      <c r="N367" s="31">
        <f t="shared" ref="N367" si="143">SUM(O367:U367)</f>
        <v>0</v>
      </c>
      <c r="O367" s="93">
        <f>SUM('1:2'!O367)</f>
        <v>0</v>
      </c>
      <c r="P367" s="93">
        <f>SUM('1:2'!P367)</f>
        <v>0</v>
      </c>
      <c r="Q367" s="93">
        <f>SUM('1:2'!Q367)</f>
        <v>0</v>
      </c>
      <c r="R367" s="93">
        <f>SUM('1:2'!R367)</f>
        <v>0</v>
      </c>
      <c r="S367" s="93">
        <f>SUM('1:2'!S367)</f>
        <v>0</v>
      </c>
      <c r="T367" s="93">
        <f>SUM('1:2'!T367)</f>
        <v>0</v>
      </c>
      <c r="U367" s="93">
        <f>SUM('1:2'!U367)</f>
        <v>0</v>
      </c>
      <c r="V367" s="206">
        <f t="shared" ref="V367" si="144">SUM(X367:AA367)</f>
        <v>0</v>
      </c>
      <c r="W367" s="33" t="str">
        <f t="shared" ref="W367" si="145">IF(ISERROR(V367/G367),"",V367/G367)</f>
        <v/>
      </c>
      <c r="X367" s="93">
        <f>SUM('1:2'!X367)</f>
        <v>0</v>
      </c>
      <c r="Y367" s="93">
        <f>SUM('1:2'!Y367)</f>
        <v>0</v>
      </c>
      <c r="Z367" s="93">
        <f>SUM('1:2'!Z367)</f>
        <v>0</v>
      </c>
      <c r="AA367" s="93">
        <f>SUM('1:2'!AA367)</f>
        <v>0</v>
      </c>
      <c r="AB367" s="358">
        <v>0.44</v>
      </c>
      <c r="AC367" s="269">
        <f t="shared" si="140"/>
        <v>0</v>
      </c>
      <c r="AD367" s="251"/>
      <c r="AE367" s="54"/>
      <c r="AF367" s="54"/>
      <c r="AG367" s="54"/>
      <c r="AH367" s="54"/>
      <c r="AI367" s="57"/>
      <c r="AJ367" s="57"/>
      <c r="AK367" s="57"/>
      <c r="AL367" s="54"/>
      <c r="AM367" s="54"/>
      <c r="AN367" s="54"/>
      <c r="AO367" s="54"/>
      <c r="AP367" s="54"/>
      <c r="AQ367" s="54"/>
      <c r="AR367" s="54"/>
      <c r="AS367" s="54"/>
      <c r="AT367" s="54"/>
      <c r="AU367" s="54"/>
      <c r="AV367" s="54"/>
      <c r="AW367" s="54"/>
      <c r="AX367" s="54"/>
      <c r="AY367" s="54"/>
      <c r="AZ367" s="54"/>
      <c r="BA367" s="54"/>
    </row>
    <row r="368" spans="1:53" ht="15.75">
      <c r="A368" s="532" t="s">
        <v>70</v>
      </c>
      <c r="B368" s="533"/>
      <c r="C368" s="31" t="s">
        <v>71</v>
      </c>
      <c r="D368" s="30"/>
      <c r="E368" s="30"/>
      <c r="F368" s="30"/>
      <c r="G368" s="94">
        <f>SUM(G347:G367)</f>
        <v>0</v>
      </c>
      <c r="H368" s="30">
        <f>SUM(H347:H367)</f>
        <v>0</v>
      </c>
      <c r="I368" s="30">
        <f>SUM(I347:I367)</f>
        <v>0</v>
      </c>
      <c r="J368" s="31" t="str">
        <f t="array" ref="J368">IF(ISERROR(G368/I368),"",G368/I368)</f>
        <v/>
      </c>
      <c r="K368" s="30">
        <f>SUM(K347:K367)</f>
        <v>0</v>
      </c>
      <c r="L368" s="98"/>
      <c r="M368" s="89">
        <f t="shared" ref="M368:AA368" si="146">SUM(M347:M367)</f>
        <v>0</v>
      </c>
      <c r="N368" s="30">
        <f t="shared" si="146"/>
        <v>0</v>
      </c>
      <c r="O368" s="34">
        <f t="shared" si="146"/>
        <v>0</v>
      </c>
      <c r="P368" s="34">
        <f t="shared" si="146"/>
        <v>0</v>
      </c>
      <c r="Q368" s="34">
        <f t="shared" si="146"/>
        <v>0</v>
      </c>
      <c r="R368" s="34">
        <f t="shared" si="146"/>
        <v>0</v>
      </c>
      <c r="S368" s="34">
        <f t="shared" si="146"/>
        <v>0</v>
      </c>
      <c r="T368" s="34">
        <f t="shared" si="146"/>
        <v>0</v>
      </c>
      <c r="U368" s="34">
        <f t="shared" si="146"/>
        <v>0</v>
      </c>
      <c r="V368" s="206">
        <f t="shared" si="146"/>
        <v>0</v>
      </c>
      <c r="W368" s="33">
        <f t="shared" si="146"/>
        <v>0</v>
      </c>
      <c r="X368" s="92">
        <f t="shared" si="146"/>
        <v>0</v>
      </c>
      <c r="Y368" s="92">
        <f t="shared" si="146"/>
        <v>0</v>
      </c>
      <c r="Z368" s="92">
        <f t="shared" si="146"/>
        <v>0</v>
      </c>
      <c r="AA368" s="92">
        <f t="shared" si="146"/>
        <v>0</v>
      </c>
      <c r="AB368" s="358"/>
      <c r="AC368" s="273"/>
      <c r="AD368" s="58"/>
      <c r="AE368" s="70"/>
      <c r="AF368" s="70"/>
      <c r="AG368" s="70"/>
      <c r="AH368" s="70"/>
      <c r="AI368" s="58"/>
      <c r="AJ368" s="58"/>
      <c r="AK368" s="58"/>
      <c r="AL368" s="58"/>
      <c r="AM368" s="58"/>
      <c r="AN368" s="58"/>
      <c r="AO368" s="58"/>
      <c r="AP368" s="58"/>
      <c r="AQ368" s="58"/>
      <c r="AR368" s="58"/>
      <c r="AS368" s="58"/>
      <c r="AT368" s="58"/>
      <c r="AU368" s="58"/>
      <c r="AV368" s="58"/>
      <c r="AW368" s="58"/>
      <c r="AX368" s="58"/>
      <c r="AY368" s="58"/>
      <c r="AZ368" s="58"/>
      <c r="BA368" s="58"/>
    </row>
    <row r="369" spans="1:53" ht="17.25">
      <c r="A369" s="316">
        <v>30100012</v>
      </c>
      <c r="B369" s="61" t="s">
        <v>76</v>
      </c>
      <c r="C369" s="16" t="s">
        <v>73</v>
      </c>
      <c r="D369" s="17">
        <v>5.03</v>
      </c>
      <c r="E369" s="17"/>
      <c r="F369" s="6"/>
      <c r="G369" s="93">
        <f>SUM('1:2'!G369)</f>
        <v>0</v>
      </c>
      <c r="H369" s="246">
        <f t="shared" ref="H369:H425" si="147">D369*G369</f>
        <v>0</v>
      </c>
      <c r="I369" s="93">
        <f>SUM('1:2'!I369)</f>
        <v>0</v>
      </c>
      <c r="J369" s="31" t="str">
        <f t="array" ref="J369">IF(ISERROR(G369/I369),"",G369/I369)</f>
        <v/>
      </c>
      <c r="K369" s="35">
        <f t="array" ref="K369">IF(ISERROR(G369/L369),"",G369/L369)</f>
        <v>0</v>
      </c>
      <c r="L369" s="87">
        <v>52</v>
      </c>
      <c r="M369" s="36">
        <f t="shared" ref="M369" si="148">IF(ISERROR(I369-K369),"",I369-K369)</f>
        <v>0</v>
      </c>
      <c r="N369" s="31">
        <f t="shared" ref="N369" si="149">SUM(O369:U369)</f>
        <v>0</v>
      </c>
      <c r="O369" s="93">
        <f>SUM('1:2'!O369)</f>
        <v>0</v>
      </c>
      <c r="P369" s="93">
        <f>SUM('1:2'!P369)</f>
        <v>0</v>
      </c>
      <c r="Q369" s="93">
        <f>SUM('1:2'!Q369)</f>
        <v>0</v>
      </c>
      <c r="R369" s="93">
        <f>SUM('1:2'!R369)</f>
        <v>0</v>
      </c>
      <c r="S369" s="93">
        <f>SUM('1:2'!S369)</f>
        <v>0</v>
      </c>
      <c r="T369" s="93">
        <f>SUM('1:2'!T369)</f>
        <v>0</v>
      </c>
      <c r="U369" s="93">
        <f>SUM('1:2'!U369)</f>
        <v>0</v>
      </c>
      <c r="V369" s="206">
        <f t="shared" ref="V369" si="150">SUM(X369:AA369)</f>
        <v>0</v>
      </c>
      <c r="W369" s="33" t="str">
        <f t="shared" ref="W369" si="151">IF(ISERROR(V369/G369),"",V369/G369)</f>
        <v/>
      </c>
      <c r="X369" s="93">
        <f>SUM('1:2'!X369)</f>
        <v>0</v>
      </c>
      <c r="Y369" s="93">
        <f>SUM('1:2'!Y369)</f>
        <v>0</v>
      </c>
      <c r="Z369" s="93">
        <f>SUM('1:2'!Z369)</f>
        <v>0</v>
      </c>
      <c r="AA369" s="93">
        <f>SUM('1:2'!AA369)</f>
        <v>0</v>
      </c>
      <c r="AB369" s="358">
        <v>0.19</v>
      </c>
      <c r="AC369" s="269">
        <f t="shared" si="140"/>
        <v>0</v>
      </c>
      <c r="AD369" s="251"/>
      <c r="AE369" s="54"/>
      <c r="AF369" s="54"/>
      <c r="AG369" s="54"/>
      <c r="AH369" s="54"/>
      <c r="AI369" s="57"/>
      <c r="AJ369" s="57"/>
      <c r="AK369" s="57"/>
      <c r="AL369" s="54"/>
      <c r="AM369" s="54"/>
      <c r="AN369" s="54"/>
      <c r="AO369" s="54"/>
      <c r="AP369" s="54"/>
      <c r="AQ369" s="54"/>
      <c r="AR369" s="54"/>
      <c r="AS369" s="54"/>
      <c r="AT369" s="54"/>
      <c r="AU369" s="54"/>
      <c r="AV369" s="54"/>
      <c r="AW369" s="54"/>
      <c r="AX369" s="54"/>
      <c r="AY369" s="54"/>
      <c r="AZ369" s="54"/>
      <c r="BA369" s="54"/>
    </row>
    <row r="370" spans="1:53" ht="17.25">
      <c r="A370" s="316">
        <v>30100011</v>
      </c>
      <c r="B370" s="190" t="s">
        <v>425</v>
      </c>
      <c r="C370" s="187" t="s">
        <v>427</v>
      </c>
      <c r="D370" s="17">
        <v>5.03</v>
      </c>
      <c r="E370" s="17"/>
      <c r="F370" s="6"/>
      <c r="G370" s="93"/>
      <c r="H370" s="246">
        <f t="shared" si="147"/>
        <v>0</v>
      </c>
      <c r="I370" s="93"/>
      <c r="J370" s="31"/>
      <c r="K370" s="35">
        <f t="array" ref="K370">IF(ISERROR(G370/L370),"",G370/L370)</f>
        <v>0</v>
      </c>
      <c r="L370" s="87">
        <v>52</v>
      </c>
      <c r="M370" s="36"/>
      <c r="N370" s="31"/>
      <c r="O370" s="93"/>
      <c r="P370" s="93"/>
      <c r="Q370" s="93"/>
      <c r="R370" s="93"/>
      <c r="S370" s="93"/>
      <c r="T370" s="93"/>
      <c r="U370" s="93"/>
      <c r="V370" s="206"/>
      <c r="W370" s="33"/>
      <c r="X370" s="93"/>
      <c r="Y370" s="93"/>
      <c r="Z370" s="93"/>
      <c r="AA370" s="93"/>
      <c r="AB370" s="358">
        <v>0.19</v>
      </c>
      <c r="AC370" s="269">
        <f t="shared" si="140"/>
        <v>0</v>
      </c>
      <c r="AD370" s="251"/>
      <c r="AE370" s="54"/>
      <c r="AF370" s="54"/>
      <c r="AG370" s="54"/>
      <c r="AH370" s="54"/>
      <c r="AI370" s="57"/>
      <c r="AJ370" s="57"/>
      <c r="AK370" s="57"/>
      <c r="AL370" s="54"/>
      <c r="AM370" s="54"/>
      <c r="AN370" s="54"/>
      <c r="AO370" s="54"/>
      <c r="AP370" s="54"/>
      <c r="AQ370" s="54"/>
      <c r="AR370" s="54"/>
      <c r="AS370" s="54"/>
      <c r="AT370" s="54"/>
      <c r="AU370" s="54"/>
      <c r="AV370" s="54"/>
      <c r="AW370" s="54"/>
      <c r="AX370" s="54"/>
      <c r="AY370" s="54"/>
      <c r="AZ370" s="54"/>
      <c r="BA370" s="54"/>
    </row>
    <row r="371" spans="1:53" ht="17.25">
      <c r="A371" s="316">
        <v>30100010</v>
      </c>
      <c r="B371" s="61" t="s">
        <v>76</v>
      </c>
      <c r="C371" s="16" t="s">
        <v>60</v>
      </c>
      <c r="D371" s="17">
        <v>5.03</v>
      </c>
      <c r="E371" s="17"/>
      <c r="F371" s="6"/>
      <c r="G371" s="93">
        <f>SUM('1:2'!G371)</f>
        <v>0</v>
      </c>
      <c r="H371" s="246">
        <f t="shared" si="147"/>
        <v>0</v>
      </c>
      <c r="I371" s="93">
        <f>SUM('1:2'!I371)</f>
        <v>0</v>
      </c>
      <c r="J371" s="31" t="str">
        <f t="array" ref="J371">IF(ISERROR(G371/I371),"",G371/I371)</f>
        <v/>
      </c>
      <c r="K371" s="35">
        <f t="array" ref="K371">IF(ISERROR(G371/L371),"",G371/L371)</f>
        <v>0</v>
      </c>
      <c r="L371" s="87">
        <v>52</v>
      </c>
      <c r="M371" s="36">
        <f t="shared" ref="M371:M406" si="152">IF(ISERROR(I371-K371),"",I371-K371)</f>
        <v>0</v>
      </c>
      <c r="N371" s="31">
        <f t="shared" ref="N371:N373" si="153">SUM(O371:U371)</f>
        <v>0</v>
      </c>
      <c r="O371" s="93">
        <f>SUM('1:2'!O371)</f>
        <v>0</v>
      </c>
      <c r="P371" s="93">
        <f>SUM('1:2'!P371)</f>
        <v>0</v>
      </c>
      <c r="Q371" s="93">
        <f>SUM('1:2'!Q371)</f>
        <v>0</v>
      </c>
      <c r="R371" s="93">
        <f>SUM('1:2'!R371)</f>
        <v>0</v>
      </c>
      <c r="S371" s="93">
        <f>SUM('1:2'!S371)</f>
        <v>0</v>
      </c>
      <c r="T371" s="93">
        <f>SUM('1:2'!T371)</f>
        <v>0</v>
      </c>
      <c r="U371" s="93">
        <f>SUM('1:2'!U371)</f>
        <v>0</v>
      </c>
      <c r="V371" s="206">
        <f t="shared" ref="V371:V373" si="154">SUM(X371:AA371)</f>
        <v>0</v>
      </c>
      <c r="W371" s="33" t="str">
        <f t="shared" ref="W371:W373" si="155">IF(ISERROR(V371/G371),"",V371/G371)</f>
        <v/>
      </c>
      <c r="X371" s="93">
        <f>SUM('1:2'!X371)</f>
        <v>0</v>
      </c>
      <c r="Y371" s="93">
        <f>SUM('1:2'!Y371)</f>
        <v>0</v>
      </c>
      <c r="Z371" s="93">
        <f>SUM('1:2'!Z371)</f>
        <v>0</v>
      </c>
      <c r="AA371" s="93">
        <f>SUM('1:2'!AA371)</f>
        <v>0</v>
      </c>
      <c r="AB371" s="358">
        <v>0.19</v>
      </c>
      <c r="AC371" s="269">
        <f t="shared" si="140"/>
        <v>0</v>
      </c>
      <c r="AD371" s="251"/>
      <c r="AE371" s="54"/>
      <c r="AF371" s="54"/>
      <c r="AG371" s="54"/>
      <c r="AH371" s="54"/>
      <c r="AI371" s="57"/>
      <c r="AJ371" s="57"/>
      <c r="AK371" s="57"/>
      <c r="AL371" s="54"/>
      <c r="AM371" s="54"/>
      <c r="AN371" s="54"/>
      <c r="AO371" s="54"/>
      <c r="AP371" s="54"/>
      <c r="AQ371" s="54"/>
      <c r="AR371" s="54"/>
      <c r="AS371" s="54"/>
      <c r="AT371" s="54"/>
      <c r="AU371" s="54"/>
      <c r="AV371" s="54"/>
      <c r="AW371" s="54"/>
      <c r="AX371" s="54"/>
      <c r="AY371" s="54"/>
      <c r="AZ371" s="54"/>
      <c r="BA371" s="54"/>
    </row>
    <row r="372" spans="1:53" ht="17.25" customHeight="1">
      <c r="A372" s="316">
        <v>30100014</v>
      </c>
      <c r="B372" s="61" t="s">
        <v>76</v>
      </c>
      <c r="C372" s="16" t="s">
        <v>72</v>
      </c>
      <c r="D372" s="17">
        <v>5.03</v>
      </c>
      <c r="E372" s="17"/>
      <c r="F372" s="6"/>
      <c r="G372" s="93">
        <f>SUM('1:2'!G372)</f>
        <v>0</v>
      </c>
      <c r="H372" s="246">
        <f t="shared" si="147"/>
        <v>0</v>
      </c>
      <c r="I372" s="93">
        <f>SUM('1:2'!I372)</f>
        <v>0</v>
      </c>
      <c r="J372" s="31" t="str">
        <f t="array" ref="J372">IF(ISERROR(G372/I372),"",G372/I372)</f>
        <v/>
      </c>
      <c r="K372" s="35">
        <f t="array" ref="K372">IF(ISERROR(G372/L372),"",G372/L372)</f>
        <v>0</v>
      </c>
      <c r="L372" s="87">
        <v>52</v>
      </c>
      <c r="M372" s="36">
        <f t="shared" si="152"/>
        <v>0</v>
      </c>
      <c r="N372" s="31">
        <f t="shared" si="153"/>
        <v>0</v>
      </c>
      <c r="O372" s="93">
        <f>SUM('1:2'!O372)</f>
        <v>0</v>
      </c>
      <c r="P372" s="93">
        <f>SUM('1:2'!P372)</f>
        <v>0</v>
      </c>
      <c r="Q372" s="93">
        <f>SUM('1:2'!Q372)</f>
        <v>0</v>
      </c>
      <c r="R372" s="93">
        <f>SUM('1:2'!R372)</f>
        <v>0</v>
      </c>
      <c r="S372" s="93">
        <f>SUM('1:2'!S372)</f>
        <v>0</v>
      </c>
      <c r="T372" s="93">
        <f>SUM('1:2'!T372)</f>
        <v>0</v>
      </c>
      <c r="U372" s="93">
        <f>SUM('1:2'!U372)</f>
        <v>0</v>
      </c>
      <c r="V372" s="206">
        <f t="shared" si="154"/>
        <v>0</v>
      </c>
      <c r="W372" s="33" t="str">
        <f t="shared" si="155"/>
        <v/>
      </c>
      <c r="X372" s="93">
        <f>SUM('1:2'!X372)</f>
        <v>0</v>
      </c>
      <c r="Y372" s="93">
        <f>SUM('1:2'!Y372)</f>
        <v>0</v>
      </c>
      <c r="Z372" s="93">
        <f>SUM('1:2'!Z372)</f>
        <v>0</v>
      </c>
      <c r="AA372" s="93">
        <f>SUM('1:2'!AA372)</f>
        <v>0</v>
      </c>
      <c r="AB372" s="358">
        <v>0.19</v>
      </c>
      <c r="AC372" s="269">
        <f t="shared" si="140"/>
        <v>0</v>
      </c>
      <c r="AD372" s="251"/>
      <c r="AE372" s="54"/>
      <c r="AF372" s="54"/>
      <c r="AG372" s="54"/>
      <c r="AH372" s="54"/>
      <c r="AI372" s="57"/>
      <c r="AJ372" s="57"/>
      <c r="AK372" s="57"/>
      <c r="AL372" s="54"/>
      <c r="AM372" s="54"/>
      <c r="AN372" s="54"/>
      <c r="AO372" s="54"/>
      <c r="AP372" s="54"/>
      <c r="AQ372" s="54"/>
      <c r="AR372" s="54"/>
      <c r="AS372" s="54"/>
      <c r="AT372" s="54"/>
      <c r="AU372" s="54"/>
      <c r="AV372" s="54"/>
      <c r="AW372" s="54"/>
      <c r="AX372" s="54"/>
      <c r="AY372" s="54"/>
      <c r="AZ372" s="54"/>
      <c r="BA372" s="54"/>
    </row>
    <row r="373" spans="1:53" ht="17.25">
      <c r="A373" s="316">
        <v>30100013</v>
      </c>
      <c r="B373" s="61" t="s">
        <v>76</v>
      </c>
      <c r="C373" s="16" t="s">
        <v>77</v>
      </c>
      <c r="D373" s="17">
        <v>5.03</v>
      </c>
      <c r="E373" s="17"/>
      <c r="F373" s="6"/>
      <c r="G373" s="93">
        <f>SUM('1:2'!G373)</f>
        <v>0</v>
      </c>
      <c r="H373" s="246">
        <f t="shared" si="147"/>
        <v>0</v>
      </c>
      <c r="I373" s="93">
        <f>SUM('1:2'!I373)</f>
        <v>0</v>
      </c>
      <c r="J373" s="31" t="str">
        <f t="array" ref="J373">IF(ISERROR(G373/I373),"",G373/I373)</f>
        <v/>
      </c>
      <c r="K373" s="35">
        <f t="array" ref="K373">IF(ISERROR(G373/L373),"",G373/L373)</f>
        <v>0</v>
      </c>
      <c r="L373" s="87">
        <v>52</v>
      </c>
      <c r="M373" s="36">
        <f t="shared" si="152"/>
        <v>0</v>
      </c>
      <c r="N373" s="31">
        <f t="shared" si="153"/>
        <v>0</v>
      </c>
      <c r="O373" s="93">
        <f>SUM('1:2'!O373)</f>
        <v>0</v>
      </c>
      <c r="P373" s="93">
        <f>SUM('1:2'!P373)</f>
        <v>0</v>
      </c>
      <c r="Q373" s="93">
        <f>SUM('1:2'!Q373)</f>
        <v>0</v>
      </c>
      <c r="R373" s="93">
        <f>SUM('1:2'!R373)</f>
        <v>0</v>
      </c>
      <c r="S373" s="93">
        <f>SUM('1:2'!S373)</f>
        <v>0</v>
      </c>
      <c r="T373" s="93">
        <f>SUM('1:2'!T373)</f>
        <v>0</v>
      </c>
      <c r="U373" s="93">
        <f>SUM('1:2'!U373)</f>
        <v>0</v>
      </c>
      <c r="V373" s="206">
        <f t="shared" si="154"/>
        <v>0</v>
      </c>
      <c r="W373" s="33" t="str">
        <f t="shared" si="155"/>
        <v/>
      </c>
      <c r="X373" s="93">
        <f>SUM('1:2'!X373)</f>
        <v>0</v>
      </c>
      <c r="Y373" s="93">
        <f>SUM('1:2'!Y373)</f>
        <v>0</v>
      </c>
      <c r="Z373" s="93">
        <f>SUM('1:2'!Z373)</f>
        <v>0</v>
      </c>
      <c r="AA373" s="93">
        <f>SUM('1:2'!AA373)</f>
        <v>0</v>
      </c>
      <c r="AB373" s="358">
        <v>0.19</v>
      </c>
      <c r="AC373" s="269">
        <f t="shared" si="140"/>
        <v>0</v>
      </c>
      <c r="AD373" s="251"/>
      <c r="AE373" s="54"/>
      <c r="AF373" s="54"/>
      <c r="AG373" s="54"/>
      <c r="AH373" s="54"/>
      <c r="AI373" s="57"/>
      <c r="AJ373" s="57"/>
      <c r="AK373" s="57"/>
      <c r="AL373" s="54"/>
      <c r="AM373" s="54"/>
      <c r="AN373" s="54"/>
      <c r="AO373" s="54"/>
      <c r="AP373" s="54"/>
      <c r="AQ373" s="54"/>
      <c r="AR373" s="54"/>
      <c r="AS373" s="54"/>
      <c r="AT373" s="54"/>
      <c r="AU373" s="54"/>
      <c r="AV373" s="54"/>
      <c r="AW373" s="54"/>
      <c r="AX373" s="54"/>
      <c r="AY373" s="54"/>
      <c r="AZ373" s="54"/>
      <c r="BA373" s="54"/>
    </row>
    <row r="374" spans="1:53" ht="17.25">
      <c r="A374" s="316">
        <v>30100016</v>
      </c>
      <c r="B374" s="240" t="s">
        <v>414</v>
      </c>
      <c r="C374" s="187" t="s">
        <v>415</v>
      </c>
      <c r="D374" s="17"/>
      <c r="E374" s="17"/>
      <c r="F374" s="6"/>
      <c r="G374" s="93">
        <f>SUM('1:2'!G374)</f>
        <v>0</v>
      </c>
      <c r="H374" s="246">
        <f t="shared" si="147"/>
        <v>0</v>
      </c>
      <c r="I374" s="93">
        <f>SUM('1:2'!I374)</f>
        <v>0</v>
      </c>
      <c r="J374" s="31"/>
      <c r="K374" s="35">
        <f t="array" ref="K374">IF(ISERROR(G374/L374),"",G374/L374)</f>
        <v>0</v>
      </c>
      <c r="L374" s="87">
        <v>52</v>
      </c>
      <c r="M374" s="36">
        <f t="shared" si="152"/>
        <v>0</v>
      </c>
      <c r="N374" s="31"/>
      <c r="O374" s="93"/>
      <c r="P374" s="93"/>
      <c r="Q374" s="93"/>
      <c r="R374" s="93"/>
      <c r="S374" s="93"/>
      <c r="T374" s="93"/>
      <c r="U374" s="93"/>
      <c r="V374" s="206"/>
      <c r="W374" s="33"/>
      <c r="X374" s="93"/>
      <c r="Y374" s="93"/>
      <c r="Z374" s="93"/>
      <c r="AA374" s="93"/>
      <c r="AB374" s="358">
        <v>0.19</v>
      </c>
      <c r="AC374" s="269">
        <f t="shared" si="140"/>
        <v>0</v>
      </c>
      <c r="AD374" s="251"/>
      <c r="AE374" s="54"/>
      <c r="AF374" s="54"/>
      <c r="AG374" s="54"/>
      <c r="AH374" s="54"/>
      <c r="AI374" s="57"/>
      <c r="AJ374" s="57"/>
      <c r="AK374" s="57"/>
      <c r="AL374" s="54"/>
      <c r="AM374" s="54"/>
      <c r="AN374" s="54"/>
      <c r="AO374" s="54"/>
      <c r="AP374" s="54"/>
      <c r="AQ374" s="54"/>
      <c r="AR374" s="54"/>
      <c r="AS374" s="54"/>
      <c r="AT374" s="54"/>
      <c r="AU374" s="54"/>
      <c r="AV374" s="54"/>
      <c r="AW374" s="54"/>
      <c r="AX374" s="54"/>
      <c r="AY374" s="54"/>
      <c r="AZ374" s="54"/>
      <c r="BA374" s="54"/>
    </row>
    <row r="375" spans="1:53" ht="17.25">
      <c r="A375" s="316">
        <v>30100017</v>
      </c>
      <c r="B375" s="240" t="s">
        <v>414</v>
      </c>
      <c r="C375" s="187" t="s">
        <v>416</v>
      </c>
      <c r="D375" s="17"/>
      <c r="E375" s="17"/>
      <c r="F375" s="6"/>
      <c r="G375" s="93">
        <f>SUM('1:2'!G375)</f>
        <v>0</v>
      </c>
      <c r="H375" s="246">
        <f t="shared" si="147"/>
        <v>0</v>
      </c>
      <c r="I375" s="93">
        <f>SUM('1:2'!I375)</f>
        <v>0</v>
      </c>
      <c r="J375" s="31"/>
      <c r="K375" s="35">
        <f t="array" ref="K375">IF(ISERROR(G375/L375),"",G375/L375)</f>
        <v>0</v>
      </c>
      <c r="L375" s="87">
        <v>52</v>
      </c>
      <c r="M375" s="36">
        <f t="shared" si="152"/>
        <v>0</v>
      </c>
      <c r="N375" s="31"/>
      <c r="O375" s="93"/>
      <c r="P375" s="93"/>
      <c r="Q375" s="93"/>
      <c r="R375" s="93"/>
      <c r="S375" s="93"/>
      <c r="T375" s="93"/>
      <c r="U375" s="93"/>
      <c r="V375" s="206"/>
      <c r="W375" s="33"/>
      <c r="X375" s="93"/>
      <c r="Y375" s="93"/>
      <c r="Z375" s="93"/>
      <c r="AA375" s="93"/>
      <c r="AB375" s="358">
        <v>0.19</v>
      </c>
      <c r="AC375" s="269">
        <f t="shared" si="140"/>
        <v>0</v>
      </c>
      <c r="AD375" s="251"/>
      <c r="AE375" s="54"/>
      <c r="AF375" s="54"/>
      <c r="AG375" s="54"/>
      <c r="AH375" s="54"/>
      <c r="AI375" s="57"/>
      <c r="AJ375" s="57"/>
      <c r="AK375" s="57"/>
      <c r="AL375" s="54"/>
      <c r="AM375" s="54"/>
      <c r="AN375" s="54"/>
      <c r="AO375" s="54"/>
      <c r="AP375" s="54"/>
      <c r="AQ375" s="54"/>
      <c r="AR375" s="54"/>
      <c r="AS375" s="54"/>
      <c r="AT375" s="54"/>
      <c r="AU375" s="54"/>
      <c r="AV375" s="54"/>
      <c r="AW375" s="54"/>
      <c r="AX375" s="54"/>
      <c r="AY375" s="54"/>
      <c r="AZ375" s="54"/>
      <c r="BA375" s="54"/>
    </row>
    <row r="376" spans="1:53" ht="17.25">
      <c r="A376" s="316">
        <v>30100015</v>
      </c>
      <c r="B376" s="240" t="s">
        <v>414</v>
      </c>
      <c r="C376" s="187" t="s">
        <v>61</v>
      </c>
      <c r="D376" s="17"/>
      <c r="E376" s="17"/>
      <c r="F376" s="6"/>
      <c r="G376" s="93">
        <f>SUM('1:2'!G376)</f>
        <v>0</v>
      </c>
      <c r="H376" s="246">
        <f t="shared" si="147"/>
        <v>0</v>
      </c>
      <c r="I376" s="93">
        <f>SUM('1:2'!I376)</f>
        <v>0</v>
      </c>
      <c r="J376" s="31"/>
      <c r="K376" s="35">
        <f t="array" ref="K376">IF(ISERROR(G376/L376),"",G376/L376)</f>
        <v>0</v>
      </c>
      <c r="L376" s="87">
        <v>52</v>
      </c>
      <c r="M376" s="36">
        <f t="shared" si="152"/>
        <v>0</v>
      </c>
      <c r="N376" s="31"/>
      <c r="O376" s="93"/>
      <c r="P376" s="93"/>
      <c r="Q376" s="93"/>
      <c r="R376" s="93"/>
      <c r="S376" s="93"/>
      <c r="T376" s="93"/>
      <c r="U376" s="93"/>
      <c r="V376" s="206"/>
      <c r="W376" s="33"/>
      <c r="X376" s="93"/>
      <c r="Y376" s="93"/>
      <c r="Z376" s="93"/>
      <c r="AA376" s="93"/>
      <c r="AB376" s="358">
        <v>0.19</v>
      </c>
      <c r="AC376" s="269">
        <f t="shared" si="140"/>
        <v>0</v>
      </c>
      <c r="AD376" s="251"/>
      <c r="AE376" s="54"/>
      <c r="AF376" s="54"/>
      <c r="AG376" s="54"/>
      <c r="AH376" s="54"/>
      <c r="AI376" s="57"/>
      <c r="AJ376" s="57"/>
      <c r="AK376" s="57"/>
      <c r="AL376" s="54"/>
      <c r="AM376" s="54"/>
      <c r="AN376" s="54"/>
      <c r="AO376" s="54"/>
      <c r="AP376" s="54"/>
      <c r="AQ376" s="54"/>
      <c r="AR376" s="54"/>
      <c r="AS376" s="54"/>
      <c r="AT376" s="54"/>
      <c r="AU376" s="54"/>
      <c r="AV376" s="54"/>
      <c r="AW376" s="54"/>
      <c r="AX376" s="54"/>
      <c r="AY376" s="54"/>
      <c r="AZ376" s="54"/>
      <c r="BA376" s="54"/>
    </row>
    <row r="377" spans="1:53" ht="17.25">
      <c r="A377" s="316">
        <v>30100027</v>
      </c>
      <c r="B377" s="61" t="s">
        <v>78</v>
      </c>
      <c r="C377" s="16" t="s">
        <v>53</v>
      </c>
      <c r="D377" s="17">
        <v>5.08</v>
      </c>
      <c r="E377" s="17"/>
      <c r="F377" s="6"/>
      <c r="G377" s="93">
        <f>SUM('1:2'!G377)</f>
        <v>0</v>
      </c>
      <c r="H377" s="246">
        <f t="shared" si="147"/>
        <v>0</v>
      </c>
      <c r="I377" s="93">
        <f>SUM('1:2'!I377)</f>
        <v>0</v>
      </c>
      <c r="J377" s="31" t="str">
        <f t="array" ref="J377">IF(ISERROR(G377/I377),"",G377/I377)</f>
        <v/>
      </c>
      <c r="K377" s="35">
        <f t="array" ref="K377">IF(ISERROR(G377/L377),"",G377/L377)</f>
        <v>0</v>
      </c>
      <c r="L377" s="87">
        <v>21</v>
      </c>
      <c r="M377" s="36">
        <f t="shared" si="152"/>
        <v>0</v>
      </c>
      <c r="N377" s="31">
        <f t="shared" ref="N377:N392" si="156">SUM(O377:U377)</f>
        <v>0</v>
      </c>
      <c r="O377" s="93">
        <f>SUM('1:2'!O377)</f>
        <v>0</v>
      </c>
      <c r="P377" s="93">
        <f>SUM('1:2'!P377)</f>
        <v>0</v>
      </c>
      <c r="Q377" s="93">
        <f>SUM('1:2'!Q377)</f>
        <v>0</v>
      </c>
      <c r="R377" s="93">
        <f>SUM('1:2'!R377)</f>
        <v>0</v>
      </c>
      <c r="S377" s="93">
        <f>SUM('1:2'!S377)</f>
        <v>0</v>
      </c>
      <c r="T377" s="93">
        <f>SUM('1:2'!T377)</f>
        <v>0</v>
      </c>
      <c r="U377" s="93">
        <f>SUM('1:2'!U377)</f>
        <v>0</v>
      </c>
      <c r="V377" s="206">
        <f t="shared" ref="V377:V388" si="157">SUM(X377:AA377)</f>
        <v>0</v>
      </c>
      <c r="W377" s="33" t="str">
        <f t="shared" ref="W377:W388" si="158">IF(ISERROR(V377/G377),"",V377/G377)</f>
        <v/>
      </c>
      <c r="X377" s="93">
        <f>SUM('1:2'!X377)</f>
        <v>0</v>
      </c>
      <c r="Y377" s="93">
        <f>SUM('1:2'!Y377)</f>
        <v>0</v>
      </c>
      <c r="Z377" s="93">
        <f>SUM('1:2'!Z377)</f>
        <v>0</v>
      </c>
      <c r="AA377" s="93">
        <f>SUM('1:2'!AA377)</f>
        <v>0</v>
      </c>
      <c r="AB377" s="358">
        <v>0.49</v>
      </c>
      <c r="AC377" s="269">
        <f t="shared" si="140"/>
        <v>0</v>
      </c>
      <c r="AD377" s="251"/>
      <c r="AE377" s="54"/>
      <c r="AF377" s="54"/>
      <c r="AG377" s="54"/>
      <c r="AH377" s="54"/>
      <c r="AI377" s="57"/>
      <c r="AJ377" s="57"/>
      <c r="AK377" s="57"/>
      <c r="AL377" s="54"/>
      <c r="AM377" s="54"/>
      <c r="AN377" s="54"/>
      <c r="AO377" s="54"/>
      <c r="AP377" s="54"/>
      <c r="AQ377" s="54"/>
      <c r="AR377" s="54"/>
      <c r="AS377" s="54"/>
      <c r="AT377" s="54"/>
      <c r="AU377" s="54"/>
      <c r="AV377" s="54"/>
      <c r="AW377" s="54"/>
      <c r="AX377" s="54"/>
      <c r="AY377" s="54"/>
      <c r="AZ377" s="54"/>
      <c r="BA377" s="54"/>
    </row>
    <row r="378" spans="1:53" ht="17.25">
      <c r="A378" s="316">
        <v>30100023</v>
      </c>
      <c r="B378" s="61" t="s">
        <v>78</v>
      </c>
      <c r="C378" s="16" t="s">
        <v>74</v>
      </c>
      <c r="D378" s="17">
        <v>5.08</v>
      </c>
      <c r="E378" s="17"/>
      <c r="F378" s="6"/>
      <c r="G378" s="93">
        <f>SUM('1:2'!G378)</f>
        <v>0</v>
      </c>
      <c r="H378" s="246">
        <f t="shared" si="147"/>
        <v>0</v>
      </c>
      <c r="I378" s="93">
        <f>SUM('1:2'!I378)</f>
        <v>0</v>
      </c>
      <c r="J378" s="31" t="str">
        <f t="array" ref="J378">IF(ISERROR(G378/I378),"",G378/I378)</f>
        <v/>
      </c>
      <c r="K378" s="35">
        <f t="array" ref="K378">IF(ISERROR(G378/L378),"",G378/L378)</f>
        <v>0</v>
      </c>
      <c r="L378" s="87">
        <v>21</v>
      </c>
      <c r="M378" s="36">
        <f t="shared" si="152"/>
        <v>0</v>
      </c>
      <c r="N378" s="31">
        <f t="shared" si="156"/>
        <v>0</v>
      </c>
      <c r="O378" s="93">
        <f>SUM('1:2'!O378)</f>
        <v>0</v>
      </c>
      <c r="P378" s="93">
        <f>SUM('1:2'!P378)</f>
        <v>0</v>
      </c>
      <c r="Q378" s="93">
        <f>SUM('1:2'!Q378)</f>
        <v>0</v>
      </c>
      <c r="R378" s="93">
        <f>SUM('1:2'!R378)</f>
        <v>0</v>
      </c>
      <c r="S378" s="93">
        <f>SUM('1:2'!S378)</f>
        <v>0</v>
      </c>
      <c r="T378" s="93">
        <f>SUM('1:2'!T378)</f>
        <v>0</v>
      </c>
      <c r="U378" s="93">
        <f>SUM('1:2'!U378)</f>
        <v>0</v>
      </c>
      <c r="V378" s="206">
        <f t="shared" si="157"/>
        <v>0</v>
      </c>
      <c r="W378" s="33" t="str">
        <f t="shared" si="158"/>
        <v/>
      </c>
      <c r="X378" s="93">
        <f>SUM('1:2'!X378)</f>
        <v>0</v>
      </c>
      <c r="Y378" s="93">
        <f>SUM('1:2'!Y378)</f>
        <v>0</v>
      </c>
      <c r="Z378" s="93">
        <f>SUM('1:2'!Z378)</f>
        <v>0</v>
      </c>
      <c r="AA378" s="93">
        <f>SUM('1:2'!AA378)</f>
        <v>0</v>
      </c>
      <c r="AB378" s="358">
        <v>0.49</v>
      </c>
      <c r="AC378" s="269">
        <f t="shared" si="140"/>
        <v>0</v>
      </c>
      <c r="AD378" s="251"/>
      <c r="AE378" s="54"/>
      <c r="AF378" s="54"/>
      <c r="AG378" s="54"/>
      <c r="AH378" s="54"/>
      <c r="AI378" s="57"/>
      <c r="AJ378" s="57"/>
      <c r="AK378" s="57"/>
      <c r="AL378" s="54"/>
      <c r="AM378" s="54"/>
      <c r="AN378" s="54"/>
      <c r="AO378" s="54"/>
      <c r="AP378" s="54"/>
      <c r="AQ378" s="54"/>
      <c r="AR378" s="54"/>
      <c r="AS378" s="54"/>
      <c r="AT378" s="54"/>
      <c r="AU378" s="54"/>
      <c r="AV378" s="54"/>
      <c r="AW378" s="54"/>
      <c r="AX378" s="54"/>
      <c r="AY378" s="54"/>
      <c r="AZ378" s="54"/>
      <c r="BA378" s="54"/>
    </row>
    <row r="379" spans="1:53" ht="17.25">
      <c r="A379" s="316">
        <v>30100024</v>
      </c>
      <c r="B379" s="61" t="s">
        <v>78</v>
      </c>
      <c r="C379" s="16" t="s">
        <v>75</v>
      </c>
      <c r="D379" s="17">
        <v>5.08</v>
      </c>
      <c r="E379" s="17"/>
      <c r="F379" s="6"/>
      <c r="G379" s="93">
        <f>SUM('1:2'!G379)</f>
        <v>0</v>
      </c>
      <c r="H379" s="246">
        <f t="shared" si="147"/>
        <v>0</v>
      </c>
      <c r="I379" s="93">
        <f>SUM('1:2'!I379)</f>
        <v>0</v>
      </c>
      <c r="J379" s="31" t="str">
        <f t="array" ref="J379">IF(ISERROR(G379/I379),"",G379/I379)</f>
        <v/>
      </c>
      <c r="K379" s="35">
        <f t="array" ref="K379">IF(ISERROR(G379/L379),"",G379/L379)</f>
        <v>0</v>
      </c>
      <c r="L379" s="87">
        <v>21</v>
      </c>
      <c r="M379" s="36">
        <f t="shared" si="152"/>
        <v>0</v>
      </c>
      <c r="N379" s="31">
        <f t="shared" si="156"/>
        <v>0</v>
      </c>
      <c r="O379" s="93">
        <f>SUM('1:2'!O379)</f>
        <v>0</v>
      </c>
      <c r="P379" s="93">
        <f>SUM('1:2'!P379)</f>
        <v>0</v>
      </c>
      <c r="Q379" s="93">
        <f>SUM('1:2'!Q379)</f>
        <v>0</v>
      </c>
      <c r="R379" s="93">
        <f>SUM('1:2'!R379)</f>
        <v>0</v>
      </c>
      <c r="S379" s="93">
        <f>SUM('1:2'!S379)</f>
        <v>0</v>
      </c>
      <c r="T379" s="93">
        <f>SUM('1:2'!T379)</f>
        <v>0</v>
      </c>
      <c r="U379" s="93">
        <f>SUM('1:2'!U379)</f>
        <v>0</v>
      </c>
      <c r="V379" s="206">
        <f t="shared" si="157"/>
        <v>0</v>
      </c>
      <c r="W379" s="33" t="str">
        <f t="shared" si="158"/>
        <v/>
      </c>
      <c r="X379" s="93">
        <f>SUM('1:2'!X379)</f>
        <v>0</v>
      </c>
      <c r="Y379" s="93">
        <f>SUM('1:2'!Y379)</f>
        <v>0</v>
      </c>
      <c r="Z379" s="93">
        <f>SUM('1:2'!Z379)</f>
        <v>0</v>
      </c>
      <c r="AA379" s="93">
        <f>SUM('1:2'!AA379)</f>
        <v>0</v>
      </c>
      <c r="AB379" s="358">
        <v>0.49</v>
      </c>
      <c r="AC379" s="269">
        <f t="shared" si="140"/>
        <v>0</v>
      </c>
      <c r="AD379" s="251"/>
      <c r="AE379" s="54"/>
      <c r="AF379" s="54"/>
      <c r="AG379" s="54"/>
      <c r="AH379" s="54"/>
      <c r="AI379" s="57"/>
      <c r="AJ379" s="57"/>
      <c r="AK379" s="57"/>
      <c r="AL379" s="54"/>
      <c r="AM379" s="54"/>
      <c r="AN379" s="54"/>
      <c r="AO379" s="54"/>
      <c r="AP379" s="54"/>
      <c r="AQ379" s="54"/>
      <c r="AR379" s="54"/>
      <c r="AS379" s="54"/>
      <c r="AT379" s="54"/>
      <c r="AU379" s="54"/>
      <c r="AV379" s="54"/>
      <c r="AW379" s="54"/>
      <c r="AX379" s="54"/>
      <c r="AY379" s="54"/>
      <c r="AZ379" s="54"/>
      <c r="BA379" s="54"/>
    </row>
    <row r="380" spans="1:53" ht="17.25">
      <c r="A380" s="316">
        <v>30100022</v>
      </c>
      <c r="B380" s="61" t="s">
        <v>78</v>
      </c>
      <c r="C380" s="16" t="s">
        <v>60</v>
      </c>
      <c r="D380" s="17">
        <v>5.08</v>
      </c>
      <c r="E380" s="17"/>
      <c r="F380" s="6"/>
      <c r="G380" s="93">
        <f>SUM('1:2'!G380)</f>
        <v>0</v>
      </c>
      <c r="H380" s="246">
        <f t="shared" si="147"/>
        <v>0</v>
      </c>
      <c r="I380" s="93">
        <f>SUM('1:2'!I380)</f>
        <v>0</v>
      </c>
      <c r="J380" s="31" t="str">
        <f t="array" ref="J380">IF(ISERROR(G380/I380),"",G380/I380)</f>
        <v/>
      </c>
      <c r="K380" s="35">
        <f t="array" ref="K380">IF(ISERROR(G380/L380),"",G380/L380)</f>
        <v>0</v>
      </c>
      <c r="L380" s="87">
        <v>21</v>
      </c>
      <c r="M380" s="36">
        <f t="shared" si="152"/>
        <v>0</v>
      </c>
      <c r="N380" s="31">
        <f t="shared" si="156"/>
        <v>0</v>
      </c>
      <c r="O380" s="93">
        <f>SUM('1:2'!O380)</f>
        <v>0</v>
      </c>
      <c r="P380" s="93">
        <f>SUM('1:2'!P380)</f>
        <v>0</v>
      </c>
      <c r="Q380" s="93">
        <f>SUM('1:2'!Q380)</f>
        <v>0</v>
      </c>
      <c r="R380" s="93">
        <f>SUM('1:2'!R380)</f>
        <v>0</v>
      </c>
      <c r="S380" s="93">
        <f>SUM('1:2'!S380)</f>
        <v>0</v>
      </c>
      <c r="T380" s="93">
        <f>SUM('1:2'!T380)</f>
        <v>0</v>
      </c>
      <c r="U380" s="93">
        <f>SUM('1:2'!U380)</f>
        <v>0</v>
      </c>
      <c r="V380" s="206">
        <f t="shared" si="157"/>
        <v>0</v>
      </c>
      <c r="W380" s="33" t="str">
        <f t="shared" si="158"/>
        <v/>
      </c>
      <c r="X380" s="93">
        <f>SUM('1:2'!X380)</f>
        <v>0</v>
      </c>
      <c r="Y380" s="93">
        <f>SUM('1:2'!Y380)</f>
        <v>0</v>
      </c>
      <c r="Z380" s="93">
        <f>SUM('1:2'!Z380)</f>
        <v>0</v>
      </c>
      <c r="AA380" s="93">
        <f>SUM('1:2'!AA380)</f>
        <v>0</v>
      </c>
      <c r="AB380" s="358">
        <v>0.49</v>
      </c>
      <c r="AC380" s="269">
        <f t="shared" si="140"/>
        <v>0</v>
      </c>
      <c r="AD380" s="251"/>
      <c r="AE380" s="54"/>
      <c r="AF380" s="54"/>
      <c r="AG380" s="54"/>
      <c r="AH380" s="54"/>
      <c r="AI380" s="57"/>
      <c r="AJ380" s="57"/>
      <c r="AK380" s="57"/>
      <c r="AL380" s="54"/>
      <c r="AM380" s="54"/>
      <c r="AN380" s="54"/>
      <c r="AO380" s="54"/>
      <c r="AP380" s="54"/>
      <c r="AQ380" s="54"/>
      <c r="AR380" s="54"/>
      <c r="AS380" s="54"/>
      <c r="AT380" s="54"/>
      <c r="AU380" s="54"/>
      <c r="AV380" s="54"/>
      <c r="AW380" s="54"/>
      <c r="AX380" s="54"/>
      <c r="AY380" s="54"/>
      <c r="AZ380" s="54"/>
      <c r="BA380" s="54"/>
    </row>
    <row r="381" spans="1:53" ht="17.25">
      <c r="A381" s="316">
        <v>30100029</v>
      </c>
      <c r="B381" s="61" t="s">
        <v>78</v>
      </c>
      <c r="C381" s="16" t="s">
        <v>72</v>
      </c>
      <c r="D381" s="17">
        <v>5.08</v>
      </c>
      <c r="E381" s="17"/>
      <c r="F381" s="6"/>
      <c r="G381" s="93">
        <f>SUM('1:2'!G381)</f>
        <v>0</v>
      </c>
      <c r="H381" s="246">
        <f t="shared" si="147"/>
        <v>0</v>
      </c>
      <c r="I381" s="93">
        <f>SUM('1:2'!I381)</f>
        <v>0</v>
      </c>
      <c r="J381" s="31" t="str">
        <f t="array" ref="J381">IF(ISERROR(G381/I381),"",G381/I381)</f>
        <v/>
      </c>
      <c r="K381" s="35">
        <f t="array" ref="K381">IF(ISERROR(G381/L381),"",G381/L381)</f>
        <v>0</v>
      </c>
      <c r="L381" s="87">
        <v>21</v>
      </c>
      <c r="M381" s="36">
        <f t="shared" si="152"/>
        <v>0</v>
      </c>
      <c r="N381" s="31">
        <f t="shared" si="156"/>
        <v>0</v>
      </c>
      <c r="O381" s="93">
        <f>SUM('1:2'!O381)</f>
        <v>0</v>
      </c>
      <c r="P381" s="93">
        <f>SUM('1:2'!P381)</f>
        <v>0</v>
      </c>
      <c r="Q381" s="93">
        <f>SUM('1:2'!Q381)</f>
        <v>0</v>
      </c>
      <c r="R381" s="93">
        <f>SUM('1:2'!R381)</f>
        <v>0</v>
      </c>
      <c r="S381" s="93">
        <f>SUM('1:2'!S381)</f>
        <v>0</v>
      </c>
      <c r="T381" s="93">
        <f>SUM('1:2'!T381)</f>
        <v>0</v>
      </c>
      <c r="U381" s="93">
        <f>SUM('1:2'!U381)</f>
        <v>0</v>
      </c>
      <c r="V381" s="206">
        <f t="shared" si="157"/>
        <v>0</v>
      </c>
      <c r="W381" s="33" t="str">
        <f t="shared" si="158"/>
        <v/>
      </c>
      <c r="X381" s="93">
        <f>SUM('1:2'!X381)</f>
        <v>0</v>
      </c>
      <c r="Y381" s="93">
        <f>SUM('1:2'!Y381)</f>
        <v>0</v>
      </c>
      <c r="Z381" s="93">
        <f>SUM('1:2'!Z381)</f>
        <v>0</v>
      </c>
      <c r="AA381" s="93">
        <f>SUM('1:2'!AA381)</f>
        <v>0</v>
      </c>
      <c r="AB381" s="358">
        <v>0.49</v>
      </c>
      <c r="AC381" s="269">
        <f t="shared" si="140"/>
        <v>0</v>
      </c>
      <c r="AD381" s="251"/>
      <c r="AE381" s="54"/>
      <c r="AF381" s="54"/>
      <c r="AG381" s="54"/>
      <c r="AH381" s="54"/>
      <c r="AI381" s="57"/>
      <c r="AJ381" s="57"/>
      <c r="AK381" s="57"/>
      <c r="AL381" s="54"/>
      <c r="AM381" s="54"/>
      <c r="AN381" s="54"/>
      <c r="AO381" s="54"/>
      <c r="AP381" s="54"/>
      <c r="AQ381" s="54"/>
      <c r="AR381" s="54"/>
      <c r="AS381" s="54"/>
      <c r="AT381" s="54"/>
      <c r="AU381" s="54"/>
      <c r="AV381" s="54"/>
      <c r="AW381" s="54"/>
      <c r="AX381" s="54"/>
      <c r="AY381" s="54"/>
      <c r="AZ381" s="54"/>
      <c r="BA381" s="54"/>
    </row>
    <row r="382" spans="1:53" ht="17.25">
      <c r="A382" s="316">
        <v>30100026</v>
      </c>
      <c r="B382" s="61" t="s">
        <v>78</v>
      </c>
      <c r="C382" s="16" t="s">
        <v>73</v>
      </c>
      <c r="D382" s="17">
        <v>5.08</v>
      </c>
      <c r="E382" s="17"/>
      <c r="F382" s="6"/>
      <c r="G382" s="93">
        <f>SUM('1:2'!G382)</f>
        <v>0</v>
      </c>
      <c r="H382" s="246">
        <f t="shared" si="147"/>
        <v>0</v>
      </c>
      <c r="I382" s="93">
        <f>SUM('1:2'!I382)</f>
        <v>0</v>
      </c>
      <c r="J382" s="31" t="str">
        <f t="array" ref="J382">IF(ISERROR(G382/I382),"",G382/I382)</f>
        <v/>
      </c>
      <c r="K382" s="35">
        <f t="array" ref="K382">IF(ISERROR(G382/L382),"",G382/L382)</f>
        <v>0</v>
      </c>
      <c r="L382" s="87">
        <v>21</v>
      </c>
      <c r="M382" s="36">
        <f t="shared" si="152"/>
        <v>0</v>
      </c>
      <c r="N382" s="31">
        <f t="shared" si="156"/>
        <v>0</v>
      </c>
      <c r="O382" s="93">
        <f>SUM('1:2'!O382)</f>
        <v>0</v>
      </c>
      <c r="P382" s="93">
        <f>SUM('1:2'!P382)</f>
        <v>0</v>
      </c>
      <c r="Q382" s="93">
        <f>SUM('1:2'!Q382)</f>
        <v>0</v>
      </c>
      <c r="R382" s="93">
        <f>SUM('1:2'!R382)</f>
        <v>0</v>
      </c>
      <c r="S382" s="93">
        <f>SUM('1:2'!S382)</f>
        <v>0</v>
      </c>
      <c r="T382" s="93">
        <f>SUM('1:2'!T382)</f>
        <v>0</v>
      </c>
      <c r="U382" s="93">
        <f>SUM('1:2'!U382)</f>
        <v>0</v>
      </c>
      <c r="V382" s="206">
        <f t="shared" si="157"/>
        <v>0</v>
      </c>
      <c r="W382" s="33" t="str">
        <f t="shared" si="158"/>
        <v/>
      </c>
      <c r="X382" s="93">
        <f>SUM('1:2'!X382)</f>
        <v>0</v>
      </c>
      <c r="Y382" s="93">
        <f>SUM('1:2'!Y382)</f>
        <v>0</v>
      </c>
      <c r="Z382" s="93">
        <f>SUM('1:2'!Z382)</f>
        <v>0</v>
      </c>
      <c r="AA382" s="93">
        <f>SUM('1:2'!AA382)</f>
        <v>0</v>
      </c>
      <c r="AB382" s="358">
        <v>0.49</v>
      </c>
      <c r="AC382" s="269">
        <f t="shared" si="140"/>
        <v>0</v>
      </c>
      <c r="AD382" s="251"/>
      <c r="AE382" s="54"/>
      <c r="AF382" s="54"/>
      <c r="AG382" s="54"/>
      <c r="AH382" s="54"/>
      <c r="AI382" s="57"/>
      <c r="AJ382" s="57"/>
      <c r="AK382" s="57"/>
      <c r="AL382" s="54"/>
      <c r="AM382" s="54"/>
      <c r="AN382" s="54"/>
      <c r="AO382" s="54"/>
      <c r="AP382" s="54"/>
      <c r="AQ382" s="54"/>
      <c r="AR382" s="54"/>
      <c r="AS382" s="54"/>
      <c r="AT382" s="54"/>
      <c r="AU382" s="54"/>
      <c r="AV382" s="54"/>
      <c r="AW382" s="54"/>
      <c r="AX382" s="54"/>
      <c r="AY382" s="54"/>
      <c r="AZ382" s="54"/>
      <c r="BA382" s="54"/>
    </row>
    <row r="383" spans="1:53" ht="17.25">
      <c r="A383" s="316">
        <v>30100025</v>
      </c>
      <c r="B383" s="61" t="s">
        <v>78</v>
      </c>
      <c r="C383" s="16" t="s">
        <v>61</v>
      </c>
      <c r="D383" s="17">
        <v>5.08</v>
      </c>
      <c r="E383" s="17"/>
      <c r="F383" s="6"/>
      <c r="G383" s="93">
        <f>SUM('1:2'!G383)</f>
        <v>0</v>
      </c>
      <c r="H383" s="246">
        <f t="shared" si="147"/>
        <v>0</v>
      </c>
      <c r="I383" s="93">
        <f>SUM('1:2'!I383)</f>
        <v>0</v>
      </c>
      <c r="J383" s="31" t="str">
        <f t="array" ref="J383">IF(ISERROR(G383/I383),"",G383/I383)</f>
        <v/>
      </c>
      <c r="K383" s="35">
        <f t="array" ref="K383">IF(ISERROR(G383/L383),"",G383/L383)</f>
        <v>0</v>
      </c>
      <c r="L383" s="87">
        <v>21</v>
      </c>
      <c r="M383" s="36">
        <f t="shared" si="152"/>
        <v>0</v>
      </c>
      <c r="N383" s="31">
        <f t="shared" si="156"/>
        <v>0</v>
      </c>
      <c r="O383" s="93">
        <f>SUM('1:2'!O383)</f>
        <v>0</v>
      </c>
      <c r="P383" s="93">
        <f>SUM('1:2'!P383)</f>
        <v>0</v>
      </c>
      <c r="Q383" s="93">
        <f>SUM('1:2'!Q383)</f>
        <v>0</v>
      </c>
      <c r="R383" s="93">
        <f>SUM('1:2'!R383)</f>
        <v>0</v>
      </c>
      <c r="S383" s="93">
        <f>SUM('1:2'!S383)</f>
        <v>0</v>
      </c>
      <c r="T383" s="93">
        <f>SUM('1:2'!T383)</f>
        <v>0</v>
      </c>
      <c r="U383" s="93">
        <f>SUM('1:2'!U383)</f>
        <v>0</v>
      </c>
      <c r="V383" s="206">
        <f t="shared" si="157"/>
        <v>0</v>
      </c>
      <c r="W383" s="33" t="str">
        <f t="shared" si="158"/>
        <v/>
      </c>
      <c r="X383" s="93">
        <f>SUM('1:2'!X383)</f>
        <v>0</v>
      </c>
      <c r="Y383" s="93">
        <f>SUM('1:2'!Y383)</f>
        <v>0</v>
      </c>
      <c r="Z383" s="93">
        <f>SUM('1:2'!Z383)</f>
        <v>0</v>
      </c>
      <c r="AA383" s="93">
        <f>SUM('1:2'!AA383)</f>
        <v>0</v>
      </c>
      <c r="AB383" s="358">
        <v>0.49</v>
      </c>
      <c r="AC383" s="269">
        <f t="shared" si="140"/>
        <v>0</v>
      </c>
      <c r="AD383" s="251"/>
      <c r="AE383" s="54"/>
      <c r="AF383" s="54"/>
      <c r="AG383" s="54"/>
      <c r="AH383" s="54"/>
      <c r="AI383" s="57"/>
      <c r="AJ383" s="57"/>
      <c r="AK383" s="57"/>
      <c r="AL383" s="54"/>
      <c r="AM383" s="54"/>
      <c r="AN383" s="54"/>
      <c r="AO383" s="54"/>
      <c r="AP383" s="54"/>
      <c r="AQ383" s="54"/>
      <c r="AR383" s="54"/>
      <c r="AS383" s="54"/>
      <c r="AT383" s="54"/>
      <c r="AU383" s="54"/>
      <c r="AV383" s="54"/>
      <c r="AW383" s="54"/>
      <c r="AX383" s="54"/>
      <c r="AY383" s="54"/>
      <c r="AZ383" s="54"/>
      <c r="BA383" s="54"/>
    </row>
    <row r="384" spans="1:53" ht="17.25">
      <c r="A384" s="316">
        <v>30100028</v>
      </c>
      <c r="B384" s="61" t="s">
        <v>78</v>
      </c>
      <c r="C384" s="16" t="s">
        <v>77</v>
      </c>
      <c r="D384" s="17">
        <v>5.08</v>
      </c>
      <c r="E384" s="17"/>
      <c r="F384" s="6"/>
      <c r="G384" s="93">
        <f>SUM('1:2'!G384)</f>
        <v>0</v>
      </c>
      <c r="H384" s="246">
        <f t="shared" si="147"/>
        <v>0</v>
      </c>
      <c r="I384" s="93">
        <f>SUM('1:2'!I384)</f>
        <v>0</v>
      </c>
      <c r="J384" s="31" t="str">
        <f t="array" ref="J384">IF(ISERROR(G384/I384),"",G384/I384)</f>
        <v/>
      </c>
      <c r="K384" s="35">
        <f t="array" ref="K384">IF(ISERROR(G384/L384),"",G384/L384)</f>
        <v>0</v>
      </c>
      <c r="L384" s="87">
        <v>21</v>
      </c>
      <c r="M384" s="36">
        <f t="shared" si="152"/>
        <v>0</v>
      </c>
      <c r="N384" s="31">
        <f t="shared" si="156"/>
        <v>0</v>
      </c>
      <c r="O384" s="93">
        <f>SUM('1:2'!O384)</f>
        <v>0</v>
      </c>
      <c r="P384" s="93">
        <f>SUM('1:2'!P384)</f>
        <v>0</v>
      </c>
      <c r="Q384" s="93">
        <f>SUM('1:2'!Q384)</f>
        <v>0</v>
      </c>
      <c r="R384" s="93">
        <f>SUM('1:2'!R384)</f>
        <v>0</v>
      </c>
      <c r="S384" s="93">
        <f>SUM('1:2'!S384)</f>
        <v>0</v>
      </c>
      <c r="T384" s="93">
        <f>SUM('1:2'!T384)</f>
        <v>0</v>
      </c>
      <c r="U384" s="93">
        <f>SUM('1:2'!U384)</f>
        <v>0</v>
      </c>
      <c r="V384" s="206">
        <f t="shared" si="157"/>
        <v>0</v>
      </c>
      <c r="W384" s="33" t="str">
        <f t="shared" si="158"/>
        <v/>
      </c>
      <c r="X384" s="93">
        <f>SUM('1:2'!X384)</f>
        <v>0</v>
      </c>
      <c r="Y384" s="93">
        <f>SUM('1:2'!Y384)</f>
        <v>0</v>
      </c>
      <c r="Z384" s="93">
        <f>SUM('1:2'!Z384)</f>
        <v>0</v>
      </c>
      <c r="AA384" s="93">
        <f>SUM('1:2'!AA384)</f>
        <v>0</v>
      </c>
      <c r="AB384" s="358">
        <v>0.49</v>
      </c>
      <c r="AC384" s="269">
        <f t="shared" si="140"/>
        <v>0</v>
      </c>
      <c r="AD384" s="251"/>
      <c r="AE384" s="54"/>
      <c r="AF384" s="54"/>
      <c r="AG384" s="54"/>
      <c r="AH384" s="54"/>
      <c r="AI384" s="57"/>
      <c r="AJ384" s="57"/>
      <c r="AK384" s="57"/>
      <c r="AL384" s="54"/>
      <c r="AM384" s="54"/>
      <c r="AN384" s="54"/>
      <c r="AO384" s="54"/>
      <c r="AP384" s="54"/>
      <c r="AQ384" s="54"/>
      <c r="AR384" s="54"/>
      <c r="AS384" s="54"/>
      <c r="AT384" s="54"/>
      <c r="AU384" s="54"/>
      <c r="AV384" s="54"/>
      <c r="AW384" s="54"/>
      <c r="AX384" s="54"/>
      <c r="AY384" s="54"/>
      <c r="AZ384" s="54"/>
      <c r="BA384" s="54"/>
    </row>
    <row r="385" spans="1:53" ht="17.25">
      <c r="A385" s="316">
        <v>30100032</v>
      </c>
      <c r="B385" s="61" t="s">
        <v>79</v>
      </c>
      <c r="C385" s="16" t="s">
        <v>65</v>
      </c>
      <c r="D385" s="17">
        <v>5.03</v>
      </c>
      <c r="E385" s="17"/>
      <c r="F385" s="6"/>
      <c r="G385" s="93">
        <f>SUM('1:2'!G385)</f>
        <v>0</v>
      </c>
      <c r="H385" s="246">
        <f t="shared" si="147"/>
        <v>0</v>
      </c>
      <c r="I385" s="93">
        <f>SUM('1:2'!I385)</f>
        <v>0</v>
      </c>
      <c r="J385" s="31" t="str">
        <f t="array" ref="J385">IF(ISERROR(G385/I385),"",G385/I385)</f>
        <v/>
      </c>
      <c r="K385" s="35">
        <f t="array" ref="K385">IF(ISERROR(G385/L385),"",G385/L385)</f>
        <v>0</v>
      </c>
      <c r="L385" s="87">
        <v>56</v>
      </c>
      <c r="M385" s="36">
        <f t="shared" si="152"/>
        <v>0</v>
      </c>
      <c r="N385" s="31">
        <f t="shared" si="156"/>
        <v>0</v>
      </c>
      <c r="O385" s="93">
        <f>SUM('1:2'!O385)</f>
        <v>0</v>
      </c>
      <c r="P385" s="93">
        <f>SUM('1:2'!P385)</f>
        <v>0</v>
      </c>
      <c r="Q385" s="93">
        <f>SUM('1:2'!Q385)</f>
        <v>0</v>
      </c>
      <c r="R385" s="93">
        <f>SUM('1:2'!R385)</f>
        <v>0</v>
      </c>
      <c r="S385" s="93">
        <f>SUM('1:2'!S385)</f>
        <v>0</v>
      </c>
      <c r="T385" s="93">
        <f>SUM('1:2'!T385)</f>
        <v>0</v>
      </c>
      <c r="U385" s="93">
        <f>SUM('1:2'!U385)</f>
        <v>0</v>
      </c>
      <c r="V385" s="206">
        <f t="shared" si="157"/>
        <v>0</v>
      </c>
      <c r="W385" s="33" t="str">
        <f t="shared" si="158"/>
        <v/>
      </c>
      <c r="X385" s="93">
        <f>SUM('1:2'!X385)</f>
        <v>0</v>
      </c>
      <c r="Y385" s="93">
        <f>SUM('1:2'!Y385)</f>
        <v>0</v>
      </c>
      <c r="Z385" s="93">
        <f>SUM('1:2'!Z385)</f>
        <v>0</v>
      </c>
      <c r="AA385" s="93">
        <f>SUM('1:2'!AA385)</f>
        <v>0</v>
      </c>
      <c r="AB385" s="358">
        <v>0.18</v>
      </c>
      <c r="AC385" s="269">
        <f t="shared" si="140"/>
        <v>0</v>
      </c>
      <c r="AD385" s="251"/>
      <c r="AE385" s="54"/>
      <c r="AF385" s="54"/>
      <c r="AG385" s="54"/>
      <c r="AH385" s="54"/>
      <c r="AI385" s="57"/>
      <c r="AJ385" s="57"/>
      <c r="AK385" s="57"/>
      <c r="AL385" s="54"/>
      <c r="AM385" s="54"/>
      <c r="AN385" s="54"/>
      <c r="AO385" s="54"/>
      <c r="AP385" s="54"/>
      <c r="AQ385" s="54"/>
      <c r="AR385" s="54"/>
      <c r="AS385" s="54"/>
      <c r="AT385" s="54"/>
      <c r="AU385" s="54"/>
      <c r="AV385" s="54"/>
      <c r="AW385" s="54"/>
      <c r="AX385" s="54"/>
      <c r="AY385" s="54"/>
      <c r="AZ385" s="54"/>
      <c r="BA385" s="54"/>
    </row>
    <row r="386" spans="1:53" ht="17.25">
      <c r="A386" s="316">
        <v>30100033</v>
      </c>
      <c r="B386" s="61" t="s">
        <v>79</v>
      </c>
      <c r="C386" s="16" t="s">
        <v>53</v>
      </c>
      <c r="D386" s="17">
        <v>5.03</v>
      </c>
      <c r="E386" s="17"/>
      <c r="F386" s="6"/>
      <c r="G386" s="93">
        <f>SUM('1:2'!G386)</f>
        <v>0</v>
      </c>
      <c r="H386" s="246">
        <f t="shared" si="147"/>
        <v>0</v>
      </c>
      <c r="I386" s="93">
        <f>SUM('1:2'!I386)</f>
        <v>0</v>
      </c>
      <c r="J386" s="31" t="str">
        <f t="array" ref="J386">IF(ISERROR(G386/I386),"",G386/I386)</f>
        <v/>
      </c>
      <c r="K386" s="35">
        <f t="array" ref="K386">IF(ISERROR(G386/L386),"",G386/L386)</f>
        <v>0</v>
      </c>
      <c r="L386" s="87">
        <v>56</v>
      </c>
      <c r="M386" s="36">
        <f t="shared" si="152"/>
        <v>0</v>
      </c>
      <c r="N386" s="31">
        <f t="shared" si="156"/>
        <v>0</v>
      </c>
      <c r="O386" s="93">
        <f>SUM('1:2'!O386)</f>
        <v>0</v>
      </c>
      <c r="P386" s="93">
        <f>SUM('1:2'!P386)</f>
        <v>0</v>
      </c>
      <c r="Q386" s="93">
        <f>SUM('1:2'!Q386)</f>
        <v>0</v>
      </c>
      <c r="R386" s="93">
        <f>SUM('1:2'!R386)</f>
        <v>0</v>
      </c>
      <c r="S386" s="93">
        <f>SUM('1:2'!S386)</f>
        <v>0</v>
      </c>
      <c r="T386" s="93">
        <f>SUM('1:2'!T386)</f>
        <v>0</v>
      </c>
      <c r="U386" s="93">
        <f>SUM('1:2'!U386)</f>
        <v>0</v>
      </c>
      <c r="V386" s="206">
        <f t="shared" si="157"/>
        <v>0</v>
      </c>
      <c r="W386" s="33" t="str">
        <f t="shared" si="158"/>
        <v/>
      </c>
      <c r="X386" s="93">
        <f>SUM('1:2'!X386)</f>
        <v>0</v>
      </c>
      <c r="Y386" s="93">
        <f>SUM('1:2'!Y386)</f>
        <v>0</v>
      </c>
      <c r="Z386" s="93">
        <f>SUM('1:2'!Z386)</f>
        <v>0</v>
      </c>
      <c r="AA386" s="93">
        <f>SUM('1:2'!AA386)</f>
        <v>0</v>
      </c>
      <c r="AB386" s="358">
        <v>0.18</v>
      </c>
      <c r="AC386" s="269">
        <f t="shared" si="140"/>
        <v>0</v>
      </c>
      <c r="AD386" s="251"/>
      <c r="AE386" s="54"/>
      <c r="AF386" s="54"/>
      <c r="AG386" s="54"/>
      <c r="AH386" s="54"/>
      <c r="AI386" s="57"/>
      <c r="AJ386" s="57"/>
      <c r="AK386" s="57"/>
      <c r="AL386" s="54"/>
      <c r="AM386" s="54"/>
      <c r="AN386" s="54"/>
      <c r="AO386" s="54"/>
      <c r="AP386" s="54"/>
      <c r="AQ386" s="54"/>
      <c r="AR386" s="54"/>
      <c r="AS386" s="54"/>
      <c r="AT386" s="54"/>
      <c r="AU386" s="54"/>
      <c r="AV386" s="54"/>
      <c r="AW386" s="54"/>
      <c r="AX386" s="54"/>
      <c r="AY386" s="54"/>
      <c r="AZ386" s="54"/>
      <c r="BA386" s="54"/>
    </row>
    <row r="387" spans="1:53" ht="17.25">
      <c r="A387" s="316">
        <v>30100062</v>
      </c>
      <c r="B387" s="61" t="s">
        <v>79</v>
      </c>
      <c r="C387" s="16" t="s">
        <v>66</v>
      </c>
      <c r="D387" s="17">
        <v>5.03</v>
      </c>
      <c r="E387" s="17"/>
      <c r="F387" s="6"/>
      <c r="G387" s="93">
        <f>SUM('1:2'!G387)</f>
        <v>0</v>
      </c>
      <c r="H387" s="246">
        <f t="shared" si="147"/>
        <v>0</v>
      </c>
      <c r="I387" s="93">
        <f>SUM('1:2'!I387)</f>
        <v>0</v>
      </c>
      <c r="J387" s="31" t="str">
        <f t="array" ref="J387">IF(ISERROR(G387/I387),"",G387/I387)</f>
        <v/>
      </c>
      <c r="K387" s="35">
        <f t="array" ref="K387">IF(ISERROR(G387/L387),"",G387/L387)</f>
        <v>0</v>
      </c>
      <c r="L387" s="87">
        <v>56</v>
      </c>
      <c r="M387" s="36">
        <f t="shared" si="152"/>
        <v>0</v>
      </c>
      <c r="N387" s="31">
        <f t="shared" si="156"/>
        <v>0</v>
      </c>
      <c r="O387" s="93">
        <f>SUM('1:2'!O387)</f>
        <v>0</v>
      </c>
      <c r="P387" s="93">
        <f>SUM('1:2'!P387)</f>
        <v>0</v>
      </c>
      <c r="Q387" s="93">
        <f>SUM('1:2'!Q387)</f>
        <v>0</v>
      </c>
      <c r="R387" s="93">
        <f>SUM('1:2'!R387)</f>
        <v>0</v>
      </c>
      <c r="S387" s="93">
        <f>SUM('1:2'!S387)</f>
        <v>0</v>
      </c>
      <c r="T387" s="93">
        <f>SUM('1:2'!T387)</f>
        <v>0</v>
      </c>
      <c r="U387" s="93">
        <f>SUM('1:2'!U387)</f>
        <v>0</v>
      </c>
      <c r="V387" s="206">
        <f t="shared" si="157"/>
        <v>0</v>
      </c>
      <c r="W387" s="33" t="str">
        <f t="shared" si="158"/>
        <v/>
      </c>
      <c r="X387" s="93">
        <f>SUM('1:2'!X387)</f>
        <v>0</v>
      </c>
      <c r="Y387" s="93">
        <f>SUM('1:2'!Y387)</f>
        <v>0</v>
      </c>
      <c r="Z387" s="93">
        <f>SUM('1:2'!Z387)</f>
        <v>0</v>
      </c>
      <c r="AA387" s="93">
        <f>SUM('1:2'!AA387)</f>
        <v>0</v>
      </c>
      <c r="AB387" s="358">
        <v>0.18</v>
      </c>
      <c r="AC387" s="269">
        <f t="shared" si="140"/>
        <v>0</v>
      </c>
      <c r="AD387" s="251"/>
      <c r="AE387" s="54"/>
      <c r="AF387" s="54"/>
      <c r="AG387" s="54"/>
      <c r="AH387" s="54"/>
      <c r="AI387" s="57"/>
      <c r="AJ387" s="57"/>
      <c r="AK387" s="57"/>
      <c r="AL387" s="54"/>
      <c r="AM387" s="54"/>
      <c r="AN387" s="54"/>
      <c r="AO387" s="54"/>
      <c r="AP387" s="54"/>
      <c r="AQ387" s="54"/>
      <c r="AR387" s="54"/>
      <c r="AS387" s="54"/>
      <c r="AT387" s="54"/>
      <c r="AU387" s="54"/>
      <c r="AV387" s="54"/>
      <c r="AW387" s="54"/>
      <c r="AX387" s="54"/>
      <c r="AY387" s="54"/>
      <c r="AZ387" s="54"/>
      <c r="BA387" s="54"/>
    </row>
    <row r="388" spans="1:53" ht="17.25">
      <c r="A388" s="316">
        <v>30100031</v>
      </c>
      <c r="B388" s="61" t="s">
        <v>79</v>
      </c>
      <c r="C388" s="16" t="s">
        <v>74</v>
      </c>
      <c r="D388" s="17">
        <v>5.03</v>
      </c>
      <c r="E388" s="17"/>
      <c r="F388" s="6"/>
      <c r="G388" s="93">
        <f>SUM('1:2'!G388)</f>
        <v>0</v>
      </c>
      <c r="H388" s="246">
        <f t="shared" si="147"/>
        <v>0</v>
      </c>
      <c r="I388" s="93">
        <f>SUM('1:2'!I388)</f>
        <v>0</v>
      </c>
      <c r="J388" s="31" t="str">
        <f t="array" ref="J388">IF(ISERROR(G388/I388),"",G388/I388)</f>
        <v/>
      </c>
      <c r="K388" s="35">
        <f t="array" ref="K388">IF(ISERROR(G388/L388),"",G388/L388)</f>
        <v>0</v>
      </c>
      <c r="L388" s="87">
        <v>56</v>
      </c>
      <c r="M388" s="36">
        <f t="shared" si="152"/>
        <v>0</v>
      </c>
      <c r="N388" s="31">
        <f t="shared" si="156"/>
        <v>0</v>
      </c>
      <c r="O388" s="93">
        <f>SUM('1:2'!O388)</f>
        <v>0</v>
      </c>
      <c r="P388" s="93">
        <f>SUM('1:2'!P388)</f>
        <v>0</v>
      </c>
      <c r="Q388" s="93">
        <f>SUM('1:2'!Q388)</f>
        <v>0</v>
      </c>
      <c r="R388" s="93">
        <f>SUM('1:2'!R388)</f>
        <v>0</v>
      </c>
      <c r="S388" s="93">
        <f>SUM('1:2'!S388)</f>
        <v>0</v>
      </c>
      <c r="T388" s="93">
        <f>SUM('1:2'!T388)</f>
        <v>0</v>
      </c>
      <c r="U388" s="93">
        <f>SUM('1:2'!U388)</f>
        <v>0</v>
      </c>
      <c r="V388" s="206">
        <f t="shared" si="157"/>
        <v>0</v>
      </c>
      <c r="W388" s="33" t="str">
        <f t="shared" si="158"/>
        <v/>
      </c>
      <c r="X388" s="93">
        <f>SUM('1:2'!X388)</f>
        <v>0</v>
      </c>
      <c r="Y388" s="93">
        <f>SUM('1:2'!Y388)</f>
        <v>0</v>
      </c>
      <c r="Z388" s="93">
        <f>SUM('1:2'!Z388)</f>
        <v>0</v>
      </c>
      <c r="AA388" s="93">
        <f>SUM('1:2'!AA388)</f>
        <v>0</v>
      </c>
      <c r="AB388" s="358">
        <v>0.18</v>
      </c>
      <c r="AC388" s="269">
        <f t="shared" si="140"/>
        <v>0</v>
      </c>
      <c r="AD388" s="251"/>
      <c r="AE388" s="54"/>
      <c r="AF388" s="54"/>
      <c r="AG388" s="54"/>
      <c r="AH388" s="54"/>
      <c r="AI388" s="57"/>
      <c r="AJ388" s="57"/>
      <c r="AK388" s="57"/>
      <c r="AL388" s="54"/>
      <c r="AM388" s="54"/>
      <c r="AN388" s="54"/>
      <c r="AO388" s="54"/>
      <c r="AP388" s="54"/>
      <c r="AQ388" s="54"/>
      <c r="AR388" s="54"/>
      <c r="AS388" s="54"/>
      <c r="AT388" s="54"/>
      <c r="AU388" s="54"/>
      <c r="AV388" s="54"/>
      <c r="AW388" s="54"/>
      <c r="AX388" s="54"/>
      <c r="AY388" s="54"/>
      <c r="AZ388" s="54"/>
      <c r="BA388" s="54"/>
    </row>
    <row r="389" spans="1:53" ht="17.25">
      <c r="A389" s="316">
        <v>30100019</v>
      </c>
      <c r="B389" s="61" t="s">
        <v>385</v>
      </c>
      <c r="C389" s="16" t="s">
        <v>386</v>
      </c>
      <c r="D389" s="17">
        <v>5.03</v>
      </c>
      <c r="E389" s="17"/>
      <c r="F389" s="6"/>
      <c r="G389" s="93">
        <f>SUM('1:2'!G389)</f>
        <v>0</v>
      </c>
      <c r="H389" s="246">
        <f t="shared" si="147"/>
        <v>0</v>
      </c>
      <c r="I389" s="93">
        <f>SUM('1:2'!I389)</f>
        <v>0</v>
      </c>
      <c r="J389" s="31"/>
      <c r="K389" s="35">
        <f t="array" ref="K389">IF(ISERROR(G389/L389),"",G389/L389)</f>
        <v>0</v>
      </c>
      <c r="L389" s="87">
        <v>54</v>
      </c>
      <c r="M389" s="36">
        <f t="shared" si="152"/>
        <v>0</v>
      </c>
      <c r="N389" s="31">
        <f t="shared" si="156"/>
        <v>0</v>
      </c>
      <c r="O389" s="93">
        <f>SUM('1:2'!O389)</f>
        <v>0</v>
      </c>
      <c r="P389" s="93">
        <f>SUM('1:2'!P389)</f>
        <v>0</v>
      </c>
      <c r="Q389" s="93">
        <f>SUM('1:2'!Q389)</f>
        <v>0</v>
      </c>
      <c r="R389" s="93">
        <f>SUM('1:2'!R389)</f>
        <v>0</v>
      </c>
      <c r="S389" s="93">
        <f>SUM('1:2'!S389)</f>
        <v>0</v>
      </c>
      <c r="T389" s="93">
        <f>SUM('1:2'!T389)</f>
        <v>0</v>
      </c>
      <c r="U389" s="93">
        <f>SUM('1:2'!U389)</f>
        <v>0</v>
      </c>
      <c r="V389" s="206"/>
      <c r="W389" s="33"/>
      <c r="X389" s="93">
        <f>SUM('1:2'!X389)</f>
        <v>0</v>
      </c>
      <c r="Y389" s="93">
        <f>SUM('1:2'!Y389)</f>
        <v>0</v>
      </c>
      <c r="Z389" s="93">
        <f>SUM('1:2'!Z389)</f>
        <v>0</v>
      </c>
      <c r="AA389" s="93">
        <f>SUM('1:2'!AA389)</f>
        <v>0</v>
      </c>
      <c r="AB389" s="358">
        <v>0.19</v>
      </c>
      <c r="AC389" s="269">
        <f t="shared" si="140"/>
        <v>0</v>
      </c>
      <c r="AD389" s="251"/>
      <c r="AE389" s="54"/>
      <c r="AF389" s="54"/>
      <c r="AG389" s="54"/>
      <c r="AH389" s="54"/>
      <c r="AI389" s="57"/>
      <c r="AJ389" s="57"/>
      <c r="AK389" s="57"/>
      <c r="AL389" s="54"/>
      <c r="AM389" s="54"/>
      <c r="AN389" s="54"/>
      <c r="AO389" s="54"/>
      <c r="AP389" s="54"/>
      <c r="AQ389" s="54"/>
      <c r="AR389" s="54"/>
      <c r="AS389" s="54"/>
      <c r="AT389" s="54"/>
      <c r="AU389" s="54"/>
      <c r="AV389" s="54"/>
      <c r="AW389" s="54"/>
      <c r="AX389" s="54"/>
      <c r="AY389" s="54"/>
      <c r="AZ389" s="54"/>
      <c r="BA389" s="54"/>
    </row>
    <row r="390" spans="1:53" ht="17.25">
      <c r="A390" s="316">
        <v>30100020</v>
      </c>
      <c r="B390" s="61" t="s">
        <v>385</v>
      </c>
      <c r="C390" s="16" t="s">
        <v>387</v>
      </c>
      <c r="D390" s="17">
        <v>5.03</v>
      </c>
      <c r="E390" s="17"/>
      <c r="F390" s="6"/>
      <c r="G390" s="93">
        <f>SUM('1:2'!G390)</f>
        <v>0</v>
      </c>
      <c r="H390" s="246">
        <f t="shared" si="147"/>
        <v>0</v>
      </c>
      <c r="I390" s="93">
        <f>SUM('1:2'!I390)</f>
        <v>0</v>
      </c>
      <c r="J390" s="31"/>
      <c r="K390" s="35">
        <f t="array" ref="K390">IF(ISERROR(G390/L390),"",G390/L390)</f>
        <v>0</v>
      </c>
      <c r="L390" s="87">
        <v>54</v>
      </c>
      <c r="M390" s="36">
        <f t="shared" si="152"/>
        <v>0</v>
      </c>
      <c r="N390" s="31">
        <f t="shared" si="156"/>
        <v>0</v>
      </c>
      <c r="O390" s="93">
        <f>SUM('1:2'!O390)</f>
        <v>0</v>
      </c>
      <c r="P390" s="93">
        <f>SUM('1:2'!P390)</f>
        <v>0</v>
      </c>
      <c r="Q390" s="93">
        <f>SUM('1:2'!Q390)</f>
        <v>0</v>
      </c>
      <c r="R390" s="93">
        <f>SUM('1:2'!R390)</f>
        <v>0</v>
      </c>
      <c r="S390" s="93">
        <f>SUM('1:2'!S390)</f>
        <v>0</v>
      </c>
      <c r="T390" s="93">
        <f>SUM('1:2'!T390)</f>
        <v>0</v>
      </c>
      <c r="U390" s="93">
        <f>SUM('1:2'!U390)</f>
        <v>0</v>
      </c>
      <c r="V390" s="206"/>
      <c r="W390" s="33"/>
      <c r="X390" s="93">
        <f>SUM('1:2'!X390)</f>
        <v>0</v>
      </c>
      <c r="Y390" s="93">
        <f>SUM('1:2'!Y390)</f>
        <v>0</v>
      </c>
      <c r="Z390" s="93">
        <f>SUM('1:2'!Z390)</f>
        <v>0</v>
      </c>
      <c r="AA390" s="93">
        <f>SUM('1:2'!AA390)</f>
        <v>0</v>
      </c>
      <c r="AB390" s="358">
        <v>0.19</v>
      </c>
      <c r="AC390" s="269">
        <f t="shared" si="140"/>
        <v>0</v>
      </c>
      <c r="AD390" s="251"/>
      <c r="AE390" s="54"/>
      <c r="AF390" s="54"/>
      <c r="AG390" s="54"/>
      <c r="AH390" s="54"/>
      <c r="AI390" s="57"/>
      <c r="AJ390" s="57"/>
      <c r="AK390" s="57"/>
      <c r="AL390" s="54"/>
      <c r="AM390" s="54"/>
      <c r="AN390" s="54"/>
      <c r="AO390" s="54"/>
      <c r="AP390" s="54"/>
      <c r="AQ390" s="54"/>
      <c r="AR390" s="54"/>
      <c r="AS390" s="54"/>
      <c r="AT390" s="54"/>
      <c r="AU390" s="54"/>
      <c r="AV390" s="54"/>
      <c r="AW390" s="54"/>
      <c r="AX390" s="54"/>
      <c r="AY390" s="54"/>
      <c r="AZ390" s="54"/>
      <c r="BA390" s="54"/>
    </row>
    <row r="391" spans="1:53" ht="17.25">
      <c r="A391" s="316">
        <v>30100021</v>
      </c>
      <c r="B391" s="190" t="s">
        <v>382</v>
      </c>
      <c r="C391" s="16" t="s">
        <v>389</v>
      </c>
      <c r="D391" s="17">
        <v>5.03</v>
      </c>
      <c r="E391" s="17"/>
      <c r="F391" s="6"/>
      <c r="G391" s="93">
        <f>SUM('1:2'!G391)</f>
        <v>0</v>
      </c>
      <c r="H391" s="246">
        <f t="shared" si="147"/>
        <v>0</v>
      </c>
      <c r="I391" s="93">
        <f>SUM('1:2'!I391)</f>
        <v>0</v>
      </c>
      <c r="J391" s="31"/>
      <c r="K391" s="35">
        <f t="array" ref="K391">IF(ISERROR(G391/L391),"",G391/L391)</f>
        <v>0</v>
      </c>
      <c r="L391" s="87">
        <v>54</v>
      </c>
      <c r="M391" s="36">
        <f t="shared" si="152"/>
        <v>0</v>
      </c>
      <c r="N391" s="31">
        <f t="shared" si="156"/>
        <v>0</v>
      </c>
      <c r="O391" s="93">
        <f>SUM('1:2'!O391)</f>
        <v>0</v>
      </c>
      <c r="P391" s="93">
        <f>SUM('1:2'!P391)</f>
        <v>0</v>
      </c>
      <c r="Q391" s="93">
        <f>SUM('1:2'!Q391)</f>
        <v>0</v>
      </c>
      <c r="R391" s="93">
        <f>SUM('1:2'!R391)</f>
        <v>0</v>
      </c>
      <c r="S391" s="93">
        <f>SUM('1:2'!S391)</f>
        <v>0</v>
      </c>
      <c r="T391" s="93">
        <f>SUM('1:2'!T391)</f>
        <v>0</v>
      </c>
      <c r="U391" s="93">
        <f>SUM('1:2'!U391)</f>
        <v>0</v>
      </c>
      <c r="V391" s="206"/>
      <c r="W391" s="33"/>
      <c r="X391" s="93">
        <f>SUM('1:2'!X391)</f>
        <v>0</v>
      </c>
      <c r="Y391" s="93">
        <f>SUM('1:2'!Y391)</f>
        <v>0</v>
      </c>
      <c r="Z391" s="93">
        <f>SUM('1:2'!Z391)</f>
        <v>0</v>
      </c>
      <c r="AA391" s="93">
        <f>SUM('1:2'!AA391)</f>
        <v>0</v>
      </c>
      <c r="AB391" s="358">
        <v>0.19</v>
      </c>
      <c r="AC391" s="269">
        <f t="shared" si="140"/>
        <v>0</v>
      </c>
      <c r="AD391" s="251"/>
      <c r="AE391" s="54"/>
      <c r="AF391" s="54"/>
      <c r="AG391" s="54"/>
      <c r="AH391" s="54"/>
      <c r="AI391" s="57"/>
      <c r="AJ391" s="57"/>
      <c r="AK391" s="57"/>
      <c r="AL391" s="54"/>
      <c r="AM391" s="54"/>
      <c r="AN391" s="54"/>
      <c r="AO391" s="54"/>
      <c r="AP391" s="54"/>
      <c r="AQ391" s="54"/>
      <c r="AR391" s="54"/>
      <c r="AS391" s="54"/>
      <c r="AT391" s="54"/>
      <c r="AU391" s="54"/>
      <c r="AV391" s="54"/>
      <c r="AW391" s="54"/>
      <c r="AX391" s="54"/>
      <c r="AY391" s="54"/>
      <c r="AZ391" s="54"/>
      <c r="BA391" s="54"/>
    </row>
    <row r="392" spans="1:53" ht="17.25">
      <c r="A392" s="316">
        <v>30100018</v>
      </c>
      <c r="B392" s="190" t="s">
        <v>382</v>
      </c>
      <c r="C392" s="16" t="s">
        <v>391</v>
      </c>
      <c r="D392" s="17">
        <v>5.03</v>
      </c>
      <c r="E392" s="17"/>
      <c r="F392" s="6"/>
      <c r="G392" s="93">
        <f>SUM('1:2'!G392)</f>
        <v>0</v>
      </c>
      <c r="H392" s="246">
        <f t="shared" si="147"/>
        <v>0</v>
      </c>
      <c r="I392" s="93">
        <f>SUM('1:2'!I392)</f>
        <v>0</v>
      </c>
      <c r="J392" s="31"/>
      <c r="K392" s="35">
        <f t="array" ref="K392">IF(ISERROR(G392/L392),"",G392/L392)</f>
        <v>0</v>
      </c>
      <c r="L392" s="87">
        <v>54</v>
      </c>
      <c r="M392" s="36">
        <f t="shared" si="152"/>
        <v>0</v>
      </c>
      <c r="N392" s="31">
        <f t="shared" si="156"/>
        <v>0</v>
      </c>
      <c r="O392" s="93">
        <f>SUM('1:2'!O392)</f>
        <v>0</v>
      </c>
      <c r="P392" s="93">
        <f>SUM('1:2'!P392)</f>
        <v>0</v>
      </c>
      <c r="Q392" s="93">
        <f>SUM('1:2'!Q392)</f>
        <v>0</v>
      </c>
      <c r="R392" s="93">
        <f>SUM('1:2'!R392)</f>
        <v>0</v>
      </c>
      <c r="S392" s="93">
        <f>SUM('1:2'!S392)</f>
        <v>0</v>
      </c>
      <c r="T392" s="93">
        <f>SUM('1:2'!T392)</f>
        <v>0</v>
      </c>
      <c r="U392" s="93">
        <f>SUM('1:2'!U392)</f>
        <v>0</v>
      </c>
      <c r="V392" s="206"/>
      <c r="W392" s="33"/>
      <c r="X392" s="93">
        <f>SUM('1:2'!X392)</f>
        <v>0</v>
      </c>
      <c r="Y392" s="93">
        <f>SUM('1:2'!Y392)</f>
        <v>0</v>
      </c>
      <c r="Z392" s="93">
        <f>SUM('1:2'!Z392)</f>
        <v>0</v>
      </c>
      <c r="AA392" s="93">
        <f>SUM('1:2'!AA392)</f>
        <v>0</v>
      </c>
      <c r="AB392" s="358">
        <v>0.19</v>
      </c>
      <c r="AC392" s="269">
        <f t="shared" si="140"/>
        <v>0</v>
      </c>
      <c r="AD392" s="251"/>
      <c r="AE392" s="54"/>
      <c r="AF392" s="54"/>
      <c r="AG392" s="54"/>
      <c r="AH392" s="54"/>
      <c r="AI392" s="57"/>
      <c r="AJ392" s="57"/>
      <c r="AK392" s="57"/>
      <c r="AL392" s="54"/>
      <c r="AM392" s="54"/>
      <c r="AN392" s="54"/>
      <c r="AO392" s="54"/>
      <c r="AP392" s="54"/>
      <c r="AQ392" s="54"/>
      <c r="AR392" s="54"/>
      <c r="AS392" s="54"/>
      <c r="AT392" s="54"/>
      <c r="AU392" s="54"/>
      <c r="AV392" s="54"/>
      <c r="AW392" s="54"/>
      <c r="AX392" s="54"/>
      <c r="AY392" s="54"/>
      <c r="AZ392" s="54"/>
      <c r="BA392" s="54"/>
    </row>
    <row r="393" spans="1:53" ht="17.25">
      <c r="A393" s="319">
        <v>30700007</v>
      </c>
      <c r="B393" s="190" t="s">
        <v>418</v>
      </c>
      <c r="C393" s="187" t="s">
        <v>364</v>
      </c>
      <c r="D393" s="17">
        <v>5.03</v>
      </c>
      <c r="E393" s="17"/>
      <c r="F393" s="6"/>
      <c r="G393" s="93">
        <f>SUM('1:2'!G393)</f>
        <v>0</v>
      </c>
      <c r="H393" s="246">
        <f t="shared" si="147"/>
        <v>0</v>
      </c>
      <c r="I393" s="93">
        <f>SUM('1:2'!I393)</f>
        <v>0</v>
      </c>
      <c r="J393" s="31"/>
      <c r="K393" s="35">
        <f t="array" ref="K393">IF(ISERROR(G393/L393),"",G393/L393)</f>
        <v>0</v>
      </c>
      <c r="L393" s="87">
        <v>4</v>
      </c>
      <c r="M393" s="36">
        <f t="shared" si="152"/>
        <v>0</v>
      </c>
      <c r="N393" s="31"/>
      <c r="O393" s="93">
        <f>SUM('1:2'!O393)</f>
        <v>0</v>
      </c>
      <c r="P393" s="93">
        <f>SUM('1:2'!P393)</f>
        <v>0</v>
      </c>
      <c r="Q393" s="93">
        <f>SUM('1:2'!Q393)</f>
        <v>0</v>
      </c>
      <c r="R393" s="93">
        <f>SUM('1:2'!R393)</f>
        <v>0</v>
      </c>
      <c r="S393" s="93">
        <f>SUM('1:2'!S393)</f>
        <v>0</v>
      </c>
      <c r="T393" s="93">
        <f>SUM('1:2'!T393)</f>
        <v>0</v>
      </c>
      <c r="U393" s="93">
        <f>SUM('1:2'!U393)</f>
        <v>0</v>
      </c>
      <c r="V393" s="206"/>
      <c r="W393" s="33"/>
      <c r="X393" s="93">
        <f>SUM('1:2'!X393)</f>
        <v>0</v>
      </c>
      <c r="Y393" s="93">
        <f>SUM('1:2'!Y393)</f>
        <v>0</v>
      </c>
      <c r="Z393" s="93">
        <f>SUM('1:2'!Z393)</f>
        <v>0</v>
      </c>
      <c r="AA393" s="93">
        <f>SUM('1:2'!AA393)</f>
        <v>0</v>
      </c>
      <c r="AB393" s="361">
        <v>0.94</v>
      </c>
      <c r="AC393" s="269">
        <f t="shared" si="140"/>
        <v>0</v>
      </c>
      <c r="AD393" s="251"/>
      <c r="AE393" s="54"/>
      <c r="AF393" s="54"/>
      <c r="AG393" s="54"/>
      <c r="AH393" s="54"/>
      <c r="AI393" s="57"/>
      <c r="AJ393" s="57"/>
      <c r="AK393" s="57"/>
      <c r="AL393" s="54"/>
      <c r="AM393" s="54"/>
      <c r="AN393" s="54"/>
      <c r="AO393" s="54"/>
      <c r="AP393" s="54"/>
      <c r="AQ393" s="54"/>
      <c r="AR393" s="54"/>
      <c r="AS393" s="54"/>
      <c r="AT393" s="54"/>
      <c r="AU393" s="54"/>
      <c r="AV393" s="54"/>
      <c r="AW393" s="54"/>
      <c r="AX393" s="54"/>
      <c r="AY393" s="54"/>
      <c r="AZ393" s="54"/>
      <c r="BA393" s="54"/>
    </row>
    <row r="394" spans="1:53" ht="17.25">
      <c r="A394" s="319">
        <v>30700006</v>
      </c>
      <c r="B394" s="190" t="s">
        <v>418</v>
      </c>
      <c r="C394" s="187" t="s">
        <v>365</v>
      </c>
      <c r="D394" s="17">
        <v>5.03</v>
      </c>
      <c r="E394" s="17"/>
      <c r="F394" s="6"/>
      <c r="G394" s="93">
        <f>SUM('1:2'!G394)</f>
        <v>0</v>
      </c>
      <c r="H394" s="246">
        <f t="shared" si="147"/>
        <v>0</v>
      </c>
      <c r="I394" s="93">
        <f>SUM('1:2'!I394)</f>
        <v>0</v>
      </c>
      <c r="J394" s="31"/>
      <c r="K394" s="35">
        <f t="array" ref="K394">IF(ISERROR(G394/L394),"",G394/L394)</f>
        <v>0</v>
      </c>
      <c r="L394" s="87">
        <v>4</v>
      </c>
      <c r="M394" s="36">
        <f t="shared" si="152"/>
        <v>0</v>
      </c>
      <c r="N394" s="31"/>
      <c r="O394" s="93">
        <f>SUM('1:2'!O394)</f>
        <v>0</v>
      </c>
      <c r="P394" s="93">
        <f>SUM('1:2'!P394)</f>
        <v>0</v>
      </c>
      <c r="Q394" s="93">
        <f>SUM('1:2'!Q394)</f>
        <v>0</v>
      </c>
      <c r="R394" s="93">
        <f>SUM('1:2'!R394)</f>
        <v>0</v>
      </c>
      <c r="S394" s="93">
        <f>SUM('1:2'!S394)</f>
        <v>0</v>
      </c>
      <c r="T394" s="93">
        <f>SUM('1:2'!T394)</f>
        <v>0</v>
      </c>
      <c r="U394" s="93">
        <f>SUM('1:2'!U394)</f>
        <v>0</v>
      </c>
      <c r="V394" s="206"/>
      <c r="W394" s="33"/>
      <c r="X394" s="93">
        <f>SUM('1:2'!X394)</f>
        <v>0</v>
      </c>
      <c r="Y394" s="93">
        <f>SUM('1:2'!Y394)</f>
        <v>0</v>
      </c>
      <c r="Z394" s="93">
        <f>SUM('1:2'!Z394)</f>
        <v>0</v>
      </c>
      <c r="AA394" s="93">
        <f>SUM('1:2'!AA394)</f>
        <v>0</v>
      </c>
      <c r="AB394" s="361">
        <v>0.94</v>
      </c>
      <c r="AC394" s="269">
        <f t="shared" si="140"/>
        <v>0</v>
      </c>
      <c r="AD394" s="251"/>
      <c r="AE394" s="54"/>
      <c r="AF394" s="54"/>
      <c r="AG394" s="54"/>
      <c r="AH394" s="54"/>
      <c r="AI394" s="57"/>
      <c r="AJ394" s="57"/>
      <c r="AK394" s="57"/>
      <c r="AL394" s="54"/>
      <c r="AM394" s="54"/>
      <c r="AN394" s="54"/>
      <c r="AO394" s="54"/>
      <c r="AP394" s="54"/>
      <c r="AQ394" s="54"/>
      <c r="AR394" s="54"/>
      <c r="AS394" s="54"/>
      <c r="AT394" s="54"/>
      <c r="AU394" s="54"/>
      <c r="AV394" s="54"/>
      <c r="AW394" s="54"/>
      <c r="AX394" s="54"/>
      <c r="AY394" s="54"/>
      <c r="AZ394" s="54"/>
      <c r="BA394" s="54"/>
    </row>
    <row r="395" spans="1:53" ht="17.25">
      <c r="A395" s="319">
        <v>30700008</v>
      </c>
      <c r="B395" s="190" t="s">
        <v>418</v>
      </c>
      <c r="C395" s="187" t="s">
        <v>366</v>
      </c>
      <c r="D395" s="17">
        <v>5.03</v>
      </c>
      <c r="E395" s="17"/>
      <c r="F395" s="6"/>
      <c r="G395" s="93">
        <f>SUM('1:2'!G395)</f>
        <v>0</v>
      </c>
      <c r="H395" s="246">
        <f t="shared" si="147"/>
        <v>0</v>
      </c>
      <c r="I395" s="93">
        <f>SUM('1:2'!I395)</f>
        <v>0</v>
      </c>
      <c r="J395" s="31"/>
      <c r="K395" s="35">
        <f t="array" ref="K395">IF(ISERROR(G395/L395),"",G395/L395)</f>
        <v>0</v>
      </c>
      <c r="L395" s="87">
        <v>4</v>
      </c>
      <c r="M395" s="36">
        <f t="shared" si="152"/>
        <v>0</v>
      </c>
      <c r="N395" s="31"/>
      <c r="O395" s="93">
        <f>SUM('1:2'!O395)</f>
        <v>0</v>
      </c>
      <c r="P395" s="93">
        <f>SUM('1:2'!P395)</f>
        <v>0</v>
      </c>
      <c r="Q395" s="93">
        <f>SUM('1:2'!Q395)</f>
        <v>0</v>
      </c>
      <c r="R395" s="93">
        <f>SUM('1:2'!R395)</f>
        <v>0</v>
      </c>
      <c r="S395" s="93">
        <f>SUM('1:2'!S395)</f>
        <v>0</v>
      </c>
      <c r="T395" s="93">
        <f>SUM('1:2'!T395)</f>
        <v>0</v>
      </c>
      <c r="U395" s="93">
        <f>SUM('1:2'!U395)</f>
        <v>0</v>
      </c>
      <c r="V395" s="206"/>
      <c r="W395" s="33"/>
      <c r="X395" s="93">
        <f>SUM('1:2'!X395)</f>
        <v>0</v>
      </c>
      <c r="Y395" s="93">
        <f>SUM('1:2'!Y395)</f>
        <v>0</v>
      </c>
      <c r="Z395" s="93">
        <f>SUM('1:2'!Z395)</f>
        <v>0</v>
      </c>
      <c r="AA395" s="93">
        <f>SUM('1:2'!AA395)</f>
        <v>0</v>
      </c>
      <c r="AB395" s="361">
        <v>0.94</v>
      </c>
      <c r="AC395" s="269">
        <f t="shared" si="140"/>
        <v>0</v>
      </c>
      <c r="AD395" s="251"/>
      <c r="AE395" s="54"/>
      <c r="AF395" s="54"/>
      <c r="AG395" s="54"/>
      <c r="AH395" s="54"/>
      <c r="AI395" s="57"/>
      <c r="AJ395" s="57"/>
      <c r="AK395" s="57"/>
      <c r="AL395" s="54"/>
      <c r="AM395" s="54"/>
      <c r="AN395" s="54"/>
      <c r="AO395" s="54"/>
      <c r="AP395" s="54"/>
      <c r="AQ395" s="54"/>
      <c r="AR395" s="54"/>
      <c r="AS395" s="54"/>
      <c r="AT395" s="54"/>
      <c r="AU395" s="54"/>
      <c r="AV395" s="54"/>
      <c r="AW395" s="54"/>
      <c r="AX395" s="54"/>
      <c r="AY395" s="54"/>
      <c r="AZ395" s="54"/>
      <c r="BA395" s="54"/>
    </row>
    <row r="396" spans="1:53" ht="17.25">
      <c r="A396" s="319">
        <v>30700009</v>
      </c>
      <c r="B396" s="190" t="s">
        <v>418</v>
      </c>
      <c r="C396" s="187" t="s">
        <v>367</v>
      </c>
      <c r="D396" s="17">
        <v>5.03</v>
      </c>
      <c r="E396" s="17"/>
      <c r="F396" s="6"/>
      <c r="G396" s="93">
        <f>SUM('1:2'!G396)</f>
        <v>0</v>
      </c>
      <c r="H396" s="246">
        <f t="shared" si="147"/>
        <v>0</v>
      </c>
      <c r="I396" s="93">
        <f>SUM('1:2'!I396)</f>
        <v>0</v>
      </c>
      <c r="J396" s="31"/>
      <c r="K396" s="35">
        <f t="array" ref="K396">IF(ISERROR(G396/L396),"",G396/L396)</f>
        <v>0</v>
      </c>
      <c r="L396" s="87">
        <v>4</v>
      </c>
      <c r="M396" s="36">
        <f t="shared" si="152"/>
        <v>0</v>
      </c>
      <c r="N396" s="31"/>
      <c r="O396" s="93">
        <f>SUM('1:2'!O396)</f>
        <v>0</v>
      </c>
      <c r="P396" s="93">
        <f>SUM('1:2'!P396)</f>
        <v>0</v>
      </c>
      <c r="Q396" s="93">
        <f>SUM('1:2'!Q396)</f>
        <v>0</v>
      </c>
      <c r="R396" s="93">
        <f>SUM('1:2'!R396)</f>
        <v>0</v>
      </c>
      <c r="S396" s="93">
        <f>SUM('1:2'!S396)</f>
        <v>0</v>
      </c>
      <c r="T396" s="93">
        <f>SUM('1:2'!T396)</f>
        <v>0</v>
      </c>
      <c r="U396" s="93">
        <f>SUM('1:2'!U396)</f>
        <v>0</v>
      </c>
      <c r="V396" s="206"/>
      <c r="W396" s="33"/>
      <c r="X396" s="93">
        <f>SUM('1:2'!X396)</f>
        <v>0</v>
      </c>
      <c r="Y396" s="93">
        <f>SUM('1:2'!Y396)</f>
        <v>0</v>
      </c>
      <c r="Z396" s="93">
        <f>SUM('1:2'!Z396)</f>
        <v>0</v>
      </c>
      <c r="AA396" s="93">
        <f>SUM('1:2'!AA396)</f>
        <v>0</v>
      </c>
      <c r="AB396" s="361">
        <v>0.94</v>
      </c>
      <c r="AC396" s="269">
        <f t="shared" si="140"/>
        <v>0</v>
      </c>
      <c r="AD396" s="251"/>
      <c r="AE396" s="54"/>
      <c r="AF396" s="54"/>
      <c r="AG396" s="54"/>
      <c r="AH396" s="54"/>
      <c r="AI396" s="57"/>
      <c r="AJ396" s="57"/>
      <c r="AK396" s="57"/>
      <c r="AL396" s="54"/>
      <c r="AM396" s="54"/>
      <c r="AN396" s="54"/>
      <c r="AO396" s="54"/>
      <c r="AP396" s="54"/>
      <c r="AQ396" s="54"/>
      <c r="AR396" s="54"/>
      <c r="AS396" s="54"/>
      <c r="AT396" s="54"/>
      <c r="AU396" s="54"/>
      <c r="AV396" s="54"/>
      <c r="AW396" s="54"/>
      <c r="AX396" s="54"/>
      <c r="AY396" s="54"/>
      <c r="AZ396" s="54"/>
      <c r="BA396" s="54"/>
    </row>
    <row r="397" spans="1:53" ht="17.25">
      <c r="A397" s="316">
        <v>30100036</v>
      </c>
      <c r="B397" s="62" t="s">
        <v>80</v>
      </c>
      <c r="C397" s="16" t="s">
        <v>61</v>
      </c>
      <c r="D397" s="17">
        <v>5.03</v>
      </c>
      <c r="E397" s="17"/>
      <c r="F397" s="6"/>
      <c r="G397" s="93">
        <f>SUM('1:2'!G397)</f>
        <v>0</v>
      </c>
      <c r="H397" s="246">
        <f t="shared" si="147"/>
        <v>0</v>
      </c>
      <c r="I397" s="93">
        <f>SUM('1:2'!I397)</f>
        <v>0</v>
      </c>
      <c r="J397" s="31" t="str">
        <f t="array" ref="J397">IF(ISERROR(G397/I397),"",G397/I397)</f>
        <v/>
      </c>
      <c r="K397" s="35">
        <f t="array" ref="K397">IF(ISERROR(G397/L397),"",G397/L397)</f>
        <v>0</v>
      </c>
      <c r="L397" s="87">
        <v>40</v>
      </c>
      <c r="M397" s="36">
        <f t="shared" si="152"/>
        <v>0</v>
      </c>
      <c r="N397" s="31">
        <f t="shared" ref="N397:N406" si="159">SUM(O397:U397)</f>
        <v>0</v>
      </c>
      <c r="O397" s="93">
        <f>SUM('1:2'!O397)</f>
        <v>0</v>
      </c>
      <c r="P397" s="93">
        <f>SUM('1:2'!P397)</f>
        <v>0</v>
      </c>
      <c r="Q397" s="93">
        <f>SUM('1:2'!Q397)</f>
        <v>0</v>
      </c>
      <c r="R397" s="93">
        <f>SUM('1:2'!R397)</f>
        <v>0</v>
      </c>
      <c r="S397" s="93">
        <f>SUM('1:2'!S397)</f>
        <v>0</v>
      </c>
      <c r="T397" s="93">
        <f>SUM('1:2'!T397)</f>
        <v>0</v>
      </c>
      <c r="U397" s="93">
        <f>SUM('1:2'!U397)</f>
        <v>0</v>
      </c>
      <c r="V397" s="206">
        <f t="shared" ref="V397:V406" si="160">SUM(X397:AA397)</f>
        <v>0</v>
      </c>
      <c r="W397" s="33" t="str">
        <f t="shared" ref="W397:W406" si="161">IF(ISERROR(V397/G397),"",V397/G397)</f>
        <v/>
      </c>
      <c r="X397" s="93">
        <f>SUM('1:2'!X397)</f>
        <v>0</v>
      </c>
      <c r="Y397" s="93">
        <f>SUM('1:2'!Y397)</f>
        <v>0</v>
      </c>
      <c r="Z397" s="93">
        <f>SUM('1:2'!Z397)</f>
        <v>0</v>
      </c>
      <c r="AA397" s="93">
        <f>SUM('1:2'!AA397)</f>
        <v>0</v>
      </c>
      <c r="AB397" s="358">
        <v>0.19</v>
      </c>
      <c r="AC397" s="269">
        <f t="shared" si="140"/>
        <v>0</v>
      </c>
      <c r="AD397" s="251"/>
      <c r="AE397" s="54"/>
      <c r="AF397" s="54"/>
      <c r="AG397" s="54"/>
      <c r="AH397" s="54"/>
      <c r="AI397" s="57"/>
      <c r="AJ397" s="57"/>
      <c r="AK397" s="57"/>
      <c r="AL397" s="54"/>
      <c r="AM397" s="54"/>
      <c r="AN397" s="54"/>
      <c r="AO397" s="54"/>
      <c r="AP397" s="54"/>
      <c r="AQ397" s="54"/>
      <c r="AR397" s="54"/>
      <c r="AS397" s="54"/>
      <c r="AT397" s="54"/>
      <c r="AU397" s="54"/>
      <c r="AV397" s="54"/>
      <c r="AW397" s="54"/>
      <c r="AX397" s="54"/>
      <c r="AY397" s="54"/>
      <c r="AZ397" s="54"/>
      <c r="BA397" s="54"/>
    </row>
    <row r="398" spans="1:53" ht="17.25">
      <c r="A398" s="316">
        <v>30100034</v>
      </c>
      <c r="B398" s="62" t="s">
        <v>80</v>
      </c>
      <c r="C398" s="16" t="s">
        <v>60</v>
      </c>
      <c r="D398" s="17">
        <v>5.03</v>
      </c>
      <c r="E398" s="17"/>
      <c r="F398" s="6"/>
      <c r="G398" s="93">
        <f>SUM('1:2'!G398)</f>
        <v>0</v>
      </c>
      <c r="H398" s="246">
        <f t="shared" si="147"/>
        <v>0</v>
      </c>
      <c r="I398" s="93">
        <f>SUM('1:2'!I398)</f>
        <v>0</v>
      </c>
      <c r="J398" s="31" t="str">
        <f t="array" ref="J398">IF(ISERROR(G398/I398),"",G398/I398)</f>
        <v/>
      </c>
      <c r="K398" s="35">
        <f t="array" ref="K398">IF(ISERROR(G398/L398),"",G398/L398)</f>
        <v>0</v>
      </c>
      <c r="L398" s="87">
        <v>40</v>
      </c>
      <c r="M398" s="36">
        <f t="shared" si="152"/>
        <v>0</v>
      </c>
      <c r="N398" s="31">
        <f t="shared" si="159"/>
        <v>0</v>
      </c>
      <c r="O398" s="93">
        <f>SUM('1:2'!O398)</f>
        <v>0</v>
      </c>
      <c r="P398" s="93">
        <f>SUM('1:2'!P398)</f>
        <v>0</v>
      </c>
      <c r="Q398" s="93">
        <f>SUM('1:2'!Q398)</f>
        <v>0</v>
      </c>
      <c r="R398" s="93">
        <f>SUM('1:2'!R398)</f>
        <v>0</v>
      </c>
      <c r="S398" s="93">
        <f>SUM('1:2'!S398)</f>
        <v>0</v>
      </c>
      <c r="T398" s="93">
        <f>SUM('1:2'!T398)</f>
        <v>0</v>
      </c>
      <c r="U398" s="93">
        <f>SUM('1:2'!U398)</f>
        <v>0</v>
      </c>
      <c r="V398" s="206">
        <f t="shared" si="160"/>
        <v>0</v>
      </c>
      <c r="W398" s="33" t="str">
        <f t="shared" si="161"/>
        <v/>
      </c>
      <c r="X398" s="93">
        <f>SUM('1:2'!X398)</f>
        <v>0</v>
      </c>
      <c r="Y398" s="93">
        <f>SUM('1:2'!Y398)</f>
        <v>0</v>
      </c>
      <c r="Z398" s="93">
        <f>SUM('1:2'!Z398)</f>
        <v>0</v>
      </c>
      <c r="AA398" s="93">
        <f>SUM('1:2'!AA398)</f>
        <v>0</v>
      </c>
      <c r="AB398" s="358">
        <v>0.19</v>
      </c>
      <c r="AC398" s="269">
        <f t="shared" si="140"/>
        <v>0</v>
      </c>
      <c r="AD398" s="251"/>
      <c r="AE398" s="54"/>
      <c r="AF398" s="54"/>
      <c r="AG398" s="54"/>
      <c r="AH398" s="54"/>
      <c r="AI398" s="57"/>
      <c r="AJ398" s="57"/>
      <c r="AK398" s="57"/>
      <c r="AL398" s="54"/>
      <c r="AM398" s="54"/>
      <c r="AN398" s="54"/>
      <c r="AO398" s="54"/>
      <c r="AP398" s="54"/>
      <c r="AQ398" s="54"/>
      <c r="AR398" s="54"/>
      <c r="AS398" s="54"/>
      <c r="AT398" s="54"/>
      <c r="AU398" s="54"/>
      <c r="AV398" s="54"/>
      <c r="AW398" s="54"/>
      <c r="AX398" s="54"/>
      <c r="AY398" s="54"/>
      <c r="AZ398" s="54"/>
      <c r="BA398" s="54"/>
    </row>
    <row r="399" spans="1:53" ht="17.25">
      <c r="A399" s="316">
        <v>30100035</v>
      </c>
      <c r="B399" s="62" t="s">
        <v>80</v>
      </c>
      <c r="C399" s="16" t="s">
        <v>65</v>
      </c>
      <c r="D399" s="17">
        <v>5.03</v>
      </c>
      <c r="E399" s="17"/>
      <c r="F399" s="6"/>
      <c r="G399" s="93">
        <f>SUM('1:2'!G399)</f>
        <v>0</v>
      </c>
      <c r="H399" s="246">
        <f t="shared" si="147"/>
        <v>0</v>
      </c>
      <c r="I399" s="93">
        <f>SUM('1:2'!I399)</f>
        <v>0</v>
      </c>
      <c r="J399" s="31" t="str">
        <f t="array" ref="J399">IF(ISERROR(G399/I399),"",G399/I399)</f>
        <v/>
      </c>
      <c r="K399" s="35">
        <f t="array" ref="K399">IF(ISERROR(G399/L399),"",G399/L399)</f>
        <v>0</v>
      </c>
      <c r="L399" s="87">
        <v>40</v>
      </c>
      <c r="M399" s="36">
        <f t="shared" si="152"/>
        <v>0</v>
      </c>
      <c r="N399" s="31">
        <f t="shared" si="159"/>
        <v>0</v>
      </c>
      <c r="O399" s="93">
        <f>SUM('1:2'!O399)</f>
        <v>0</v>
      </c>
      <c r="P399" s="93">
        <f>SUM('1:2'!P399)</f>
        <v>0</v>
      </c>
      <c r="Q399" s="93">
        <f>SUM('1:2'!Q399)</f>
        <v>0</v>
      </c>
      <c r="R399" s="93">
        <f>SUM('1:2'!R399)</f>
        <v>0</v>
      </c>
      <c r="S399" s="93">
        <f>SUM('1:2'!S399)</f>
        <v>0</v>
      </c>
      <c r="T399" s="93">
        <f>SUM('1:2'!T399)</f>
        <v>0</v>
      </c>
      <c r="U399" s="93">
        <f>SUM('1:2'!U399)</f>
        <v>0</v>
      </c>
      <c r="V399" s="206">
        <f t="shared" si="160"/>
        <v>0</v>
      </c>
      <c r="W399" s="33" t="str">
        <f t="shared" si="161"/>
        <v/>
      </c>
      <c r="X399" s="93">
        <f>SUM('1:2'!X399)</f>
        <v>0</v>
      </c>
      <c r="Y399" s="93">
        <f>SUM('1:2'!Y399)</f>
        <v>0</v>
      </c>
      <c r="Z399" s="93">
        <f>SUM('1:2'!Z399)</f>
        <v>0</v>
      </c>
      <c r="AA399" s="93">
        <f>SUM('1:2'!AA399)</f>
        <v>0</v>
      </c>
      <c r="AB399" s="358">
        <v>0.19</v>
      </c>
      <c r="AC399" s="269">
        <f t="shared" si="140"/>
        <v>0</v>
      </c>
      <c r="AD399" s="251"/>
      <c r="AE399" s="54"/>
      <c r="AF399" s="54"/>
      <c r="AG399" s="54"/>
      <c r="AH399" s="54"/>
      <c r="AI399" s="57"/>
      <c r="AJ399" s="57"/>
      <c r="AK399" s="57"/>
      <c r="AL399" s="54"/>
      <c r="AM399" s="54"/>
      <c r="AN399" s="54"/>
      <c r="AO399" s="54"/>
      <c r="AP399" s="54"/>
      <c r="AQ399" s="54"/>
      <c r="AR399" s="54"/>
      <c r="AS399" s="54"/>
      <c r="AT399" s="54"/>
      <c r="AU399" s="54"/>
      <c r="AV399" s="54"/>
      <c r="AW399" s="54"/>
      <c r="AX399" s="54"/>
      <c r="AY399" s="54"/>
      <c r="AZ399" s="54"/>
      <c r="BA399" s="54"/>
    </row>
    <row r="400" spans="1:53" ht="17.25">
      <c r="A400" s="316">
        <v>30100040</v>
      </c>
      <c r="B400" s="62" t="s">
        <v>81</v>
      </c>
      <c r="C400" s="16" t="s">
        <v>82</v>
      </c>
      <c r="D400" s="17">
        <v>5.03</v>
      </c>
      <c r="E400" s="17"/>
      <c r="F400" s="6"/>
      <c r="G400" s="93">
        <f>SUM('1:2'!G400)</f>
        <v>0</v>
      </c>
      <c r="H400" s="246">
        <f t="shared" si="147"/>
        <v>0</v>
      </c>
      <c r="I400" s="93">
        <f>SUM('1:2'!I400)</f>
        <v>0</v>
      </c>
      <c r="J400" s="31" t="str">
        <f t="array" ref="J400">IF(ISERROR(G400/I400),"",G400/I400)</f>
        <v/>
      </c>
      <c r="K400" s="35">
        <f t="array" ref="K400">IF(ISERROR(G400/L400),"",G400/L400)</f>
        <v>0</v>
      </c>
      <c r="L400" s="87">
        <v>50</v>
      </c>
      <c r="M400" s="36">
        <f t="shared" si="152"/>
        <v>0</v>
      </c>
      <c r="N400" s="31">
        <f t="shared" si="159"/>
        <v>0</v>
      </c>
      <c r="O400" s="93">
        <f>SUM('1:2'!O400)</f>
        <v>0</v>
      </c>
      <c r="P400" s="93">
        <f>SUM('1:2'!P400)</f>
        <v>0</v>
      </c>
      <c r="Q400" s="93">
        <f>SUM('1:2'!Q400)</f>
        <v>0</v>
      </c>
      <c r="R400" s="93">
        <f>SUM('1:2'!R400)</f>
        <v>0</v>
      </c>
      <c r="S400" s="93">
        <f>SUM('1:2'!S400)</f>
        <v>0</v>
      </c>
      <c r="T400" s="93">
        <f>SUM('1:2'!T400)</f>
        <v>0</v>
      </c>
      <c r="U400" s="93">
        <f>SUM('1:2'!U400)</f>
        <v>0</v>
      </c>
      <c r="V400" s="206">
        <f t="shared" si="160"/>
        <v>0</v>
      </c>
      <c r="W400" s="33" t="str">
        <f t="shared" si="161"/>
        <v/>
      </c>
      <c r="X400" s="93">
        <f>SUM('1:2'!X400)</f>
        <v>0</v>
      </c>
      <c r="Y400" s="93">
        <f>SUM('1:2'!Y400)</f>
        <v>0</v>
      </c>
      <c r="Z400" s="93">
        <f>SUM('1:2'!Z400)</f>
        <v>0</v>
      </c>
      <c r="AA400" s="93">
        <f>SUM('1:2'!AA400)</f>
        <v>0</v>
      </c>
      <c r="AB400" s="358">
        <v>0.21</v>
      </c>
      <c r="AC400" s="269">
        <f t="shared" si="140"/>
        <v>0</v>
      </c>
      <c r="AD400" s="251"/>
      <c r="AE400" s="54"/>
      <c r="AF400" s="54"/>
      <c r="AG400" s="54"/>
      <c r="AH400" s="54"/>
      <c r="AI400" s="57"/>
      <c r="AJ400" s="57"/>
      <c r="AK400" s="57"/>
      <c r="AL400" s="54"/>
      <c r="AM400" s="54"/>
      <c r="AN400" s="54"/>
      <c r="AO400" s="54"/>
      <c r="AP400" s="54"/>
      <c r="AQ400" s="54"/>
      <c r="AR400" s="54"/>
      <c r="AS400" s="54"/>
      <c r="AT400" s="54"/>
      <c r="AU400" s="54"/>
      <c r="AV400" s="54"/>
      <c r="AW400" s="54"/>
      <c r="AX400" s="54"/>
      <c r="AY400" s="54"/>
      <c r="AZ400" s="54"/>
      <c r="BA400" s="54"/>
    </row>
    <row r="401" spans="1:53" ht="17.25">
      <c r="A401" s="316">
        <v>30100039</v>
      </c>
      <c r="B401" s="62" t="s">
        <v>81</v>
      </c>
      <c r="C401" s="16" t="s">
        <v>60</v>
      </c>
      <c r="D401" s="17">
        <v>5.03</v>
      </c>
      <c r="E401" s="17"/>
      <c r="F401" s="6"/>
      <c r="G401" s="93">
        <f>SUM('1:2'!G401)</f>
        <v>0</v>
      </c>
      <c r="H401" s="246">
        <f t="shared" si="147"/>
        <v>0</v>
      </c>
      <c r="I401" s="93">
        <f>SUM('1:2'!I401)</f>
        <v>0</v>
      </c>
      <c r="J401" s="31" t="str">
        <f t="array" ref="J401">IF(ISERROR(G401/I401),"",G401/I401)</f>
        <v/>
      </c>
      <c r="K401" s="35">
        <f t="array" ref="K401">IF(ISERROR(G401/L401),"",G401/L401)</f>
        <v>0</v>
      </c>
      <c r="L401" s="87">
        <v>50</v>
      </c>
      <c r="M401" s="36">
        <f t="shared" si="152"/>
        <v>0</v>
      </c>
      <c r="N401" s="31">
        <f t="shared" si="159"/>
        <v>0</v>
      </c>
      <c r="O401" s="93">
        <f>SUM('1:2'!O401)</f>
        <v>0</v>
      </c>
      <c r="P401" s="93">
        <f>SUM('1:2'!P401)</f>
        <v>0</v>
      </c>
      <c r="Q401" s="93">
        <f>SUM('1:2'!Q401)</f>
        <v>0</v>
      </c>
      <c r="R401" s="93">
        <f>SUM('1:2'!R401)</f>
        <v>0</v>
      </c>
      <c r="S401" s="93">
        <f>SUM('1:2'!S401)</f>
        <v>0</v>
      </c>
      <c r="T401" s="93">
        <f>SUM('1:2'!T401)</f>
        <v>0</v>
      </c>
      <c r="U401" s="93">
        <f>SUM('1:2'!U401)</f>
        <v>0</v>
      </c>
      <c r="V401" s="206">
        <f t="shared" si="160"/>
        <v>0</v>
      </c>
      <c r="W401" s="33" t="str">
        <f t="shared" si="161"/>
        <v/>
      </c>
      <c r="X401" s="93">
        <f>SUM('1:2'!X401)</f>
        <v>0</v>
      </c>
      <c r="Y401" s="93">
        <f>SUM('1:2'!Y401)</f>
        <v>0</v>
      </c>
      <c r="Z401" s="93">
        <f>SUM('1:2'!Z401)</f>
        <v>0</v>
      </c>
      <c r="AA401" s="93">
        <f>SUM('1:2'!AA401)</f>
        <v>0</v>
      </c>
      <c r="AB401" s="358">
        <v>0.21</v>
      </c>
      <c r="AC401" s="269">
        <f t="shared" si="140"/>
        <v>0</v>
      </c>
      <c r="AD401" s="251"/>
      <c r="AE401" s="54"/>
      <c r="AF401" s="54"/>
      <c r="AG401" s="54"/>
      <c r="AH401" s="54"/>
      <c r="AI401" s="57"/>
      <c r="AJ401" s="57"/>
      <c r="AK401" s="57"/>
      <c r="AL401" s="54"/>
      <c r="AM401" s="54"/>
      <c r="AN401" s="54"/>
      <c r="AO401" s="54"/>
      <c r="AP401" s="54"/>
      <c r="AQ401" s="54"/>
      <c r="AR401" s="54"/>
      <c r="AS401" s="54"/>
      <c r="AT401" s="54"/>
      <c r="AU401" s="54"/>
      <c r="AV401" s="54"/>
      <c r="AW401" s="54"/>
      <c r="AX401" s="54"/>
      <c r="AY401" s="54"/>
      <c r="AZ401" s="54"/>
      <c r="BA401" s="54"/>
    </row>
    <row r="402" spans="1:53" ht="17.25">
      <c r="A402" s="316">
        <v>30100042</v>
      </c>
      <c r="B402" s="62" t="s">
        <v>81</v>
      </c>
      <c r="C402" s="16" t="s">
        <v>61</v>
      </c>
      <c r="D402" s="17">
        <v>5.03</v>
      </c>
      <c r="E402" s="17"/>
      <c r="F402" s="6"/>
      <c r="G402" s="93">
        <f>SUM('1:2'!G402)</f>
        <v>0</v>
      </c>
      <c r="H402" s="246">
        <f t="shared" si="147"/>
        <v>0</v>
      </c>
      <c r="I402" s="93">
        <f>SUM('1:2'!I402)</f>
        <v>0</v>
      </c>
      <c r="J402" s="31" t="str">
        <f t="array" ref="J402">IF(ISERROR(G402/I402),"",G402/I402)</f>
        <v/>
      </c>
      <c r="K402" s="35">
        <f t="array" ref="K402">IF(ISERROR(G402/L402),"",G402/L402)</f>
        <v>0</v>
      </c>
      <c r="L402" s="87">
        <v>50</v>
      </c>
      <c r="M402" s="36">
        <f t="shared" si="152"/>
        <v>0</v>
      </c>
      <c r="N402" s="31">
        <f t="shared" si="159"/>
        <v>0</v>
      </c>
      <c r="O402" s="93">
        <f>SUM('1:2'!O402)</f>
        <v>0</v>
      </c>
      <c r="P402" s="93">
        <f>SUM('1:2'!P402)</f>
        <v>0</v>
      </c>
      <c r="Q402" s="93">
        <f>SUM('1:2'!Q402)</f>
        <v>0</v>
      </c>
      <c r="R402" s="93">
        <f>SUM('1:2'!R402)</f>
        <v>0</v>
      </c>
      <c r="S402" s="93">
        <f>SUM('1:2'!S402)</f>
        <v>0</v>
      </c>
      <c r="T402" s="93">
        <f>SUM('1:2'!T402)</f>
        <v>0</v>
      </c>
      <c r="U402" s="93">
        <f>SUM('1:2'!U402)</f>
        <v>0</v>
      </c>
      <c r="V402" s="206">
        <f t="shared" si="160"/>
        <v>0</v>
      </c>
      <c r="W402" s="33" t="str">
        <f t="shared" si="161"/>
        <v/>
      </c>
      <c r="X402" s="93">
        <f>SUM('1:2'!X402)</f>
        <v>0</v>
      </c>
      <c r="Y402" s="93">
        <f>SUM('1:2'!Y402)</f>
        <v>0</v>
      </c>
      <c r="Z402" s="93">
        <f>SUM('1:2'!Z402)</f>
        <v>0</v>
      </c>
      <c r="AA402" s="93">
        <f>SUM('1:2'!AA402)</f>
        <v>0</v>
      </c>
      <c r="AB402" s="358">
        <v>0.21</v>
      </c>
      <c r="AC402" s="269">
        <f t="shared" si="140"/>
        <v>0</v>
      </c>
      <c r="AD402" s="251"/>
      <c r="AE402" s="54"/>
      <c r="AF402" s="54"/>
      <c r="AG402" s="54"/>
      <c r="AH402" s="54"/>
      <c r="AI402" s="57"/>
      <c r="AJ402" s="57"/>
      <c r="AK402" s="57"/>
      <c r="AL402" s="54"/>
      <c r="AM402" s="54"/>
      <c r="AN402" s="54"/>
      <c r="AO402" s="54"/>
      <c r="AP402" s="54"/>
      <c r="AQ402" s="54"/>
      <c r="AR402" s="54"/>
      <c r="AS402" s="54"/>
      <c r="AT402" s="54"/>
      <c r="AU402" s="54"/>
      <c r="AV402" s="54"/>
      <c r="AW402" s="54"/>
      <c r="AX402" s="54"/>
      <c r="AY402" s="54"/>
      <c r="AZ402" s="54"/>
      <c r="BA402" s="54"/>
    </row>
    <row r="403" spans="1:53" ht="17.25">
      <c r="A403" s="316">
        <v>30100041</v>
      </c>
      <c r="B403" s="62" t="s">
        <v>81</v>
      </c>
      <c r="C403" s="16" t="s">
        <v>65</v>
      </c>
      <c r="D403" s="17">
        <v>5.03</v>
      </c>
      <c r="E403" s="17"/>
      <c r="F403" s="6"/>
      <c r="G403" s="93">
        <f>SUM('1:2'!G403)</f>
        <v>0</v>
      </c>
      <c r="H403" s="246">
        <f t="shared" si="147"/>
        <v>0</v>
      </c>
      <c r="I403" s="93">
        <f>SUM('1:2'!I403)</f>
        <v>0</v>
      </c>
      <c r="J403" s="31" t="str">
        <f t="array" ref="J403">IF(ISERROR(G403/I403),"",G403/I403)</f>
        <v/>
      </c>
      <c r="K403" s="35">
        <f t="array" ref="K403">IF(ISERROR(G403/L403),"",G403/L403)</f>
        <v>0</v>
      </c>
      <c r="L403" s="87">
        <v>50</v>
      </c>
      <c r="M403" s="36">
        <f t="shared" si="152"/>
        <v>0</v>
      </c>
      <c r="N403" s="31">
        <f t="shared" si="159"/>
        <v>0</v>
      </c>
      <c r="O403" s="93">
        <f>SUM('1:2'!O403)</f>
        <v>0</v>
      </c>
      <c r="P403" s="93">
        <f>SUM('1:2'!P403)</f>
        <v>0</v>
      </c>
      <c r="Q403" s="93">
        <f>SUM('1:2'!Q403)</f>
        <v>0</v>
      </c>
      <c r="R403" s="93">
        <f>SUM('1:2'!R403)</f>
        <v>0</v>
      </c>
      <c r="S403" s="93">
        <f>SUM('1:2'!S403)</f>
        <v>0</v>
      </c>
      <c r="T403" s="93">
        <f>SUM('1:2'!T403)</f>
        <v>0</v>
      </c>
      <c r="U403" s="93">
        <f>SUM('1:2'!U403)</f>
        <v>0</v>
      </c>
      <c r="V403" s="206">
        <f t="shared" si="160"/>
        <v>0</v>
      </c>
      <c r="W403" s="33" t="str">
        <f t="shared" si="161"/>
        <v/>
      </c>
      <c r="X403" s="93">
        <f>SUM('1:2'!X403)</f>
        <v>0</v>
      </c>
      <c r="Y403" s="93">
        <f>SUM('1:2'!Y403)</f>
        <v>0</v>
      </c>
      <c r="Z403" s="93">
        <f>SUM('1:2'!Z403)</f>
        <v>0</v>
      </c>
      <c r="AA403" s="93">
        <f>SUM('1:2'!AA403)</f>
        <v>0</v>
      </c>
      <c r="AB403" s="358">
        <v>0.21</v>
      </c>
      <c r="AC403" s="269">
        <f t="shared" si="140"/>
        <v>0</v>
      </c>
      <c r="AD403" s="251"/>
      <c r="AE403" s="54"/>
      <c r="AF403" s="54"/>
      <c r="AG403" s="54"/>
      <c r="AH403" s="54"/>
      <c r="AI403" s="57"/>
      <c r="AJ403" s="57"/>
      <c r="AK403" s="57"/>
      <c r="AL403" s="54"/>
      <c r="AM403" s="54"/>
      <c r="AN403" s="54"/>
      <c r="AO403" s="54"/>
      <c r="AP403" s="54"/>
      <c r="AQ403" s="54"/>
      <c r="AR403" s="54"/>
      <c r="AS403" s="54"/>
      <c r="AT403" s="54"/>
      <c r="AU403" s="54"/>
      <c r="AV403" s="54"/>
      <c r="AW403" s="54"/>
      <c r="AX403" s="54"/>
      <c r="AY403" s="54"/>
      <c r="AZ403" s="54"/>
      <c r="BA403" s="54"/>
    </row>
    <row r="404" spans="1:53" ht="17.25">
      <c r="A404" s="316">
        <v>30100045</v>
      </c>
      <c r="B404" s="62" t="s">
        <v>83</v>
      </c>
      <c r="C404" s="16" t="s">
        <v>73</v>
      </c>
      <c r="D404" s="17">
        <v>5.03</v>
      </c>
      <c r="E404" s="17"/>
      <c r="F404" s="6"/>
      <c r="G404" s="93">
        <f>SUM('1:2'!G404)</f>
        <v>0</v>
      </c>
      <c r="H404" s="246">
        <f t="shared" si="147"/>
        <v>0</v>
      </c>
      <c r="I404" s="93">
        <f>SUM('1:2'!I404)</f>
        <v>0</v>
      </c>
      <c r="J404" s="31" t="str">
        <f t="array" ref="J404">IF(ISERROR(G404/I404),"",G404/I404)</f>
        <v/>
      </c>
      <c r="K404" s="35">
        <f t="array" ref="K404">IF(ISERROR(G404/L404),"",G404/L404)</f>
        <v>0</v>
      </c>
      <c r="L404" s="87">
        <v>50</v>
      </c>
      <c r="M404" s="36">
        <f t="shared" si="152"/>
        <v>0</v>
      </c>
      <c r="N404" s="31">
        <f t="shared" si="159"/>
        <v>0</v>
      </c>
      <c r="O404" s="93">
        <f>SUM('1:2'!O404)</f>
        <v>0</v>
      </c>
      <c r="P404" s="93">
        <f>SUM('1:2'!P404)</f>
        <v>0</v>
      </c>
      <c r="Q404" s="93">
        <f>SUM('1:2'!Q404)</f>
        <v>0</v>
      </c>
      <c r="R404" s="93">
        <f>SUM('1:2'!R404)</f>
        <v>0</v>
      </c>
      <c r="S404" s="93">
        <f>SUM('1:2'!S404)</f>
        <v>0</v>
      </c>
      <c r="T404" s="93">
        <f>SUM('1:2'!T404)</f>
        <v>0</v>
      </c>
      <c r="U404" s="93">
        <f>SUM('1:2'!U404)</f>
        <v>0</v>
      </c>
      <c r="V404" s="206">
        <f t="shared" si="160"/>
        <v>0</v>
      </c>
      <c r="W404" s="33" t="str">
        <f t="shared" si="161"/>
        <v/>
      </c>
      <c r="X404" s="93">
        <f>SUM('1:2'!X404)</f>
        <v>0</v>
      </c>
      <c r="Y404" s="93">
        <f>SUM('1:2'!Y404)</f>
        <v>0</v>
      </c>
      <c r="Z404" s="93">
        <f>SUM('1:2'!Z404)</f>
        <v>0</v>
      </c>
      <c r="AA404" s="93">
        <f>SUM('1:2'!AA404)</f>
        <v>0</v>
      </c>
      <c r="AB404" s="358">
        <v>0.21</v>
      </c>
      <c r="AC404" s="269">
        <f t="shared" si="140"/>
        <v>0</v>
      </c>
      <c r="AD404" s="251"/>
      <c r="AE404" s="54"/>
      <c r="AF404" s="54"/>
      <c r="AG404" s="54"/>
      <c r="AH404" s="54"/>
      <c r="AI404" s="57"/>
      <c r="AJ404" s="57"/>
      <c r="AK404" s="57"/>
      <c r="AL404" s="54"/>
      <c r="AM404" s="54"/>
      <c r="AN404" s="54"/>
      <c r="AO404" s="54"/>
      <c r="AP404" s="54"/>
      <c r="AQ404" s="54"/>
      <c r="AR404" s="54"/>
      <c r="AS404" s="54"/>
      <c r="AT404" s="54"/>
      <c r="AU404" s="54"/>
      <c r="AV404" s="54"/>
      <c r="AW404" s="54"/>
      <c r="AX404" s="54"/>
      <c r="AY404" s="54"/>
      <c r="AZ404" s="54"/>
      <c r="BA404" s="54"/>
    </row>
    <row r="405" spans="1:53" ht="17.25">
      <c r="A405" s="316">
        <v>30100044</v>
      </c>
      <c r="B405" s="62" t="s">
        <v>83</v>
      </c>
      <c r="C405" s="16" t="s">
        <v>61</v>
      </c>
      <c r="D405" s="17">
        <v>5.03</v>
      </c>
      <c r="E405" s="17"/>
      <c r="F405" s="6"/>
      <c r="G405" s="93">
        <f>SUM('1:2'!G405)</f>
        <v>0</v>
      </c>
      <c r="H405" s="246">
        <f t="shared" si="147"/>
        <v>0</v>
      </c>
      <c r="I405" s="93">
        <f>SUM('1:2'!I405)</f>
        <v>0</v>
      </c>
      <c r="J405" s="31" t="str">
        <f t="array" ref="J405">IF(ISERROR(G405/I405),"",G405/I405)</f>
        <v/>
      </c>
      <c r="K405" s="35">
        <f t="array" ref="K405">IF(ISERROR(G405/L405),"",G405/L405)</f>
        <v>0</v>
      </c>
      <c r="L405" s="87">
        <v>50</v>
      </c>
      <c r="M405" s="36">
        <f t="shared" si="152"/>
        <v>0</v>
      </c>
      <c r="N405" s="31">
        <f t="shared" si="159"/>
        <v>0</v>
      </c>
      <c r="O405" s="93">
        <f>SUM('1:2'!O405)</f>
        <v>0</v>
      </c>
      <c r="P405" s="93">
        <f>SUM('1:2'!P405)</f>
        <v>0</v>
      </c>
      <c r="Q405" s="93">
        <f>SUM('1:2'!Q405)</f>
        <v>0</v>
      </c>
      <c r="R405" s="93">
        <f>SUM('1:2'!R405)</f>
        <v>0</v>
      </c>
      <c r="S405" s="93">
        <f>SUM('1:2'!S405)</f>
        <v>0</v>
      </c>
      <c r="T405" s="93">
        <f>SUM('1:2'!T405)</f>
        <v>0</v>
      </c>
      <c r="U405" s="93">
        <f>SUM('1:2'!U405)</f>
        <v>0</v>
      </c>
      <c r="V405" s="206">
        <f t="shared" si="160"/>
        <v>0</v>
      </c>
      <c r="W405" s="33" t="str">
        <f t="shared" si="161"/>
        <v/>
      </c>
      <c r="X405" s="93">
        <f>SUM('1:2'!X405)</f>
        <v>0</v>
      </c>
      <c r="Y405" s="93">
        <f>SUM('1:2'!Y405)</f>
        <v>0</v>
      </c>
      <c r="Z405" s="93">
        <f>SUM('1:2'!Z405)</f>
        <v>0</v>
      </c>
      <c r="AA405" s="93">
        <f>SUM('1:2'!AA405)</f>
        <v>0</v>
      </c>
      <c r="AB405" s="358">
        <v>0.21</v>
      </c>
      <c r="AC405" s="269">
        <f t="shared" si="140"/>
        <v>0</v>
      </c>
      <c r="AD405" s="251"/>
      <c r="AE405" s="54"/>
      <c r="AF405" s="54"/>
      <c r="AG405" s="54"/>
      <c r="AH405" s="54"/>
      <c r="AI405" s="57"/>
      <c r="AJ405" s="57"/>
      <c r="AK405" s="57"/>
      <c r="AL405" s="54"/>
      <c r="AM405" s="54"/>
      <c r="AN405" s="54"/>
      <c r="AO405" s="54"/>
      <c r="AP405" s="54"/>
      <c r="AQ405" s="54"/>
      <c r="AR405" s="54"/>
      <c r="AS405" s="54"/>
      <c r="AT405" s="54"/>
      <c r="AU405" s="54"/>
      <c r="AV405" s="54"/>
      <c r="AW405" s="54"/>
      <c r="AX405" s="54"/>
      <c r="AY405" s="54"/>
      <c r="AZ405" s="54"/>
      <c r="BA405" s="54"/>
    </row>
    <row r="406" spans="1:53" ht="17.25">
      <c r="A406" s="316">
        <v>30100046</v>
      </c>
      <c r="B406" s="62" t="s">
        <v>83</v>
      </c>
      <c r="C406" s="16" t="s">
        <v>77</v>
      </c>
      <c r="D406" s="17">
        <v>5.03</v>
      </c>
      <c r="E406" s="17"/>
      <c r="F406" s="6"/>
      <c r="G406" s="93">
        <f>SUM('1:2'!G406)</f>
        <v>0</v>
      </c>
      <c r="H406" s="246">
        <f t="shared" si="147"/>
        <v>0</v>
      </c>
      <c r="I406" s="93">
        <f>SUM('1:2'!I406)</f>
        <v>0</v>
      </c>
      <c r="J406" s="31" t="str">
        <f t="array" ref="J406">IF(ISERROR(G406/I406),"",G406/I406)</f>
        <v/>
      </c>
      <c r="K406" s="35">
        <f t="array" ref="K406">IF(ISERROR(G406/L406),"",G406/L406)</f>
        <v>0</v>
      </c>
      <c r="L406" s="87">
        <v>50</v>
      </c>
      <c r="M406" s="36">
        <f t="shared" si="152"/>
        <v>0</v>
      </c>
      <c r="N406" s="31">
        <f t="shared" si="159"/>
        <v>0</v>
      </c>
      <c r="O406" s="93">
        <f>SUM('1:2'!O406)</f>
        <v>0</v>
      </c>
      <c r="P406" s="93">
        <f>SUM('1:2'!P406)</f>
        <v>0</v>
      </c>
      <c r="Q406" s="93">
        <f>SUM('1:2'!Q406)</f>
        <v>0</v>
      </c>
      <c r="R406" s="93">
        <f>SUM('1:2'!R406)</f>
        <v>0</v>
      </c>
      <c r="S406" s="93">
        <f>SUM('1:2'!S406)</f>
        <v>0</v>
      </c>
      <c r="T406" s="93">
        <f>SUM('1:2'!T406)</f>
        <v>0</v>
      </c>
      <c r="U406" s="93">
        <f>SUM('1:2'!U406)</f>
        <v>0</v>
      </c>
      <c r="V406" s="206">
        <f t="shared" si="160"/>
        <v>0</v>
      </c>
      <c r="W406" s="33" t="str">
        <f t="shared" si="161"/>
        <v/>
      </c>
      <c r="X406" s="93">
        <f>SUM('1:2'!X406)</f>
        <v>0</v>
      </c>
      <c r="Y406" s="93">
        <f>SUM('1:2'!Y406)</f>
        <v>0</v>
      </c>
      <c r="Z406" s="93">
        <f>SUM('1:2'!Z406)</f>
        <v>0</v>
      </c>
      <c r="AA406" s="93">
        <f>SUM('1:2'!AA406)</f>
        <v>0</v>
      </c>
      <c r="AB406" s="358">
        <v>0.21</v>
      </c>
      <c r="AC406" s="269">
        <f t="shared" si="140"/>
        <v>0</v>
      </c>
      <c r="AD406" s="251"/>
      <c r="AE406" s="54"/>
      <c r="AF406" s="54"/>
      <c r="AG406" s="54"/>
      <c r="AH406" s="54"/>
      <c r="AI406" s="57"/>
      <c r="AJ406" s="57"/>
      <c r="AK406" s="57"/>
      <c r="AL406" s="54"/>
      <c r="AM406" s="54"/>
      <c r="AN406" s="54"/>
      <c r="AO406" s="54"/>
      <c r="AP406" s="54"/>
      <c r="AQ406" s="54"/>
      <c r="AR406" s="54"/>
      <c r="AS406" s="54"/>
      <c r="AT406" s="54"/>
      <c r="AU406" s="54"/>
      <c r="AV406" s="54"/>
      <c r="AW406" s="54"/>
      <c r="AX406" s="54"/>
      <c r="AY406" s="54"/>
      <c r="AZ406" s="54"/>
      <c r="BA406" s="54"/>
    </row>
    <row r="407" spans="1:53" ht="17.25">
      <c r="A407" s="316">
        <v>30100043</v>
      </c>
      <c r="B407" s="192" t="s">
        <v>429</v>
      </c>
      <c r="C407" s="187" t="s">
        <v>427</v>
      </c>
      <c r="D407" s="17">
        <v>50.3</v>
      </c>
      <c r="E407" s="17"/>
      <c r="F407" s="6"/>
      <c r="G407" s="93"/>
      <c r="H407" s="246">
        <f t="shared" si="147"/>
        <v>0</v>
      </c>
      <c r="I407" s="93"/>
      <c r="J407" s="31"/>
      <c r="K407" s="35">
        <f t="array" ref="K407">IF(ISERROR(G407/L407),"",G407/L407)</f>
        <v>0</v>
      </c>
      <c r="L407" s="87">
        <v>50</v>
      </c>
      <c r="M407" s="36"/>
      <c r="N407" s="31"/>
      <c r="O407" s="93"/>
      <c r="P407" s="93"/>
      <c r="Q407" s="93"/>
      <c r="R407" s="93"/>
      <c r="S407" s="93"/>
      <c r="T407" s="93"/>
      <c r="U407" s="93"/>
      <c r="V407" s="206"/>
      <c r="W407" s="33"/>
      <c r="X407" s="93"/>
      <c r="Y407" s="93"/>
      <c r="Z407" s="93"/>
      <c r="AA407" s="93"/>
      <c r="AB407" s="358">
        <v>0.21</v>
      </c>
      <c r="AC407" s="269">
        <f t="shared" si="140"/>
        <v>0</v>
      </c>
      <c r="AD407" s="251"/>
      <c r="AE407" s="54"/>
      <c r="AF407" s="54"/>
      <c r="AG407" s="54"/>
      <c r="AH407" s="54"/>
      <c r="AI407" s="57"/>
      <c r="AJ407" s="57"/>
      <c r="AK407" s="57"/>
      <c r="AL407" s="54"/>
      <c r="AM407" s="54"/>
      <c r="AN407" s="54"/>
      <c r="AO407" s="54"/>
      <c r="AP407" s="54"/>
      <c r="AQ407" s="54"/>
      <c r="AR407" s="54"/>
      <c r="AS407" s="54"/>
      <c r="AT407" s="54"/>
      <c r="AU407" s="54"/>
      <c r="AV407" s="54"/>
      <c r="AW407" s="54"/>
      <c r="AX407" s="54"/>
      <c r="AY407" s="54"/>
      <c r="AZ407" s="54"/>
      <c r="BA407" s="54"/>
    </row>
    <row r="408" spans="1:53" ht="17.25">
      <c r="A408" s="316">
        <v>30100064</v>
      </c>
      <c r="B408" s="192" t="s">
        <v>400</v>
      </c>
      <c r="C408" s="187" t="s">
        <v>398</v>
      </c>
      <c r="D408" s="17">
        <v>5</v>
      </c>
      <c r="E408" s="17"/>
      <c r="F408" s="6"/>
      <c r="G408" s="93">
        <f>SUM('1:2'!G408)</f>
        <v>0</v>
      </c>
      <c r="H408" s="246">
        <f t="shared" si="147"/>
        <v>0</v>
      </c>
      <c r="I408" s="93">
        <f>SUM('1:2'!I408)</f>
        <v>0</v>
      </c>
      <c r="J408" s="31"/>
      <c r="K408" s="35"/>
      <c r="L408" s="87">
        <v>50</v>
      </c>
      <c r="M408" s="36"/>
      <c r="N408" s="31"/>
      <c r="O408" s="93">
        <f>SUM('1:2'!O408)</f>
        <v>0</v>
      </c>
      <c r="P408" s="93">
        <f>SUM('1:2'!P408)</f>
        <v>0</v>
      </c>
      <c r="Q408" s="93">
        <f>SUM('1:2'!Q408)</f>
        <v>0</v>
      </c>
      <c r="R408" s="93">
        <f>SUM('1:2'!R408)</f>
        <v>0</v>
      </c>
      <c r="S408" s="93">
        <f>SUM('1:2'!S408)</f>
        <v>0</v>
      </c>
      <c r="T408" s="93">
        <f>SUM('1:2'!T408)</f>
        <v>0</v>
      </c>
      <c r="U408" s="93">
        <f>SUM('1:2'!U408)</f>
        <v>0</v>
      </c>
      <c r="V408" s="206"/>
      <c r="W408" s="33"/>
      <c r="X408" s="93">
        <f>SUM('1:2'!X408)</f>
        <v>0</v>
      </c>
      <c r="Y408" s="93">
        <f>SUM('1:2'!Y408)</f>
        <v>0</v>
      </c>
      <c r="Z408" s="93">
        <f>SUM('1:2'!Z408)</f>
        <v>0</v>
      </c>
      <c r="AA408" s="93">
        <f>SUM('1:2'!AA408)</f>
        <v>0</v>
      </c>
      <c r="AB408" s="361">
        <v>0.21</v>
      </c>
      <c r="AC408" s="269">
        <f t="shared" si="140"/>
        <v>0</v>
      </c>
      <c r="AD408" s="251"/>
      <c r="AE408" s="54"/>
      <c r="AF408" s="54"/>
      <c r="AG408" s="54"/>
      <c r="AH408" s="54"/>
      <c r="AI408" s="57"/>
      <c r="AJ408" s="57"/>
      <c r="AK408" s="57"/>
      <c r="AL408" s="54"/>
      <c r="AM408" s="54"/>
      <c r="AN408" s="54"/>
      <c r="AO408" s="54"/>
      <c r="AP408" s="54"/>
      <c r="AQ408" s="54"/>
      <c r="AR408" s="54"/>
      <c r="AS408" s="54"/>
      <c r="AT408" s="54"/>
      <c r="AU408" s="54"/>
      <c r="AV408" s="54"/>
      <c r="AW408" s="54"/>
      <c r="AX408" s="54"/>
      <c r="AY408" s="54"/>
      <c r="AZ408" s="54"/>
      <c r="BA408" s="54"/>
    </row>
    <row r="409" spans="1:53" ht="17.25">
      <c r="A409" s="316">
        <v>30100049</v>
      </c>
      <c r="B409" s="62" t="s">
        <v>84</v>
      </c>
      <c r="C409" s="16" t="s">
        <v>64</v>
      </c>
      <c r="D409" s="17">
        <v>5.03</v>
      </c>
      <c r="E409" s="17"/>
      <c r="F409" s="6"/>
      <c r="G409" s="93">
        <f>SUM('1:2'!G409)</f>
        <v>0</v>
      </c>
      <c r="H409" s="246">
        <f t="shared" si="147"/>
        <v>0</v>
      </c>
      <c r="I409" s="93">
        <f>SUM('1:2'!I409)</f>
        <v>0</v>
      </c>
      <c r="J409" s="31" t="str">
        <f t="array" ref="J409">IF(ISERROR(G409/I409),"",G409/I409)</f>
        <v/>
      </c>
      <c r="K409" s="35">
        <f t="array" ref="K409">IF(ISERROR(G409/L409),"",G409/L409)</f>
        <v>0</v>
      </c>
      <c r="L409" s="87">
        <v>21.5</v>
      </c>
      <c r="M409" s="36">
        <f t="shared" ref="M409:M410" si="162">IF(ISERROR(I409-K409),"",I409-K409)</f>
        <v>0</v>
      </c>
      <c r="N409" s="31">
        <f t="shared" ref="N409:N410" si="163">SUM(O409:U409)</f>
        <v>0</v>
      </c>
      <c r="O409" s="93">
        <f>SUM('1:2'!O409)</f>
        <v>0</v>
      </c>
      <c r="P409" s="93">
        <f>SUM('1:2'!P409)</f>
        <v>0</v>
      </c>
      <c r="Q409" s="93">
        <f>SUM('1:2'!Q409)</f>
        <v>0</v>
      </c>
      <c r="R409" s="93">
        <f>SUM('1:2'!R409)</f>
        <v>0</v>
      </c>
      <c r="S409" s="93">
        <f>SUM('1:2'!S409)</f>
        <v>0</v>
      </c>
      <c r="T409" s="93">
        <f>SUM('1:2'!T409)</f>
        <v>0</v>
      </c>
      <c r="U409" s="93">
        <f>SUM('1:2'!U409)</f>
        <v>0</v>
      </c>
      <c r="V409" s="206">
        <f t="shared" ref="V409:V410" si="164">SUM(X409:AA409)</f>
        <v>0</v>
      </c>
      <c r="W409" s="33" t="str">
        <f t="shared" ref="W409:W410" si="165">IF(ISERROR(V409/G409),"",V409/G409)</f>
        <v/>
      </c>
      <c r="X409" s="93">
        <f>SUM('1:2'!X409)</f>
        <v>0</v>
      </c>
      <c r="Y409" s="93">
        <f>SUM('1:2'!Y409)</f>
        <v>0</v>
      </c>
      <c r="Z409" s="93">
        <f>SUM('1:2'!Z409)</f>
        <v>0</v>
      </c>
      <c r="AA409" s="93">
        <f>SUM('1:2'!AA409)</f>
        <v>0</v>
      </c>
      <c r="AB409" s="358">
        <v>0.49</v>
      </c>
      <c r="AC409" s="269">
        <f t="shared" si="140"/>
        <v>0</v>
      </c>
      <c r="AD409" s="251"/>
      <c r="AE409" s="54"/>
      <c r="AF409" s="54"/>
      <c r="AG409" s="54"/>
      <c r="AH409" s="54"/>
      <c r="AI409" s="57"/>
      <c r="AJ409" s="57"/>
      <c r="AK409" s="57"/>
      <c r="AL409" s="54"/>
      <c r="AM409" s="54"/>
      <c r="AN409" s="54"/>
      <c r="AO409" s="54"/>
      <c r="AP409" s="54"/>
      <c r="AQ409" s="54"/>
      <c r="AR409" s="54"/>
      <c r="AS409" s="54"/>
      <c r="AT409" s="54"/>
      <c r="AU409" s="54"/>
      <c r="AV409" s="54"/>
      <c r="AW409" s="54"/>
      <c r="AX409" s="54"/>
      <c r="AY409" s="54"/>
      <c r="AZ409" s="54"/>
      <c r="BA409" s="54"/>
    </row>
    <row r="410" spans="1:53" ht="17.25">
      <c r="A410" s="316">
        <v>30100050</v>
      </c>
      <c r="B410" s="62" t="s">
        <v>84</v>
      </c>
      <c r="C410" s="16" t="s">
        <v>65</v>
      </c>
      <c r="D410" s="17">
        <v>5.03</v>
      </c>
      <c r="E410" s="17"/>
      <c r="F410" s="6"/>
      <c r="G410" s="93">
        <f>SUM('1:2'!G410)</f>
        <v>0</v>
      </c>
      <c r="H410" s="246">
        <f t="shared" si="147"/>
        <v>0</v>
      </c>
      <c r="I410" s="93">
        <f>SUM('1:2'!I410)</f>
        <v>0</v>
      </c>
      <c r="J410" s="31" t="str">
        <f t="array" ref="J410">IF(ISERROR(G410/I410),"",G410/I410)</f>
        <v/>
      </c>
      <c r="K410" s="35">
        <f t="array" ref="K410">IF(ISERROR(G410/L410),"",G410/L410)</f>
        <v>0</v>
      </c>
      <c r="L410" s="87">
        <v>21.5</v>
      </c>
      <c r="M410" s="36">
        <f t="shared" si="162"/>
        <v>0</v>
      </c>
      <c r="N410" s="31">
        <f t="shared" si="163"/>
        <v>0</v>
      </c>
      <c r="O410" s="93">
        <f>SUM('1:2'!O410)</f>
        <v>0</v>
      </c>
      <c r="P410" s="93">
        <f>SUM('1:2'!P410)</f>
        <v>0</v>
      </c>
      <c r="Q410" s="93">
        <f>SUM('1:2'!Q410)</f>
        <v>0</v>
      </c>
      <c r="R410" s="93">
        <f>SUM('1:2'!R410)</f>
        <v>0</v>
      </c>
      <c r="S410" s="93">
        <f>SUM('1:2'!S410)</f>
        <v>0</v>
      </c>
      <c r="T410" s="93">
        <f>SUM('1:2'!T410)</f>
        <v>0</v>
      </c>
      <c r="U410" s="93">
        <f>SUM('1:2'!U410)</f>
        <v>0</v>
      </c>
      <c r="V410" s="206">
        <f t="shared" si="164"/>
        <v>0</v>
      </c>
      <c r="W410" s="33" t="str">
        <f t="shared" si="165"/>
        <v/>
      </c>
      <c r="X410" s="93">
        <f>SUM('1:2'!X410)</f>
        <v>0</v>
      </c>
      <c r="Y410" s="93">
        <f>SUM('1:2'!Y410)</f>
        <v>0</v>
      </c>
      <c r="Z410" s="93">
        <f>SUM('1:2'!Z410)</f>
        <v>0</v>
      </c>
      <c r="AA410" s="93">
        <f>SUM('1:2'!AA410)</f>
        <v>0</v>
      </c>
      <c r="AB410" s="358">
        <v>0.49</v>
      </c>
      <c r="AC410" s="269">
        <f t="shared" si="140"/>
        <v>0</v>
      </c>
      <c r="AD410" s="251"/>
      <c r="AE410" s="54"/>
      <c r="AF410" s="54"/>
      <c r="AG410" s="54"/>
      <c r="AH410" s="54"/>
      <c r="AI410" s="57"/>
      <c r="AJ410" s="57"/>
      <c r="AK410" s="57"/>
      <c r="AL410" s="54"/>
      <c r="AM410" s="54"/>
      <c r="AN410" s="54"/>
      <c r="AO410" s="54"/>
      <c r="AP410" s="54"/>
      <c r="AQ410" s="54"/>
      <c r="AR410" s="54"/>
      <c r="AS410" s="54"/>
      <c r="AT410" s="54"/>
      <c r="AU410" s="54"/>
      <c r="AV410" s="54"/>
      <c r="AW410" s="54"/>
      <c r="AX410" s="54"/>
      <c r="AY410" s="54"/>
      <c r="AZ410" s="54"/>
      <c r="BA410" s="54"/>
    </row>
    <row r="411" spans="1:53" ht="17.25">
      <c r="A411" s="316"/>
      <c r="B411" s="192" t="s">
        <v>360</v>
      </c>
      <c r="C411" s="187" t="s">
        <v>361</v>
      </c>
      <c r="D411" s="17"/>
      <c r="E411" s="17"/>
      <c r="F411" s="6"/>
      <c r="G411" s="93">
        <f>SUM('1:2'!G411)</f>
        <v>0</v>
      </c>
      <c r="H411" s="246">
        <f t="shared" si="147"/>
        <v>0</v>
      </c>
      <c r="I411" s="93">
        <f>SUM('1:2'!I411)</f>
        <v>0</v>
      </c>
      <c r="J411" s="31"/>
      <c r="K411" s="35"/>
      <c r="L411" s="87"/>
      <c r="M411" s="36"/>
      <c r="N411" s="31"/>
      <c r="O411" s="93">
        <f>SUM('1:2'!O411)</f>
        <v>0</v>
      </c>
      <c r="P411" s="93">
        <f>SUM('1:2'!P411)</f>
        <v>0</v>
      </c>
      <c r="Q411" s="93">
        <f>SUM('1:2'!Q411)</f>
        <v>0</v>
      </c>
      <c r="R411" s="93">
        <f>SUM('1:2'!R411)</f>
        <v>0</v>
      </c>
      <c r="S411" s="93">
        <f>SUM('1:2'!S411)</f>
        <v>0</v>
      </c>
      <c r="T411" s="93">
        <f>SUM('1:2'!T411)</f>
        <v>0</v>
      </c>
      <c r="U411" s="93">
        <f>SUM('1:2'!U411)</f>
        <v>0</v>
      </c>
      <c r="V411" s="206"/>
      <c r="W411" s="33"/>
      <c r="X411" s="93">
        <f>SUM('1:2'!X411)</f>
        <v>0</v>
      </c>
      <c r="Y411" s="93">
        <f>SUM('1:2'!Y411)</f>
        <v>0</v>
      </c>
      <c r="Z411" s="93">
        <f>SUM('1:2'!Z411)</f>
        <v>0</v>
      </c>
      <c r="AA411" s="93">
        <f>SUM('1:2'!AA411)</f>
        <v>0</v>
      </c>
      <c r="AB411" s="358"/>
      <c r="AC411" s="269">
        <f t="shared" si="140"/>
        <v>0</v>
      </c>
      <c r="AD411" s="251"/>
      <c r="AE411" s="54"/>
      <c r="AF411" s="54"/>
      <c r="AG411" s="54"/>
      <c r="AH411" s="54"/>
      <c r="AI411" s="57"/>
      <c r="AJ411" s="57"/>
      <c r="AK411" s="57"/>
      <c r="AL411" s="54"/>
      <c r="AM411" s="54"/>
      <c r="AN411" s="54"/>
      <c r="AO411" s="54"/>
      <c r="AP411" s="54"/>
      <c r="AQ411" s="54"/>
      <c r="AR411" s="54"/>
      <c r="AS411" s="54"/>
      <c r="AT411" s="54"/>
      <c r="AU411" s="54"/>
      <c r="AV411" s="54"/>
      <c r="AW411" s="54"/>
      <c r="AX411" s="54"/>
      <c r="AY411" s="54"/>
      <c r="AZ411" s="54"/>
      <c r="BA411" s="54"/>
    </row>
    <row r="412" spans="1:53" ht="17.25">
      <c r="A412" s="316">
        <v>30100055</v>
      </c>
      <c r="B412" s="63" t="s">
        <v>85</v>
      </c>
      <c r="C412" s="16" t="s">
        <v>60</v>
      </c>
      <c r="D412" s="17">
        <v>5.0599999999999996</v>
      </c>
      <c r="E412" s="17"/>
      <c r="F412" s="6"/>
      <c r="G412" s="93">
        <f>SUM('1:2'!G412)</f>
        <v>0</v>
      </c>
      <c r="H412" s="246">
        <f t="shared" si="147"/>
        <v>0</v>
      </c>
      <c r="I412" s="93">
        <f>SUM('1:2'!I412)</f>
        <v>0</v>
      </c>
      <c r="J412" s="31" t="str">
        <f t="array" ref="J412">IF(ISERROR(G412/I412),"",G412/I412)</f>
        <v/>
      </c>
      <c r="K412" s="35" t="str">
        <f t="array" ref="K412">IF(ISERROR(G412/L412),"",G412/L412)</f>
        <v/>
      </c>
      <c r="L412" s="87"/>
      <c r="M412" s="36" t="str">
        <f t="shared" ref="M412:M425" si="166">IF(ISERROR(I412-K412),"",I412-K412)</f>
        <v/>
      </c>
      <c r="N412" s="31">
        <f t="shared" ref="N412:N415" si="167">SUM(O412:U412)</f>
        <v>0</v>
      </c>
      <c r="O412" s="93">
        <f>SUM('1:2'!O412)</f>
        <v>0</v>
      </c>
      <c r="P412" s="93">
        <f>SUM('1:2'!P412)</f>
        <v>0</v>
      </c>
      <c r="Q412" s="93">
        <f>SUM('1:2'!Q412)</f>
        <v>0</v>
      </c>
      <c r="R412" s="93">
        <f>SUM('1:2'!R412)</f>
        <v>0</v>
      </c>
      <c r="S412" s="93">
        <f>SUM('1:2'!S412)</f>
        <v>0</v>
      </c>
      <c r="T412" s="93">
        <f>SUM('1:2'!T412)</f>
        <v>0</v>
      </c>
      <c r="U412" s="93">
        <f>SUM('1:2'!U412)</f>
        <v>0</v>
      </c>
      <c r="V412" s="206">
        <f t="shared" ref="V412:V415" si="168">SUM(X412:AA412)</f>
        <v>0</v>
      </c>
      <c r="W412" s="33" t="str">
        <f t="shared" ref="W412:W415" si="169">IF(ISERROR(V412/G412),"",V412/G412)</f>
        <v/>
      </c>
      <c r="X412" s="93">
        <f>SUM('1:2'!X412)</f>
        <v>0</v>
      </c>
      <c r="Y412" s="93">
        <f>SUM('1:2'!Y412)</f>
        <v>0</v>
      </c>
      <c r="Z412" s="93">
        <f>SUM('1:2'!Z412)</f>
        <v>0</v>
      </c>
      <c r="AA412" s="93">
        <f>SUM('1:2'!AA412)</f>
        <v>0</v>
      </c>
      <c r="AB412" s="358">
        <v>0.43</v>
      </c>
      <c r="AC412" s="269">
        <f t="shared" si="140"/>
        <v>0</v>
      </c>
      <c r="AD412" s="251"/>
      <c r="AE412" s="54"/>
      <c r="AF412" s="54"/>
      <c r="AG412" s="54"/>
      <c r="AH412" s="54"/>
      <c r="AI412" s="57"/>
      <c r="AJ412" s="57"/>
      <c r="AK412" s="57"/>
      <c r="AL412" s="54"/>
      <c r="AM412" s="54"/>
      <c r="AN412" s="54"/>
      <c r="AO412" s="54"/>
      <c r="AP412" s="54"/>
      <c r="AQ412" s="54"/>
      <c r="AR412" s="54"/>
      <c r="AS412" s="54"/>
      <c r="AT412" s="54"/>
      <c r="AU412" s="54"/>
      <c r="AV412" s="54"/>
      <c r="AW412" s="54"/>
      <c r="AX412" s="54"/>
      <c r="AY412" s="54"/>
      <c r="AZ412" s="54"/>
      <c r="BA412" s="54"/>
    </row>
    <row r="413" spans="1:53" ht="17.25">
      <c r="A413" s="316">
        <v>30100056</v>
      </c>
      <c r="B413" s="63" t="s">
        <v>85</v>
      </c>
      <c r="C413" s="16" t="s">
        <v>74</v>
      </c>
      <c r="D413" s="17">
        <v>5.0599999999999996</v>
      </c>
      <c r="E413" s="17"/>
      <c r="F413" s="6"/>
      <c r="G413" s="93">
        <f>SUM('1:2'!G413)</f>
        <v>0</v>
      </c>
      <c r="H413" s="246">
        <f t="shared" si="147"/>
        <v>0</v>
      </c>
      <c r="I413" s="93">
        <f>SUM('1:2'!I413)</f>
        <v>0</v>
      </c>
      <c r="J413" s="31" t="str">
        <f t="array" ref="J413">IF(ISERROR(G413/I413),"",G413/I413)</f>
        <v/>
      </c>
      <c r="K413" s="35" t="str">
        <f t="array" ref="K413">IF(ISERROR(G413/L413),"",G413/L413)</f>
        <v/>
      </c>
      <c r="L413" s="87"/>
      <c r="M413" s="36" t="str">
        <f t="shared" si="166"/>
        <v/>
      </c>
      <c r="N413" s="31">
        <f t="shared" si="167"/>
        <v>0</v>
      </c>
      <c r="O413" s="93">
        <f>SUM('1:2'!O413)</f>
        <v>0</v>
      </c>
      <c r="P413" s="93">
        <f>SUM('1:2'!P413)</f>
        <v>0</v>
      </c>
      <c r="Q413" s="93">
        <f>SUM('1:2'!Q413)</f>
        <v>0</v>
      </c>
      <c r="R413" s="93">
        <f>SUM('1:2'!R413)</f>
        <v>0</v>
      </c>
      <c r="S413" s="93">
        <f>SUM('1:2'!S413)</f>
        <v>0</v>
      </c>
      <c r="T413" s="93">
        <f>SUM('1:2'!T413)</f>
        <v>0</v>
      </c>
      <c r="U413" s="93">
        <f>SUM('1:2'!U413)</f>
        <v>0</v>
      </c>
      <c r="V413" s="206">
        <f t="shared" si="168"/>
        <v>0</v>
      </c>
      <c r="W413" s="33" t="str">
        <f t="shared" si="169"/>
        <v/>
      </c>
      <c r="X413" s="93">
        <f>SUM('1:2'!X413)</f>
        <v>0</v>
      </c>
      <c r="Y413" s="93">
        <f>SUM('1:2'!Y413)</f>
        <v>0</v>
      </c>
      <c r="Z413" s="93">
        <f>SUM('1:2'!Z413)</f>
        <v>0</v>
      </c>
      <c r="AA413" s="93">
        <f>SUM('1:2'!AA413)</f>
        <v>0</v>
      </c>
      <c r="AB413" s="358">
        <v>0.43</v>
      </c>
      <c r="AC413" s="269">
        <f t="shared" ref="AC413:AC478" si="170">AB413*G413</f>
        <v>0</v>
      </c>
      <c r="AD413" s="251"/>
      <c r="AE413" s="54"/>
      <c r="AF413" s="54"/>
      <c r="AG413" s="54"/>
      <c r="AH413" s="54"/>
      <c r="AI413" s="57"/>
      <c r="AJ413" s="57"/>
      <c r="AK413" s="57"/>
      <c r="AL413" s="54"/>
      <c r="AM413" s="54"/>
      <c r="AN413" s="54"/>
      <c r="AO413" s="54"/>
      <c r="AP413" s="54"/>
      <c r="AQ413" s="54"/>
      <c r="AR413" s="54"/>
      <c r="AS413" s="54"/>
      <c r="AT413" s="54"/>
      <c r="AU413" s="54"/>
      <c r="AV413" s="54"/>
      <c r="AW413" s="54"/>
      <c r="AX413" s="54"/>
      <c r="AY413" s="54"/>
      <c r="AZ413" s="54"/>
      <c r="BA413" s="54"/>
    </row>
    <row r="414" spans="1:53" ht="17.25">
      <c r="A414" s="316">
        <v>30100057</v>
      </c>
      <c r="B414" s="63" t="s">
        <v>85</v>
      </c>
      <c r="C414" s="16" t="s">
        <v>65</v>
      </c>
      <c r="D414" s="17">
        <v>5.0599999999999996</v>
      </c>
      <c r="E414" s="17"/>
      <c r="F414" s="6"/>
      <c r="G414" s="93">
        <f>SUM('1:2'!G414)</f>
        <v>0</v>
      </c>
      <c r="H414" s="246">
        <f t="shared" si="147"/>
        <v>0</v>
      </c>
      <c r="I414" s="93">
        <f>SUM('1:2'!I414)</f>
        <v>0</v>
      </c>
      <c r="J414" s="31" t="str">
        <f t="array" ref="J414">IF(ISERROR(G414/I414),"",G414/I414)</f>
        <v/>
      </c>
      <c r="K414" s="35" t="str">
        <f t="array" ref="K414">IF(ISERROR(G414/L414),"",G414/L414)</f>
        <v/>
      </c>
      <c r="L414" s="87"/>
      <c r="M414" s="36" t="str">
        <f t="shared" si="166"/>
        <v/>
      </c>
      <c r="N414" s="31">
        <f t="shared" si="167"/>
        <v>0</v>
      </c>
      <c r="O414" s="93">
        <f>SUM('1:2'!O414)</f>
        <v>0</v>
      </c>
      <c r="P414" s="93">
        <f>SUM('1:2'!P414)</f>
        <v>0</v>
      </c>
      <c r="Q414" s="93">
        <f>SUM('1:2'!Q414)</f>
        <v>0</v>
      </c>
      <c r="R414" s="93">
        <f>SUM('1:2'!R414)</f>
        <v>0</v>
      </c>
      <c r="S414" s="93">
        <f>SUM('1:2'!S414)</f>
        <v>0</v>
      </c>
      <c r="T414" s="93">
        <f>SUM('1:2'!T414)</f>
        <v>0</v>
      </c>
      <c r="U414" s="93">
        <f>SUM('1:2'!U414)</f>
        <v>0</v>
      </c>
      <c r="V414" s="206">
        <f t="shared" si="168"/>
        <v>0</v>
      </c>
      <c r="W414" s="33" t="str">
        <f t="shared" si="169"/>
        <v/>
      </c>
      <c r="X414" s="93">
        <f>SUM('1:2'!X414)</f>
        <v>0</v>
      </c>
      <c r="Y414" s="93">
        <f>SUM('1:2'!Y414)</f>
        <v>0</v>
      </c>
      <c r="Z414" s="93">
        <f>SUM('1:2'!Z414)</f>
        <v>0</v>
      </c>
      <c r="AA414" s="93">
        <f>SUM('1:2'!AA414)</f>
        <v>0</v>
      </c>
      <c r="AB414" s="358">
        <v>0.43</v>
      </c>
      <c r="AC414" s="269">
        <f t="shared" si="170"/>
        <v>0</v>
      </c>
      <c r="AD414" s="251"/>
      <c r="AE414" s="54"/>
      <c r="AF414" s="54"/>
      <c r="AG414" s="54"/>
      <c r="AH414" s="54"/>
      <c r="AI414" s="57"/>
      <c r="AJ414" s="57"/>
      <c r="AK414" s="57"/>
      <c r="AL414" s="54"/>
      <c r="AM414" s="54"/>
      <c r="AN414" s="54"/>
      <c r="AO414" s="54"/>
      <c r="AP414" s="54"/>
      <c r="AQ414" s="54"/>
      <c r="AR414" s="54"/>
      <c r="AS414" s="54"/>
      <c r="AT414" s="54"/>
      <c r="AU414" s="54"/>
      <c r="AV414" s="54"/>
      <c r="AW414" s="54"/>
      <c r="AX414" s="54"/>
      <c r="AY414" s="54"/>
      <c r="AZ414" s="54"/>
      <c r="BA414" s="54"/>
    </row>
    <row r="415" spans="1:53" ht="17.25">
      <c r="A415" s="316">
        <v>30100058</v>
      </c>
      <c r="B415" s="63" t="s">
        <v>85</v>
      </c>
      <c r="C415" s="16" t="s">
        <v>61</v>
      </c>
      <c r="D415" s="17">
        <v>5.0599999999999996</v>
      </c>
      <c r="E415" s="17"/>
      <c r="F415" s="6"/>
      <c r="G415" s="93">
        <f>SUM('1:2'!G415)</f>
        <v>0</v>
      </c>
      <c r="H415" s="246">
        <f t="shared" si="147"/>
        <v>0</v>
      </c>
      <c r="I415" s="93">
        <f>SUM('1:2'!I415)</f>
        <v>0</v>
      </c>
      <c r="J415" s="31" t="str">
        <f t="array" ref="J415">IF(ISERROR(G415/I415),"",G415/I415)</f>
        <v/>
      </c>
      <c r="K415" s="35" t="str">
        <f t="array" ref="K415">IF(ISERROR(G415/L415),"",G415/L415)</f>
        <v/>
      </c>
      <c r="L415" s="87"/>
      <c r="M415" s="36" t="str">
        <f t="shared" si="166"/>
        <v/>
      </c>
      <c r="N415" s="31">
        <f t="shared" si="167"/>
        <v>0</v>
      </c>
      <c r="O415" s="93">
        <f>SUM('1:2'!O415)</f>
        <v>0</v>
      </c>
      <c r="P415" s="93">
        <f>SUM('1:2'!P415)</f>
        <v>0</v>
      </c>
      <c r="Q415" s="93">
        <f>SUM('1:2'!Q415)</f>
        <v>0</v>
      </c>
      <c r="R415" s="93">
        <f>SUM('1:2'!R415)</f>
        <v>0</v>
      </c>
      <c r="S415" s="93">
        <f>SUM('1:2'!S415)</f>
        <v>0</v>
      </c>
      <c r="T415" s="93">
        <f>SUM('1:2'!T415)</f>
        <v>0</v>
      </c>
      <c r="U415" s="93">
        <f>SUM('1:2'!U415)</f>
        <v>0</v>
      </c>
      <c r="V415" s="206">
        <f t="shared" si="168"/>
        <v>0</v>
      </c>
      <c r="W415" s="33" t="str">
        <f t="shared" si="169"/>
        <v/>
      </c>
      <c r="X415" s="93">
        <f>SUM('1:2'!X415)</f>
        <v>0</v>
      </c>
      <c r="Y415" s="93">
        <f>SUM('1:2'!Y415)</f>
        <v>0</v>
      </c>
      <c r="Z415" s="93">
        <f>SUM('1:2'!Z415)</f>
        <v>0</v>
      </c>
      <c r="AA415" s="93">
        <f>SUM('1:2'!AA415)</f>
        <v>0</v>
      </c>
      <c r="AB415" s="358">
        <v>0.43</v>
      </c>
      <c r="AC415" s="269">
        <f t="shared" si="170"/>
        <v>0</v>
      </c>
      <c r="AD415" s="251"/>
      <c r="AE415" s="54"/>
      <c r="AF415" s="54"/>
      <c r="AG415" s="54"/>
      <c r="AH415" s="54"/>
      <c r="AI415" s="57"/>
      <c r="AJ415" s="57"/>
      <c r="AK415" s="57"/>
      <c r="AL415" s="54"/>
      <c r="AM415" s="54"/>
      <c r="AN415" s="54"/>
      <c r="AO415" s="54"/>
      <c r="AP415" s="54"/>
      <c r="AQ415" s="54"/>
      <c r="AR415" s="54"/>
      <c r="AS415" s="54"/>
      <c r="AT415" s="54"/>
      <c r="AU415" s="54"/>
      <c r="AV415" s="54"/>
      <c r="AW415" s="54"/>
      <c r="AX415" s="54"/>
      <c r="AY415" s="54"/>
      <c r="AZ415" s="54"/>
      <c r="BA415" s="54"/>
    </row>
    <row r="416" spans="1:53" ht="15" customHeight="1">
      <c r="A416" s="318">
        <v>30600013</v>
      </c>
      <c r="B416" s="197" t="s">
        <v>368</v>
      </c>
      <c r="C416" s="187" t="s">
        <v>374</v>
      </c>
      <c r="D416" s="17"/>
      <c r="E416" s="17"/>
      <c r="F416" s="6"/>
      <c r="G416" s="93">
        <f>SUM('1:2'!G416)</f>
        <v>0</v>
      </c>
      <c r="H416" s="246">
        <f t="shared" si="147"/>
        <v>0</v>
      </c>
      <c r="I416" s="93">
        <f>SUM('1:2'!I416)</f>
        <v>0</v>
      </c>
      <c r="J416" s="31"/>
      <c r="K416" s="35">
        <f t="array" ref="K416">IF(ISERROR(G416/L416),"",G416/L416)</f>
        <v>0</v>
      </c>
      <c r="L416" s="87">
        <v>24</v>
      </c>
      <c r="M416" s="36">
        <f t="shared" si="166"/>
        <v>0</v>
      </c>
      <c r="N416" s="31"/>
      <c r="O416" s="93">
        <f>SUM('1:2'!O416)</f>
        <v>0</v>
      </c>
      <c r="P416" s="93">
        <f>SUM('1:2'!P416)</f>
        <v>0</v>
      </c>
      <c r="Q416" s="93">
        <f>SUM('1:2'!Q416)</f>
        <v>0</v>
      </c>
      <c r="R416" s="93">
        <f>SUM('1:2'!R416)</f>
        <v>0</v>
      </c>
      <c r="S416" s="93">
        <f>SUM('1:2'!S416)</f>
        <v>0</v>
      </c>
      <c r="T416" s="93">
        <f>SUM('1:2'!T416)</f>
        <v>0</v>
      </c>
      <c r="U416" s="93">
        <f>SUM('1:2'!U416)</f>
        <v>0</v>
      </c>
      <c r="V416" s="206"/>
      <c r="W416" s="33"/>
      <c r="X416" s="93">
        <f>SUM('1:2'!X416)</f>
        <v>0</v>
      </c>
      <c r="Y416" s="93">
        <f>SUM('1:2'!Y416)</f>
        <v>0</v>
      </c>
      <c r="Z416" s="93">
        <f>SUM('1:2'!Z416)</f>
        <v>0</v>
      </c>
      <c r="AA416" s="93">
        <f>SUM('1:2'!AA416)</f>
        <v>0</v>
      </c>
      <c r="AB416" s="358">
        <v>0.43</v>
      </c>
      <c r="AC416" s="269">
        <f t="shared" si="170"/>
        <v>0</v>
      </c>
      <c r="AD416" s="251"/>
      <c r="AE416" s="54"/>
      <c r="AF416" s="54"/>
      <c r="AG416" s="54"/>
      <c r="AH416" s="54"/>
      <c r="AI416" s="57"/>
      <c r="AJ416" s="57"/>
      <c r="AK416" s="57"/>
      <c r="AL416" s="54"/>
      <c r="AM416" s="54"/>
      <c r="AN416" s="54"/>
      <c r="AO416" s="54"/>
      <c r="AP416" s="54"/>
      <c r="AQ416" s="54"/>
      <c r="AR416" s="54"/>
      <c r="AS416" s="54"/>
      <c r="AT416" s="54"/>
      <c r="AU416" s="54"/>
      <c r="AV416" s="54"/>
      <c r="AW416" s="54"/>
      <c r="AX416" s="54"/>
      <c r="AY416" s="54"/>
      <c r="AZ416" s="54"/>
      <c r="BA416" s="54"/>
    </row>
    <row r="417" spans="1:53" ht="15" customHeight="1">
      <c r="A417" s="318">
        <v>30600014</v>
      </c>
      <c r="B417" s="197" t="s">
        <v>368</v>
      </c>
      <c r="C417" s="187" t="s">
        <v>369</v>
      </c>
      <c r="D417" s="17"/>
      <c r="E417" s="17"/>
      <c r="F417" s="6"/>
      <c r="G417" s="93">
        <f>SUM('1:2'!G417)</f>
        <v>0</v>
      </c>
      <c r="H417" s="246">
        <f t="shared" si="147"/>
        <v>0</v>
      </c>
      <c r="I417" s="93">
        <f>SUM('1:2'!I417)</f>
        <v>0</v>
      </c>
      <c r="J417" s="31"/>
      <c r="K417" s="35">
        <f t="array" ref="K417">IF(ISERROR(G417/L417),"",G417/L417)</f>
        <v>0</v>
      </c>
      <c r="L417" s="87">
        <v>24</v>
      </c>
      <c r="M417" s="36">
        <f t="shared" si="166"/>
        <v>0</v>
      </c>
      <c r="N417" s="31"/>
      <c r="O417" s="93">
        <f>SUM('1:2'!O417)</f>
        <v>0</v>
      </c>
      <c r="P417" s="93">
        <f>SUM('1:2'!P417)</f>
        <v>0</v>
      </c>
      <c r="Q417" s="93">
        <f>SUM('1:2'!Q417)</f>
        <v>0</v>
      </c>
      <c r="R417" s="93">
        <f>SUM('1:2'!R417)</f>
        <v>0</v>
      </c>
      <c r="S417" s="93">
        <f>SUM('1:2'!S417)</f>
        <v>0</v>
      </c>
      <c r="T417" s="93">
        <f>SUM('1:2'!T417)</f>
        <v>0</v>
      </c>
      <c r="U417" s="93">
        <f>SUM('1:2'!U417)</f>
        <v>0</v>
      </c>
      <c r="V417" s="206"/>
      <c r="W417" s="33"/>
      <c r="X417" s="93">
        <f>SUM('1:2'!X417)</f>
        <v>0</v>
      </c>
      <c r="Y417" s="93">
        <f>SUM('1:2'!Y417)</f>
        <v>0</v>
      </c>
      <c r="Z417" s="93">
        <f>SUM('1:2'!Z417)</f>
        <v>0</v>
      </c>
      <c r="AA417" s="93">
        <f>SUM('1:2'!AA417)</f>
        <v>0</v>
      </c>
      <c r="AB417" s="358">
        <v>0.43</v>
      </c>
      <c r="AC417" s="269">
        <f t="shared" si="170"/>
        <v>0</v>
      </c>
      <c r="AD417" s="251"/>
      <c r="AE417" s="54"/>
      <c r="AF417" s="54"/>
      <c r="AG417" s="54"/>
      <c r="AH417" s="54"/>
      <c r="AI417" s="57"/>
      <c r="AJ417" s="57"/>
      <c r="AK417" s="57"/>
      <c r="AL417" s="54"/>
      <c r="AM417" s="54"/>
      <c r="AN417" s="54"/>
      <c r="AO417" s="54"/>
      <c r="AP417" s="54"/>
      <c r="AQ417" s="54"/>
      <c r="AR417" s="54"/>
      <c r="AS417" s="54"/>
      <c r="AT417" s="54"/>
      <c r="AU417" s="54"/>
      <c r="AV417" s="54"/>
      <c r="AW417" s="54"/>
      <c r="AX417" s="54"/>
      <c r="AY417" s="54"/>
      <c r="AZ417" s="54"/>
      <c r="BA417" s="54"/>
    </row>
    <row r="418" spans="1:53" ht="15" customHeight="1">
      <c r="A418" s="318">
        <v>30600012</v>
      </c>
      <c r="B418" s="197" t="s">
        <v>368</v>
      </c>
      <c r="C418" s="187" t="s">
        <v>370</v>
      </c>
      <c r="D418" s="17"/>
      <c r="E418" s="17"/>
      <c r="F418" s="6"/>
      <c r="G418" s="93">
        <f>SUM('1:2'!G418)</f>
        <v>0</v>
      </c>
      <c r="H418" s="246">
        <f t="shared" si="147"/>
        <v>0</v>
      </c>
      <c r="I418" s="93">
        <f>SUM('1:2'!I418)</f>
        <v>0</v>
      </c>
      <c r="J418" s="31"/>
      <c r="K418" s="35">
        <f t="array" ref="K418">IF(ISERROR(G418/L418),"",G418/L418)</f>
        <v>0</v>
      </c>
      <c r="L418" s="87">
        <v>24</v>
      </c>
      <c r="M418" s="36">
        <f t="shared" si="166"/>
        <v>0</v>
      </c>
      <c r="N418" s="31"/>
      <c r="O418" s="93">
        <f>SUM('1:2'!O418)</f>
        <v>0</v>
      </c>
      <c r="P418" s="93">
        <f>SUM('1:2'!P418)</f>
        <v>0</v>
      </c>
      <c r="Q418" s="93">
        <f>SUM('1:2'!Q418)</f>
        <v>0</v>
      </c>
      <c r="R418" s="93">
        <f>SUM('1:2'!R418)</f>
        <v>0</v>
      </c>
      <c r="S418" s="93">
        <f>SUM('1:2'!S418)</f>
        <v>0</v>
      </c>
      <c r="T418" s="93">
        <f>SUM('1:2'!T418)</f>
        <v>0</v>
      </c>
      <c r="U418" s="93">
        <f>SUM('1:2'!U418)</f>
        <v>0</v>
      </c>
      <c r="V418" s="206"/>
      <c r="W418" s="33"/>
      <c r="X418" s="93">
        <f>SUM('1:2'!X418)</f>
        <v>0</v>
      </c>
      <c r="Y418" s="93">
        <f>SUM('1:2'!Y418)</f>
        <v>0</v>
      </c>
      <c r="Z418" s="93">
        <f>SUM('1:2'!Z418)</f>
        <v>0</v>
      </c>
      <c r="AA418" s="93">
        <f>SUM('1:2'!AA418)</f>
        <v>0</v>
      </c>
      <c r="AB418" s="358">
        <v>0.43</v>
      </c>
      <c r="AC418" s="269">
        <f t="shared" si="170"/>
        <v>0</v>
      </c>
      <c r="AD418" s="251"/>
      <c r="AE418" s="54"/>
      <c r="AF418" s="54"/>
      <c r="AG418" s="54"/>
      <c r="AH418" s="54"/>
      <c r="AI418" s="57"/>
      <c r="AJ418" s="57"/>
      <c r="AK418" s="57"/>
      <c r="AL418" s="54"/>
      <c r="AM418" s="54"/>
      <c r="AN418" s="54"/>
      <c r="AO418" s="54"/>
      <c r="AP418" s="54"/>
      <c r="AQ418" s="54"/>
      <c r="AR418" s="54"/>
      <c r="AS418" s="54"/>
      <c r="AT418" s="54"/>
      <c r="AU418" s="54"/>
      <c r="AV418" s="54"/>
      <c r="AW418" s="54"/>
      <c r="AX418" s="54"/>
      <c r="AY418" s="54"/>
      <c r="AZ418" s="54"/>
      <c r="BA418" s="54"/>
    </row>
    <row r="419" spans="1:53" ht="15" customHeight="1">
      <c r="A419" s="318">
        <v>30600011</v>
      </c>
      <c r="B419" s="197" t="s">
        <v>368</v>
      </c>
      <c r="C419" s="187" t="s">
        <v>371</v>
      </c>
      <c r="D419" s="17"/>
      <c r="E419" s="17"/>
      <c r="F419" s="6"/>
      <c r="G419" s="93">
        <f>SUM('1:2'!G419)</f>
        <v>0</v>
      </c>
      <c r="H419" s="246">
        <f t="shared" si="147"/>
        <v>0</v>
      </c>
      <c r="I419" s="93">
        <f>SUM('1:2'!I419)</f>
        <v>0</v>
      </c>
      <c r="J419" s="31"/>
      <c r="K419" s="35">
        <f t="array" ref="K419">IF(ISERROR(G419/L419),"",G419/L419)</f>
        <v>0</v>
      </c>
      <c r="L419" s="87">
        <v>24</v>
      </c>
      <c r="M419" s="36">
        <f t="shared" si="166"/>
        <v>0</v>
      </c>
      <c r="N419" s="31"/>
      <c r="O419" s="93">
        <f>SUM('1:2'!O419)</f>
        <v>0</v>
      </c>
      <c r="P419" s="93">
        <f>SUM('1:2'!P419)</f>
        <v>0</v>
      </c>
      <c r="Q419" s="93">
        <f>SUM('1:2'!Q419)</f>
        <v>0</v>
      </c>
      <c r="R419" s="93">
        <f>SUM('1:2'!R419)</f>
        <v>0</v>
      </c>
      <c r="S419" s="93">
        <f>SUM('1:2'!S419)</f>
        <v>0</v>
      </c>
      <c r="T419" s="93">
        <f>SUM('1:2'!T419)</f>
        <v>0</v>
      </c>
      <c r="U419" s="93">
        <f>SUM('1:2'!U419)</f>
        <v>0</v>
      </c>
      <c r="V419" s="206"/>
      <c r="W419" s="33"/>
      <c r="X419" s="93">
        <f>SUM('1:2'!X419)</f>
        <v>0</v>
      </c>
      <c r="Y419" s="93">
        <f>SUM('1:2'!Y419)</f>
        <v>0</v>
      </c>
      <c r="Z419" s="93">
        <f>SUM('1:2'!Z419)</f>
        <v>0</v>
      </c>
      <c r="AA419" s="93">
        <f>SUM('1:2'!AA419)</f>
        <v>0</v>
      </c>
      <c r="AB419" s="358">
        <v>0.43</v>
      </c>
      <c r="AC419" s="269">
        <f t="shared" si="170"/>
        <v>0</v>
      </c>
      <c r="AD419" s="251"/>
      <c r="AE419" s="54"/>
      <c r="AF419" s="54"/>
      <c r="AG419" s="54"/>
      <c r="AH419" s="54"/>
      <c r="AI419" s="57"/>
      <c r="AJ419" s="57"/>
      <c r="AK419" s="57"/>
      <c r="AL419" s="54"/>
      <c r="AM419" s="54"/>
      <c r="AN419" s="54"/>
      <c r="AO419" s="54"/>
      <c r="AP419" s="54"/>
      <c r="AQ419" s="54"/>
      <c r="AR419" s="54"/>
      <c r="AS419" s="54"/>
      <c r="AT419" s="54"/>
      <c r="AU419" s="54"/>
      <c r="AV419" s="54"/>
      <c r="AW419" s="54"/>
      <c r="AX419" s="54"/>
      <c r="AY419" s="54"/>
      <c r="AZ419" s="54"/>
      <c r="BA419" s="54"/>
    </row>
    <row r="420" spans="1:53" ht="15" customHeight="1">
      <c r="A420" s="318">
        <v>30300002</v>
      </c>
      <c r="B420" s="197" t="s">
        <v>407</v>
      </c>
      <c r="C420" s="187" t="s">
        <v>408</v>
      </c>
      <c r="D420" s="17"/>
      <c r="E420" s="17"/>
      <c r="F420" s="6"/>
      <c r="G420" s="93">
        <f>SUM('1:2'!G420)</f>
        <v>0</v>
      </c>
      <c r="H420" s="246">
        <f t="shared" si="147"/>
        <v>0</v>
      </c>
      <c r="I420" s="93">
        <f>SUM('1:2'!I420)</f>
        <v>0</v>
      </c>
      <c r="J420" s="31"/>
      <c r="K420" s="35">
        <f t="array" ref="K420">IF(ISERROR(G420/L420),"",G420/L420)</f>
        <v>0</v>
      </c>
      <c r="L420" s="87">
        <v>4</v>
      </c>
      <c r="M420" s="36">
        <f t="shared" si="166"/>
        <v>0</v>
      </c>
      <c r="N420" s="31"/>
      <c r="O420" s="93"/>
      <c r="P420" s="93"/>
      <c r="Q420" s="93"/>
      <c r="R420" s="93"/>
      <c r="S420" s="93"/>
      <c r="T420" s="93"/>
      <c r="U420" s="93"/>
      <c r="V420" s="206"/>
      <c r="W420" s="33"/>
      <c r="X420" s="93"/>
      <c r="Y420" s="93"/>
      <c r="Z420" s="93"/>
      <c r="AA420" s="93"/>
      <c r="AB420" s="361">
        <v>0.69</v>
      </c>
      <c r="AC420" s="269">
        <f t="shared" si="170"/>
        <v>0</v>
      </c>
      <c r="AD420" s="251"/>
      <c r="AE420" s="54"/>
      <c r="AF420" s="54"/>
      <c r="AG420" s="54"/>
      <c r="AH420" s="54"/>
      <c r="AI420" s="57"/>
      <c r="AJ420" s="57"/>
      <c r="AK420" s="57"/>
      <c r="AL420" s="54"/>
      <c r="AM420" s="54"/>
      <c r="AN420" s="54"/>
      <c r="AO420" s="54"/>
      <c r="AP420" s="54"/>
      <c r="AQ420" s="54"/>
      <c r="AR420" s="54"/>
      <c r="AS420" s="54"/>
      <c r="AT420" s="54"/>
      <c r="AU420" s="54"/>
      <c r="AV420" s="54"/>
      <c r="AW420" s="54"/>
      <c r="AX420" s="54"/>
      <c r="AY420" s="54"/>
      <c r="AZ420" s="54"/>
      <c r="BA420" s="54"/>
    </row>
    <row r="421" spans="1:53" ht="15" customHeight="1">
      <c r="A421" s="318">
        <v>30300001</v>
      </c>
      <c r="B421" s="197" t="s">
        <v>407</v>
      </c>
      <c r="C421" s="187" t="s">
        <v>409</v>
      </c>
      <c r="D421" s="17"/>
      <c r="E421" s="17"/>
      <c r="F421" s="6"/>
      <c r="G421" s="93">
        <f>SUM('1:2'!G421)</f>
        <v>0</v>
      </c>
      <c r="H421" s="246">
        <f t="shared" si="147"/>
        <v>0</v>
      </c>
      <c r="I421" s="93">
        <f>SUM('1:2'!I421)</f>
        <v>0</v>
      </c>
      <c r="J421" s="31"/>
      <c r="K421" s="35">
        <f t="array" ref="K421">IF(ISERROR(G421/L421),"",G421/L421)</f>
        <v>0</v>
      </c>
      <c r="L421" s="87">
        <v>4</v>
      </c>
      <c r="M421" s="36">
        <f t="shared" si="166"/>
        <v>0</v>
      </c>
      <c r="N421" s="31"/>
      <c r="O421" s="93"/>
      <c r="P421" s="93"/>
      <c r="Q421" s="93"/>
      <c r="R421" s="93"/>
      <c r="S421" s="93"/>
      <c r="T421" s="93"/>
      <c r="U421" s="93"/>
      <c r="V421" s="206"/>
      <c r="W421" s="33"/>
      <c r="X421" s="93"/>
      <c r="Y421" s="93"/>
      <c r="Z421" s="93"/>
      <c r="AA421" s="93"/>
      <c r="AB421" s="361">
        <v>0.69</v>
      </c>
      <c r="AC421" s="269">
        <f t="shared" si="170"/>
        <v>0</v>
      </c>
      <c r="AD421" s="251"/>
      <c r="AE421" s="54"/>
      <c r="AF421" s="54"/>
      <c r="AG421" s="54"/>
      <c r="AH421" s="54"/>
      <c r="AI421" s="57"/>
      <c r="AJ421" s="57"/>
      <c r="AK421" s="57"/>
      <c r="AL421" s="54"/>
      <c r="AM421" s="54"/>
      <c r="AN421" s="54"/>
      <c r="AO421" s="54"/>
      <c r="AP421" s="54"/>
      <c r="AQ421" s="54"/>
      <c r="AR421" s="54"/>
      <c r="AS421" s="54"/>
      <c r="AT421" s="54"/>
      <c r="AU421" s="54"/>
      <c r="AV421" s="54"/>
      <c r="AW421" s="54"/>
      <c r="AX421" s="54"/>
      <c r="AY421" s="54"/>
      <c r="AZ421" s="54"/>
      <c r="BA421" s="54"/>
    </row>
    <row r="422" spans="1:53" ht="15" customHeight="1">
      <c r="A422" s="318">
        <v>30300003</v>
      </c>
      <c r="B422" s="197" t="s">
        <v>407</v>
      </c>
      <c r="C422" s="187" t="s">
        <v>410</v>
      </c>
      <c r="D422" s="17"/>
      <c r="E422" s="17"/>
      <c r="F422" s="6"/>
      <c r="G422" s="93">
        <f>SUM('1:2'!G422)</f>
        <v>0</v>
      </c>
      <c r="H422" s="246">
        <f t="shared" si="147"/>
        <v>0</v>
      </c>
      <c r="I422" s="93">
        <f>SUM('1:2'!I422)</f>
        <v>0</v>
      </c>
      <c r="J422" s="31"/>
      <c r="K422" s="35">
        <f t="array" ref="K422">IF(ISERROR(G422/L422),"",G422/L422)</f>
        <v>0</v>
      </c>
      <c r="L422" s="87">
        <v>4</v>
      </c>
      <c r="M422" s="36">
        <f t="shared" si="166"/>
        <v>0</v>
      </c>
      <c r="N422" s="31"/>
      <c r="O422" s="93"/>
      <c r="P422" s="93"/>
      <c r="Q422" s="93"/>
      <c r="R422" s="93"/>
      <c r="S422" s="93"/>
      <c r="T422" s="93"/>
      <c r="U422" s="93"/>
      <c r="V422" s="206"/>
      <c r="W422" s="33"/>
      <c r="X422" s="93"/>
      <c r="Y422" s="93"/>
      <c r="Z422" s="93"/>
      <c r="AA422" s="93"/>
      <c r="AB422" s="361">
        <v>0.69</v>
      </c>
      <c r="AC422" s="269">
        <f t="shared" si="170"/>
        <v>0</v>
      </c>
      <c r="AD422" s="251"/>
      <c r="AE422" s="54"/>
      <c r="AF422" s="54"/>
      <c r="AG422" s="54"/>
      <c r="AH422" s="54"/>
      <c r="AI422" s="57"/>
      <c r="AJ422" s="57"/>
      <c r="AK422" s="57"/>
      <c r="AL422" s="54"/>
      <c r="AM422" s="54"/>
      <c r="AN422" s="54"/>
      <c r="AO422" s="54"/>
      <c r="AP422" s="54"/>
      <c r="AQ422" s="54"/>
      <c r="AR422" s="54"/>
      <c r="AS422" s="54"/>
      <c r="AT422" s="54"/>
      <c r="AU422" s="54"/>
      <c r="AV422" s="54"/>
      <c r="AW422" s="54"/>
      <c r="AX422" s="54"/>
      <c r="AY422" s="54"/>
      <c r="AZ422" s="54"/>
      <c r="BA422" s="54"/>
    </row>
    <row r="423" spans="1:53" ht="15" customHeight="1">
      <c r="A423" s="318">
        <v>30300005</v>
      </c>
      <c r="B423" s="63" t="s">
        <v>362</v>
      </c>
      <c r="C423" s="16" t="s">
        <v>337</v>
      </c>
      <c r="D423" s="17"/>
      <c r="E423" s="17"/>
      <c r="F423" s="6"/>
      <c r="G423" s="93">
        <f>SUM('1:2'!G423)</f>
        <v>0</v>
      </c>
      <c r="H423" s="246">
        <f t="shared" si="147"/>
        <v>0</v>
      </c>
      <c r="I423" s="93">
        <f>SUM('1:2'!I423)</f>
        <v>0</v>
      </c>
      <c r="J423" s="31"/>
      <c r="K423" s="35">
        <f t="array" ref="K423">IF(ISERROR(G423/L423),"",G423/L423)</f>
        <v>0</v>
      </c>
      <c r="L423" s="87">
        <v>4</v>
      </c>
      <c r="M423" s="36">
        <f t="shared" si="166"/>
        <v>0</v>
      </c>
      <c r="N423" s="31"/>
      <c r="O423" s="93">
        <f>SUM('1:2'!O423)</f>
        <v>0</v>
      </c>
      <c r="P423" s="93">
        <f>SUM('1:2'!P423)</f>
        <v>0</v>
      </c>
      <c r="Q423" s="93">
        <f>SUM('1:2'!Q423)</f>
        <v>0</v>
      </c>
      <c r="R423" s="93">
        <f>SUM('1:2'!R423)</f>
        <v>0</v>
      </c>
      <c r="S423" s="93">
        <f>SUM('1:2'!S423)</f>
        <v>0</v>
      </c>
      <c r="T423" s="93">
        <f>SUM('1:2'!T423)</f>
        <v>0</v>
      </c>
      <c r="U423" s="93">
        <f>SUM('1:2'!U423)</f>
        <v>0</v>
      </c>
      <c r="V423" s="206"/>
      <c r="W423" s="33"/>
      <c r="X423" s="93">
        <f>SUM('1:2'!X423)</f>
        <v>0</v>
      </c>
      <c r="Y423" s="93">
        <f>SUM('1:2'!Y423)</f>
        <v>0</v>
      </c>
      <c r="Z423" s="93">
        <f>SUM('1:2'!Z423)</f>
        <v>0</v>
      </c>
      <c r="AA423" s="93">
        <f>SUM('1:2'!AA423)</f>
        <v>0</v>
      </c>
      <c r="AB423" s="358">
        <v>0.95</v>
      </c>
      <c r="AC423" s="269">
        <f t="shared" si="170"/>
        <v>0</v>
      </c>
      <c r="AD423" s="251"/>
      <c r="AE423" s="54"/>
      <c r="AF423" s="54"/>
      <c r="AG423" s="54"/>
      <c r="AH423" s="54"/>
      <c r="AI423" s="57"/>
      <c r="AJ423" s="57"/>
      <c r="AK423" s="57"/>
      <c r="AL423" s="54"/>
      <c r="AM423" s="54"/>
      <c r="AN423" s="54"/>
      <c r="AO423" s="54"/>
      <c r="AP423" s="54"/>
      <c r="AQ423" s="54"/>
      <c r="AR423" s="54"/>
      <c r="AS423" s="54"/>
      <c r="AT423" s="54"/>
      <c r="AU423" s="54"/>
      <c r="AV423" s="54"/>
      <c r="AW423" s="54"/>
      <c r="AX423" s="54"/>
      <c r="AY423" s="54"/>
      <c r="AZ423" s="54"/>
      <c r="BA423" s="54"/>
    </row>
    <row r="424" spans="1:53" ht="15" customHeight="1">
      <c r="A424" s="318">
        <v>30300004</v>
      </c>
      <c r="B424" s="63" t="s">
        <v>362</v>
      </c>
      <c r="C424" s="16" t="s">
        <v>339</v>
      </c>
      <c r="D424" s="17"/>
      <c r="E424" s="17"/>
      <c r="F424" s="6"/>
      <c r="G424" s="93">
        <f>SUM('1:2'!G424)</f>
        <v>0</v>
      </c>
      <c r="H424" s="246">
        <f t="shared" si="147"/>
        <v>0</v>
      </c>
      <c r="I424" s="93">
        <f>SUM('1:2'!I424)</f>
        <v>0</v>
      </c>
      <c r="J424" s="31"/>
      <c r="K424" s="35">
        <f t="array" ref="K424">IF(ISERROR(G424/L424),"",G424/L424)</f>
        <v>0</v>
      </c>
      <c r="L424" s="87">
        <v>4</v>
      </c>
      <c r="M424" s="36">
        <f t="shared" si="166"/>
        <v>0</v>
      </c>
      <c r="N424" s="31"/>
      <c r="O424" s="93">
        <f>SUM('1:2'!O424)</f>
        <v>0</v>
      </c>
      <c r="P424" s="93">
        <f>SUM('1:2'!P424)</f>
        <v>0</v>
      </c>
      <c r="Q424" s="93">
        <f>SUM('1:2'!Q424)</f>
        <v>0</v>
      </c>
      <c r="R424" s="93">
        <f>SUM('1:2'!R424)</f>
        <v>0</v>
      </c>
      <c r="S424" s="93">
        <f>SUM('1:2'!S424)</f>
        <v>0</v>
      </c>
      <c r="T424" s="93">
        <f>SUM('1:2'!T424)</f>
        <v>0</v>
      </c>
      <c r="U424" s="93">
        <f>SUM('1:2'!U424)</f>
        <v>0</v>
      </c>
      <c r="V424" s="206"/>
      <c r="W424" s="33"/>
      <c r="X424" s="93">
        <f>SUM('1:2'!X424)</f>
        <v>0</v>
      </c>
      <c r="Y424" s="93">
        <f>SUM('1:2'!Y424)</f>
        <v>0</v>
      </c>
      <c r="Z424" s="93">
        <f>SUM('1:2'!Z424)</f>
        <v>0</v>
      </c>
      <c r="AA424" s="93">
        <f>SUM('1:2'!AA424)</f>
        <v>0</v>
      </c>
      <c r="AB424" s="358">
        <v>0.95</v>
      </c>
      <c r="AC424" s="269">
        <f t="shared" si="170"/>
        <v>0</v>
      </c>
      <c r="AD424" s="251"/>
      <c r="AE424" s="54"/>
      <c r="AF424" s="54"/>
      <c r="AG424" s="54"/>
      <c r="AH424" s="54"/>
      <c r="AI424" s="57"/>
      <c r="AJ424" s="57"/>
      <c r="AK424" s="57"/>
      <c r="AL424" s="54"/>
      <c r="AM424" s="54"/>
      <c r="AN424" s="54"/>
      <c r="AO424" s="54"/>
      <c r="AP424" s="54"/>
      <c r="AQ424" s="54"/>
      <c r="AR424" s="54"/>
      <c r="AS424" s="54"/>
      <c r="AT424" s="54"/>
      <c r="AU424" s="54"/>
      <c r="AV424" s="54"/>
      <c r="AW424" s="54"/>
      <c r="AX424" s="54"/>
      <c r="AY424" s="54"/>
      <c r="AZ424" s="54"/>
      <c r="BA424" s="54"/>
    </row>
    <row r="425" spans="1:53" ht="15" customHeight="1">
      <c r="A425" s="318">
        <v>30300006</v>
      </c>
      <c r="B425" s="63" t="s">
        <v>362</v>
      </c>
      <c r="C425" s="16" t="s">
        <v>341</v>
      </c>
      <c r="D425" s="17"/>
      <c r="E425" s="17"/>
      <c r="F425" s="6"/>
      <c r="G425" s="93">
        <f>SUM('1:2'!G425)</f>
        <v>0</v>
      </c>
      <c r="H425" s="246">
        <f t="shared" si="147"/>
        <v>0</v>
      </c>
      <c r="I425" s="93">
        <f>SUM('1:2'!I425)</f>
        <v>0</v>
      </c>
      <c r="J425" s="31"/>
      <c r="K425" s="35">
        <f t="array" ref="K425">IF(ISERROR(G425/L425),"",G425/L425)</f>
        <v>0</v>
      </c>
      <c r="L425" s="87">
        <v>4</v>
      </c>
      <c r="M425" s="36">
        <f t="shared" si="166"/>
        <v>0</v>
      </c>
      <c r="N425" s="31"/>
      <c r="O425" s="93">
        <f>SUM('1:2'!O425)</f>
        <v>0</v>
      </c>
      <c r="P425" s="93">
        <f>SUM('1:2'!P425)</f>
        <v>0</v>
      </c>
      <c r="Q425" s="93">
        <f>SUM('1:2'!Q425)</f>
        <v>0</v>
      </c>
      <c r="R425" s="93">
        <f>SUM('1:2'!R425)</f>
        <v>0</v>
      </c>
      <c r="S425" s="93">
        <f>SUM('1:2'!S425)</f>
        <v>0</v>
      </c>
      <c r="T425" s="93">
        <f>SUM('1:2'!T425)</f>
        <v>0</v>
      </c>
      <c r="U425" s="93">
        <f>SUM('1:2'!U425)</f>
        <v>0</v>
      </c>
      <c r="V425" s="206"/>
      <c r="W425" s="33"/>
      <c r="X425" s="93">
        <f>SUM('1:2'!X425)</f>
        <v>0</v>
      </c>
      <c r="Y425" s="93">
        <f>SUM('1:2'!Y425)</f>
        <v>0</v>
      </c>
      <c r="Z425" s="93">
        <f>SUM('1:2'!Z425)</f>
        <v>0</v>
      </c>
      <c r="AA425" s="93">
        <f>SUM('1:2'!AA425)</f>
        <v>0</v>
      </c>
      <c r="AB425" s="358">
        <v>0.95</v>
      </c>
      <c r="AC425" s="269">
        <f t="shared" si="170"/>
        <v>0</v>
      </c>
      <c r="AD425" s="251"/>
      <c r="AE425" s="54"/>
      <c r="AF425" s="54"/>
      <c r="AG425" s="54"/>
      <c r="AH425" s="54"/>
      <c r="AI425" s="57"/>
      <c r="AJ425" s="57"/>
      <c r="AK425" s="57"/>
      <c r="AL425" s="54"/>
      <c r="AM425" s="54"/>
      <c r="AN425" s="54"/>
      <c r="AO425" s="54"/>
      <c r="AP425" s="54"/>
      <c r="AQ425" s="54"/>
      <c r="AR425" s="54"/>
      <c r="AS425" s="54"/>
      <c r="AT425" s="54"/>
      <c r="AU425" s="54"/>
      <c r="AV425" s="54"/>
      <c r="AW425" s="54"/>
      <c r="AX425" s="54"/>
      <c r="AY425" s="54"/>
      <c r="AZ425" s="54"/>
      <c r="BA425" s="54"/>
    </row>
    <row r="426" spans="1:53" ht="15.75">
      <c r="A426" s="534" t="s">
        <v>86</v>
      </c>
      <c r="B426" s="534"/>
      <c r="C426" s="243" t="s">
        <v>71</v>
      </c>
      <c r="D426" s="20"/>
      <c r="E426" s="20"/>
      <c r="F426" s="32"/>
      <c r="G426" s="94">
        <f>SUM(G369:G425)</f>
        <v>0</v>
      </c>
      <c r="H426" s="30">
        <f>SUM(H369:H425)</f>
        <v>0</v>
      </c>
      <c r="I426" s="30">
        <f>SUM(I369:I425)</f>
        <v>0</v>
      </c>
      <c r="J426" s="31" t="str">
        <f t="array" ref="J426">IF(ISERROR(G426/I426),"",G426/I426)</f>
        <v/>
      </c>
      <c r="K426" s="30">
        <f>SUM(K369:K425)</f>
        <v>0</v>
      </c>
      <c r="L426" s="87"/>
      <c r="M426" s="89">
        <f t="shared" ref="M426:V426" si="171">SUM(M369:M425)</f>
        <v>0</v>
      </c>
      <c r="N426" s="30">
        <f t="shared" si="171"/>
        <v>0</v>
      </c>
      <c r="O426" s="91">
        <f t="shared" si="171"/>
        <v>0</v>
      </c>
      <c r="P426" s="91">
        <f t="shared" si="171"/>
        <v>0</v>
      </c>
      <c r="Q426" s="91">
        <f t="shared" si="171"/>
        <v>0</v>
      </c>
      <c r="R426" s="91">
        <f t="shared" si="171"/>
        <v>0</v>
      </c>
      <c r="S426" s="92">
        <f t="shared" si="171"/>
        <v>0</v>
      </c>
      <c r="T426" s="91">
        <f t="shared" si="171"/>
        <v>0</v>
      </c>
      <c r="U426" s="91">
        <f t="shared" si="171"/>
        <v>0</v>
      </c>
      <c r="V426" s="206">
        <f t="shared" si="171"/>
        <v>0</v>
      </c>
      <c r="W426" s="33" t="str">
        <f t="shared" ref="W426:W433" si="172">IF(ISERROR(V426/G426),"",V426/G426)</f>
        <v/>
      </c>
      <c r="X426" s="92">
        <f>SUM(X369:X425)</f>
        <v>0</v>
      </c>
      <c r="Y426" s="92">
        <f>SUM(Y369:Y425)</f>
        <v>0</v>
      </c>
      <c r="Z426" s="92">
        <f>SUM(Z369:Z425)</f>
        <v>0</v>
      </c>
      <c r="AA426" s="92">
        <f>SUM(AA369:AA425)</f>
        <v>0</v>
      </c>
      <c r="AB426" s="75"/>
      <c r="AC426" s="273"/>
      <c r="AD426" s="251"/>
      <c r="AE426" s="74"/>
      <c r="AF426" s="74"/>
      <c r="AG426" s="74"/>
      <c r="AH426" s="74"/>
      <c r="AI426" s="57"/>
      <c r="AJ426" s="57"/>
      <c r="AK426" s="57"/>
      <c r="AL426" s="54"/>
      <c r="AM426" s="54"/>
      <c r="AN426" s="54"/>
      <c r="AO426" s="54"/>
      <c r="AP426" s="54"/>
      <c r="AQ426" s="54"/>
      <c r="AR426" s="54"/>
      <c r="AS426" s="54"/>
      <c r="AT426" s="54"/>
      <c r="AU426" s="54"/>
      <c r="AV426" s="54"/>
      <c r="AW426" s="54"/>
      <c r="AX426" s="54"/>
      <c r="AY426" s="54"/>
      <c r="AZ426" s="54"/>
      <c r="BA426" s="54"/>
    </row>
    <row r="427" spans="1:53" ht="17.25">
      <c r="A427" s="320">
        <v>30400012</v>
      </c>
      <c r="B427" s="61" t="s">
        <v>87</v>
      </c>
      <c r="C427" s="16" t="s">
        <v>53</v>
      </c>
      <c r="D427" s="17">
        <v>5.03</v>
      </c>
      <c r="E427" s="17"/>
      <c r="F427" s="6"/>
      <c r="G427" s="93">
        <f>SUM('1:2'!G427)</f>
        <v>841</v>
      </c>
      <c r="H427" s="246">
        <f>D427*G427</f>
        <v>4230.2300000000005</v>
      </c>
      <c r="I427" s="93">
        <f>SUM('1:2'!I427)</f>
        <v>65</v>
      </c>
      <c r="J427" s="31">
        <f t="array" ref="J427">IF(ISERROR(G427/I427),"",G427/I427)</f>
        <v>12.938461538461539</v>
      </c>
      <c r="K427" s="35">
        <f t="array" ref="K427">IF(ISERROR(G427/L427),"",G427/L427)</f>
        <v>95.568181818181813</v>
      </c>
      <c r="L427" s="87">
        <v>8.8000000000000007</v>
      </c>
      <c r="M427" s="36">
        <f t="shared" ref="M427:M434" si="173">IF(ISERROR(I427-K427),"",I427-K427)</f>
        <v>-30.568181818181813</v>
      </c>
      <c r="N427" s="31">
        <f t="shared" ref="N427:N434" si="174">SUM(O427:U427)</f>
        <v>0</v>
      </c>
      <c r="O427" s="93">
        <f>SUM('1:2'!O427)</f>
        <v>0</v>
      </c>
      <c r="P427" s="93">
        <f>SUM('1:2'!P427)</f>
        <v>0</v>
      </c>
      <c r="Q427" s="93">
        <f>SUM('1:2'!Q427)</f>
        <v>0</v>
      </c>
      <c r="R427" s="93">
        <f>SUM('1:2'!R427)</f>
        <v>0</v>
      </c>
      <c r="S427" s="93">
        <f>SUM('1:2'!S427)</f>
        <v>0</v>
      </c>
      <c r="T427" s="93">
        <f>SUM('1:2'!T427)</f>
        <v>0</v>
      </c>
      <c r="U427" s="93">
        <f>SUM('1:2'!U427)</f>
        <v>0</v>
      </c>
      <c r="V427" s="206">
        <f t="shared" ref="V427:V433" si="175">SUM(X427:AA427)</f>
        <v>0</v>
      </c>
      <c r="W427" s="33">
        <f t="shared" si="172"/>
        <v>0</v>
      </c>
      <c r="X427" s="93">
        <f>SUM('1:2'!X427)</f>
        <v>0</v>
      </c>
      <c r="Y427" s="93">
        <f>SUM('1:2'!Y427)</f>
        <v>0</v>
      </c>
      <c r="Z427" s="93">
        <f>SUM('1:2'!Z427)</f>
        <v>0</v>
      </c>
      <c r="AA427" s="93">
        <f>SUM('1:2'!AA427)</f>
        <v>0</v>
      </c>
      <c r="AB427" s="358">
        <v>1.18</v>
      </c>
      <c r="AC427" s="269">
        <f t="shared" si="170"/>
        <v>992.38</v>
      </c>
      <c r="AD427" s="251"/>
      <c r="AE427" s="54"/>
      <c r="AF427" s="54"/>
      <c r="AG427" s="54"/>
      <c r="AH427" s="54"/>
      <c r="AI427" s="57"/>
      <c r="AJ427" s="57"/>
      <c r="AK427" s="57"/>
      <c r="AL427" s="54"/>
      <c r="AM427" s="54"/>
      <c r="AN427" s="54"/>
      <c r="AO427" s="54"/>
      <c r="AP427" s="54"/>
      <c r="AQ427" s="54"/>
      <c r="AR427" s="54"/>
      <c r="AS427" s="54"/>
      <c r="AT427" s="54"/>
      <c r="AU427" s="54"/>
      <c r="AV427" s="54"/>
      <c r="AW427" s="54"/>
      <c r="AX427" s="54"/>
      <c r="AY427" s="54"/>
      <c r="AZ427" s="54"/>
      <c r="BA427" s="54"/>
    </row>
    <row r="428" spans="1:53" ht="17.25">
      <c r="A428" s="320">
        <v>30400010</v>
      </c>
      <c r="B428" s="61" t="s">
        <v>87</v>
      </c>
      <c r="C428" s="16" t="s">
        <v>60</v>
      </c>
      <c r="D428" s="17">
        <v>5.03</v>
      </c>
      <c r="E428" s="17"/>
      <c r="F428" s="6"/>
      <c r="G428" s="93">
        <f>SUM('1:2'!G428)</f>
        <v>0</v>
      </c>
      <c r="H428" s="246">
        <f t="shared" ref="H428:H460" si="176">D428*G428</f>
        <v>0</v>
      </c>
      <c r="I428" s="93">
        <f>SUM('1:2'!I428)</f>
        <v>0</v>
      </c>
      <c r="J428" s="31" t="str">
        <f t="array" ref="J428">IF(ISERROR(G428/I428),"",G428/I428)</f>
        <v/>
      </c>
      <c r="K428" s="35">
        <f t="array" ref="K428">IF(ISERROR(G428/L428),"",G428/L428)</f>
        <v>0</v>
      </c>
      <c r="L428" s="87">
        <v>8.8000000000000007</v>
      </c>
      <c r="M428" s="36">
        <f t="shared" si="173"/>
        <v>0</v>
      </c>
      <c r="N428" s="31">
        <f t="shared" si="174"/>
        <v>0</v>
      </c>
      <c r="O428" s="93">
        <f>SUM('1:2'!O428)</f>
        <v>0</v>
      </c>
      <c r="P428" s="93">
        <f>SUM('1:2'!P428)</f>
        <v>0</v>
      </c>
      <c r="Q428" s="93">
        <f>SUM('1:2'!Q428)</f>
        <v>0</v>
      </c>
      <c r="R428" s="93">
        <f>SUM('1:2'!R428)</f>
        <v>0</v>
      </c>
      <c r="S428" s="93">
        <f>SUM('1:2'!S428)</f>
        <v>0</v>
      </c>
      <c r="T428" s="93">
        <f>SUM('1:2'!T428)</f>
        <v>0</v>
      </c>
      <c r="U428" s="93">
        <f>SUM('1:2'!U428)</f>
        <v>0</v>
      </c>
      <c r="V428" s="206">
        <f t="shared" si="175"/>
        <v>0</v>
      </c>
      <c r="W428" s="33" t="str">
        <f t="shared" si="172"/>
        <v/>
      </c>
      <c r="X428" s="93">
        <f>SUM('1:2'!X428)</f>
        <v>0</v>
      </c>
      <c r="Y428" s="93">
        <f>SUM('1:2'!Y428)</f>
        <v>0</v>
      </c>
      <c r="Z428" s="93">
        <f>SUM('1:2'!Z428)</f>
        <v>0</v>
      </c>
      <c r="AA428" s="93">
        <f>SUM('1:2'!AA428)</f>
        <v>0</v>
      </c>
      <c r="AB428" s="358">
        <v>1.18</v>
      </c>
      <c r="AC428" s="269">
        <f t="shared" si="170"/>
        <v>0</v>
      </c>
      <c r="AD428" s="251"/>
      <c r="AE428" s="54"/>
      <c r="AF428" s="54"/>
      <c r="AG428" s="54"/>
      <c r="AH428" s="54"/>
      <c r="AI428" s="57"/>
      <c r="AJ428" s="57"/>
      <c r="AK428" s="57"/>
      <c r="AL428" s="54"/>
      <c r="AM428" s="54"/>
      <c r="AN428" s="54"/>
      <c r="AO428" s="54"/>
      <c r="AP428" s="54"/>
      <c r="AQ428" s="54"/>
      <c r="AR428" s="54"/>
      <c r="AS428" s="54"/>
      <c r="AT428" s="54"/>
      <c r="AU428" s="54"/>
      <c r="AV428" s="54"/>
      <c r="AW428" s="54"/>
      <c r="AX428" s="54"/>
      <c r="AY428" s="54"/>
      <c r="AZ428" s="54"/>
      <c r="BA428" s="54"/>
    </row>
    <row r="429" spans="1:53" ht="17.25">
      <c r="A429" s="320">
        <v>30400011</v>
      </c>
      <c r="B429" s="61" t="s">
        <v>87</v>
      </c>
      <c r="C429" s="16" t="s">
        <v>74</v>
      </c>
      <c r="D429" s="17">
        <v>5.03</v>
      </c>
      <c r="E429" s="17"/>
      <c r="F429" s="6"/>
      <c r="G429" s="93">
        <f>SUM('1:2'!G429)</f>
        <v>0</v>
      </c>
      <c r="H429" s="246">
        <f t="shared" si="176"/>
        <v>0</v>
      </c>
      <c r="I429" s="93">
        <f>SUM('1:2'!I429)</f>
        <v>0</v>
      </c>
      <c r="J429" s="31" t="str">
        <f t="array" ref="J429">IF(ISERROR(G429/I429),"",G429/I429)</f>
        <v/>
      </c>
      <c r="K429" s="35">
        <f t="array" ref="K429">IF(ISERROR(G429/L429),"",G429/L429)</f>
        <v>0</v>
      </c>
      <c r="L429" s="87">
        <v>8.8000000000000007</v>
      </c>
      <c r="M429" s="36">
        <f t="shared" si="173"/>
        <v>0</v>
      </c>
      <c r="N429" s="31">
        <f t="shared" si="174"/>
        <v>0</v>
      </c>
      <c r="O429" s="93">
        <f>SUM('1:2'!O429)</f>
        <v>0</v>
      </c>
      <c r="P429" s="93">
        <f>SUM('1:2'!P429)</f>
        <v>0</v>
      </c>
      <c r="Q429" s="93">
        <f>SUM('1:2'!Q429)</f>
        <v>0</v>
      </c>
      <c r="R429" s="93">
        <f>SUM('1:2'!R429)</f>
        <v>0</v>
      </c>
      <c r="S429" s="93">
        <f>SUM('1:2'!S429)</f>
        <v>0</v>
      </c>
      <c r="T429" s="93">
        <f>SUM('1:2'!T429)</f>
        <v>0</v>
      </c>
      <c r="U429" s="93">
        <f>SUM('1:2'!U429)</f>
        <v>0</v>
      </c>
      <c r="V429" s="206">
        <f t="shared" si="175"/>
        <v>0</v>
      </c>
      <c r="W429" s="33" t="str">
        <f t="shared" si="172"/>
        <v/>
      </c>
      <c r="X429" s="93">
        <f>SUM('1:2'!X429)</f>
        <v>0</v>
      </c>
      <c r="Y429" s="93">
        <f>SUM('1:2'!Y429)</f>
        <v>0</v>
      </c>
      <c r="Z429" s="93">
        <f>SUM('1:2'!Z429)</f>
        <v>0</v>
      </c>
      <c r="AA429" s="93">
        <f>SUM('1:2'!AA429)</f>
        <v>0</v>
      </c>
      <c r="AB429" s="358">
        <v>1.18</v>
      </c>
      <c r="AC429" s="269">
        <f t="shared" si="170"/>
        <v>0</v>
      </c>
      <c r="AD429" s="251"/>
      <c r="AE429" s="54"/>
      <c r="AF429" s="54"/>
      <c r="AG429" s="54"/>
      <c r="AH429" s="54"/>
      <c r="AI429" s="57"/>
      <c r="AJ429" s="57"/>
      <c r="AK429" s="57"/>
      <c r="AL429" s="54"/>
      <c r="AM429" s="54"/>
      <c r="AN429" s="54"/>
      <c r="AO429" s="54"/>
      <c r="AP429" s="54"/>
      <c r="AQ429" s="54"/>
      <c r="AR429" s="54"/>
      <c r="AS429" s="54"/>
      <c r="AT429" s="54"/>
      <c r="AU429" s="54"/>
      <c r="AV429" s="54"/>
      <c r="AW429" s="54"/>
      <c r="AX429" s="54"/>
      <c r="AY429" s="54"/>
      <c r="AZ429" s="54"/>
      <c r="BA429" s="54"/>
    </row>
    <row r="430" spans="1:53" ht="17.25">
      <c r="A430" s="320">
        <v>30400014</v>
      </c>
      <c r="B430" s="215" t="s">
        <v>513</v>
      </c>
      <c r="C430" s="16" t="s">
        <v>53</v>
      </c>
      <c r="D430" s="17">
        <v>5.03</v>
      </c>
      <c r="E430" s="17"/>
      <c r="F430" s="6"/>
      <c r="G430" s="93">
        <f>SUM('1:2'!G430)</f>
        <v>0</v>
      </c>
      <c r="H430" s="246">
        <f t="shared" si="176"/>
        <v>0</v>
      </c>
      <c r="I430" s="93">
        <f>SUM('1:2'!I430)</f>
        <v>0</v>
      </c>
      <c r="J430" s="31" t="str">
        <f t="array" ref="J430">IF(ISERROR(G430/I430),"",G430/I430)</f>
        <v/>
      </c>
      <c r="K430" s="35">
        <f t="array" ref="K430">IF(ISERROR(G430/L430),"",G430/L430)</f>
        <v>0</v>
      </c>
      <c r="L430" s="87">
        <v>9.3000000000000007</v>
      </c>
      <c r="M430" s="36">
        <f t="shared" si="173"/>
        <v>0</v>
      </c>
      <c r="N430" s="31">
        <f t="shared" si="174"/>
        <v>0</v>
      </c>
      <c r="O430" s="93">
        <f>SUM('1:2'!O430)</f>
        <v>0</v>
      </c>
      <c r="P430" s="93">
        <f>SUM('1:2'!P430)</f>
        <v>0</v>
      </c>
      <c r="Q430" s="93">
        <f>SUM('1:2'!Q430)</f>
        <v>0</v>
      </c>
      <c r="R430" s="93">
        <f>SUM('1:2'!R430)</f>
        <v>0</v>
      </c>
      <c r="S430" s="93">
        <f>SUM('1:2'!S430)</f>
        <v>0</v>
      </c>
      <c r="T430" s="93">
        <f>SUM('1:2'!T430)</f>
        <v>0</v>
      </c>
      <c r="U430" s="93">
        <f>SUM('1:2'!U430)</f>
        <v>0</v>
      </c>
      <c r="V430" s="206">
        <f t="shared" si="175"/>
        <v>0</v>
      </c>
      <c r="W430" s="33" t="str">
        <f t="shared" si="172"/>
        <v/>
      </c>
      <c r="X430" s="93">
        <f>SUM('1:2'!X430)</f>
        <v>0</v>
      </c>
      <c r="Y430" s="93">
        <f>SUM('1:2'!Y430)</f>
        <v>0</v>
      </c>
      <c r="Z430" s="93">
        <f>SUM('1:2'!Z430)</f>
        <v>0</v>
      </c>
      <c r="AA430" s="93">
        <f>SUM('1:2'!AA430)</f>
        <v>0</v>
      </c>
      <c r="AB430" s="358">
        <v>1.1100000000000001</v>
      </c>
      <c r="AC430" s="269">
        <f t="shared" si="170"/>
        <v>0</v>
      </c>
      <c r="AD430" s="251"/>
      <c r="AE430" s="54"/>
      <c r="AF430" s="54"/>
      <c r="AG430" s="54"/>
      <c r="AH430" s="54"/>
      <c r="AI430" s="57"/>
      <c r="AJ430" s="57"/>
      <c r="AK430" s="57"/>
      <c r="AL430" s="54"/>
      <c r="AM430" s="54"/>
      <c r="AN430" s="54"/>
      <c r="AO430" s="54"/>
      <c r="AP430" s="54"/>
      <c r="AQ430" s="54"/>
      <c r="AR430" s="54"/>
      <c r="AS430" s="54"/>
      <c r="AT430" s="54"/>
      <c r="AU430" s="54"/>
      <c r="AV430" s="54"/>
      <c r="AW430" s="54"/>
      <c r="AX430" s="54"/>
      <c r="AY430" s="54"/>
      <c r="AZ430" s="54"/>
      <c r="BA430" s="54"/>
    </row>
    <row r="431" spans="1:53" ht="17.25">
      <c r="A431" s="320">
        <v>30400013</v>
      </c>
      <c r="B431" s="215" t="s">
        <v>473</v>
      </c>
      <c r="C431" s="16" t="s">
        <v>72</v>
      </c>
      <c r="D431" s="17">
        <v>5.03</v>
      </c>
      <c r="E431" s="17"/>
      <c r="F431" s="6"/>
      <c r="G431" s="93">
        <f>SUM('1:2'!G431)</f>
        <v>0</v>
      </c>
      <c r="H431" s="246">
        <f t="shared" si="176"/>
        <v>0</v>
      </c>
      <c r="I431" s="93">
        <f>SUM('1:2'!I431)</f>
        <v>0</v>
      </c>
      <c r="J431" s="31" t="str">
        <f t="array" ref="J431">IF(ISERROR(G431/I431),"",G431/I431)</f>
        <v/>
      </c>
      <c r="K431" s="35">
        <f t="array" ref="K431">IF(ISERROR(G431/L431),"",G431/L431)</f>
        <v>0</v>
      </c>
      <c r="L431" s="87">
        <v>9.3000000000000007</v>
      </c>
      <c r="M431" s="36">
        <f t="shared" si="173"/>
        <v>0</v>
      </c>
      <c r="N431" s="31">
        <f t="shared" si="174"/>
        <v>0</v>
      </c>
      <c r="O431" s="93">
        <f>SUM('1:2'!O431)</f>
        <v>0</v>
      </c>
      <c r="P431" s="93">
        <f>SUM('1:2'!P431)</f>
        <v>0</v>
      </c>
      <c r="Q431" s="93">
        <f>SUM('1:2'!Q431)</f>
        <v>0</v>
      </c>
      <c r="R431" s="93">
        <f>SUM('1:2'!R431)</f>
        <v>0</v>
      </c>
      <c r="S431" s="93">
        <f>SUM('1:2'!S431)</f>
        <v>0</v>
      </c>
      <c r="T431" s="93">
        <f>SUM('1:2'!T431)</f>
        <v>0</v>
      </c>
      <c r="U431" s="93">
        <f>SUM('1:2'!U431)</f>
        <v>0</v>
      </c>
      <c r="V431" s="206">
        <f t="shared" si="175"/>
        <v>0</v>
      </c>
      <c r="W431" s="33" t="str">
        <f t="shared" si="172"/>
        <v/>
      </c>
      <c r="X431" s="93">
        <f>SUM('1:2'!X431)</f>
        <v>0</v>
      </c>
      <c r="Y431" s="93">
        <f>SUM('1:2'!Y431)</f>
        <v>0</v>
      </c>
      <c r="Z431" s="93">
        <f>SUM('1:2'!Z431)</f>
        <v>0</v>
      </c>
      <c r="AA431" s="93">
        <f>SUM('1:2'!AA431)</f>
        <v>0</v>
      </c>
      <c r="AB431" s="358">
        <v>1.1100000000000001</v>
      </c>
      <c r="AC431" s="269">
        <f t="shared" si="170"/>
        <v>0</v>
      </c>
      <c r="AD431" s="251"/>
      <c r="AE431" s="54"/>
      <c r="AF431" s="54"/>
      <c r="AG431" s="54"/>
      <c r="AH431" s="54"/>
      <c r="AI431" s="57"/>
      <c r="AJ431" s="57"/>
      <c r="AK431" s="57"/>
      <c r="AL431" s="54"/>
      <c r="AM431" s="54"/>
      <c r="AN431" s="54"/>
      <c r="AO431" s="54"/>
      <c r="AP431" s="54"/>
      <c r="AQ431" s="54"/>
      <c r="AR431" s="54"/>
      <c r="AS431" s="54"/>
      <c r="AT431" s="54"/>
      <c r="AU431" s="54"/>
      <c r="AV431" s="54"/>
      <c r="AW431" s="54"/>
      <c r="AX431" s="54"/>
      <c r="AY431" s="54"/>
      <c r="AZ431" s="54"/>
      <c r="BA431" s="54"/>
    </row>
    <row r="432" spans="1:53" ht="17.25">
      <c r="A432" s="320">
        <v>30400016</v>
      </c>
      <c r="B432" s="215" t="s">
        <v>513</v>
      </c>
      <c r="C432" s="16" t="s">
        <v>60</v>
      </c>
      <c r="D432" s="17">
        <v>5.03</v>
      </c>
      <c r="E432" s="17"/>
      <c r="F432" s="6"/>
      <c r="G432" s="93">
        <f>SUM('1:2'!G432)</f>
        <v>57</v>
      </c>
      <c r="H432" s="246">
        <f t="shared" si="176"/>
        <v>286.71000000000004</v>
      </c>
      <c r="I432" s="93">
        <f>SUM('1:2'!I432)</f>
        <v>31.5</v>
      </c>
      <c r="J432" s="31">
        <f t="array" ref="J432">IF(ISERROR(G432/I432),"",G432/I432)</f>
        <v>1.8095238095238095</v>
      </c>
      <c r="K432" s="35">
        <f t="array" ref="K432">IF(ISERROR(G432/L432),"",G432/L432)</f>
        <v>6.129032258064516</v>
      </c>
      <c r="L432" s="87">
        <v>9.3000000000000007</v>
      </c>
      <c r="M432" s="36">
        <f t="shared" si="173"/>
        <v>25.370967741935484</v>
      </c>
      <c r="N432" s="31">
        <f t="shared" si="174"/>
        <v>0</v>
      </c>
      <c r="O432" s="93">
        <f>SUM('1:2'!O432)</f>
        <v>0</v>
      </c>
      <c r="P432" s="93">
        <f>SUM('1:2'!P432)</f>
        <v>0</v>
      </c>
      <c r="Q432" s="93">
        <f>SUM('1:2'!Q432)</f>
        <v>0</v>
      </c>
      <c r="R432" s="93">
        <f>SUM('1:2'!R432)</f>
        <v>0</v>
      </c>
      <c r="S432" s="93">
        <f>SUM('1:2'!S432)</f>
        <v>0</v>
      </c>
      <c r="T432" s="93">
        <f>SUM('1:2'!T432)</f>
        <v>0</v>
      </c>
      <c r="U432" s="93">
        <f>SUM('1:2'!U432)</f>
        <v>0</v>
      </c>
      <c r="V432" s="206">
        <f t="shared" si="175"/>
        <v>0</v>
      </c>
      <c r="W432" s="33">
        <f t="shared" si="172"/>
        <v>0</v>
      </c>
      <c r="X432" s="93">
        <f>SUM('1:2'!X432)</f>
        <v>0</v>
      </c>
      <c r="Y432" s="93">
        <f>SUM('1:2'!Y432)</f>
        <v>0</v>
      </c>
      <c r="Z432" s="93">
        <f>SUM('1:2'!Z432)</f>
        <v>0</v>
      </c>
      <c r="AA432" s="93">
        <f>SUM('1:2'!AA432)</f>
        <v>0</v>
      </c>
      <c r="AB432" s="358">
        <v>1.1100000000000001</v>
      </c>
      <c r="AC432" s="269">
        <f t="shared" si="170"/>
        <v>63.27</v>
      </c>
      <c r="AD432" s="251"/>
      <c r="AE432" s="54"/>
      <c r="AF432" s="54"/>
      <c r="AG432" s="54"/>
      <c r="AH432" s="54"/>
      <c r="AI432" s="57"/>
      <c r="AJ432" s="57"/>
      <c r="AK432" s="57"/>
      <c r="AL432" s="54"/>
      <c r="AM432" s="54"/>
      <c r="AN432" s="54"/>
      <c r="AO432" s="54"/>
      <c r="AP432" s="54"/>
      <c r="AQ432" s="54"/>
      <c r="AR432" s="54"/>
      <c r="AS432" s="54"/>
      <c r="AT432" s="54"/>
      <c r="AU432" s="54"/>
      <c r="AV432" s="54"/>
      <c r="AW432" s="54"/>
      <c r="AX432" s="54"/>
      <c r="AY432" s="54"/>
      <c r="AZ432" s="54"/>
      <c r="BA432" s="54"/>
    </row>
    <row r="433" spans="1:53" ht="17.25">
      <c r="A433" s="320">
        <v>30400017</v>
      </c>
      <c r="B433" s="215" t="s">
        <v>513</v>
      </c>
      <c r="C433" s="16" t="s">
        <v>66</v>
      </c>
      <c r="D433" s="17">
        <v>5.03</v>
      </c>
      <c r="E433" s="17"/>
      <c r="F433" s="6"/>
      <c r="G433" s="93">
        <f>SUM('1:2'!G433)</f>
        <v>0</v>
      </c>
      <c r="H433" s="246">
        <f t="shared" si="176"/>
        <v>0</v>
      </c>
      <c r="I433" s="93">
        <f>SUM('1:2'!I433)</f>
        <v>0</v>
      </c>
      <c r="J433" s="31" t="str">
        <f t="array" ref="J433">IF(ISERROR(G433/I433),"",G433/I433)</f>
        <v/>
      </c>
      <c r="K433" s="35">
        <f t="array" ref="K433">IF(ISERROR(G433/L433),"",G433/L433)</f>
        <v>0</v>
      </c>
      <c r="L433" s="87">
        <v>9.3000000000000007</v>
      </c>
      <c r="M433" s="36">
        <f t="shared" si="173"/>
        <v>0</v>
      </c>
      <c r="N433" s="31">
        <f t="shared" si="174"/>
        <v>0</v>
      </c>
      <c r="O433" s="93">
        <f>SUM('1:2'!O433)</f>
        <v>0</v>
      </c>
      <c r="P433" s="93">
        <f>SUM('1:2'!P433)</f>
        <v>0</v>
      </c>
      <c r="Q433" s="93">
        <f>SUM('1:2'!Q433)</f>
        <v>0</v>
      </c>
      <c r="R433" s="93">
        <f>SUM('1:2'!R433)</f>
        <v>0</v>
      </c>
      <c r="S433" s="93">
        <f>SUM('1:2'!S433)</f>
        <v>0</v>
      </c>
      <c r="T433" s="93">
        <f>SUM('1:2'!T433)</f>
        <v>0</v>
      </c>
      <c r="U433" s="93">
        <f>SUM('1:2'!U433)</f>
        <v>0</v>
      </c>
      <c r="V433" s="206">
        <f t="shared" si="175"/>
        <v>0</v>
      </c>
      <c r="W433" s="33" t="str">
        <f t="shared" si="172"/>
        <v/>
      </c>
      <c r="X433" s="93">
        <f>SUM('1:2'!X433)</f>
        <v>0</v>
      </c>
      <c r="Y433" s="93">
        <f>SUM('1:2'!Y433)</f>
        <v>0</v>
      </c>
      <c r="Z433" s="93">
        <f>SUM('1:2'!Z433)</f>
        <v>0</v>
      </c>
      <c r="AA433" s="93">
        <f>SUM('1:2'!AA433)</f>
        <v>0</v>
      </c>
      <c r="AB433" s="358">
        <v>1.1100000000000001</v>
      </c>
      <c r="AC433" s="269">
        <f t="shared" si="170"/>
        <v>0</v>
      </c>
      <c r="AD433" s="251"/>
      <c r="AE433" s="54"/>
      <c r="AF433" s="54"/>
      <c r="AG433" s="54"/>
      <c r="AH433" s="54"/>
      <c r="AI433" s="57"/>
      <c r="AJ433" s="57"/>
      <c r="AK433" s="57"/>
      <c r="AL433" s="54"/>
      <c r="AM433" s="54"/>
      <c r="AN433" s="54"/>
      <c r="AO433" s="54"/>
      <c r="AP433" s="54"/>
      <c r="AQ433" s="54"/>
      <c r="AR433" s="54"/>
      <c r="AS433" s="54"/>
      <c r="AT433" s="54"/>
      <c r="AU433" s="54"/>
      <c r="AV433" s="54"/>
      <c r="AW433" s="54"/>
      <c r="AX433" s="54"/>
      <c r="AY433" s="54"/>
      <c r="AZ433" s="54"/>
      <c r="BA433" s="54"/>
    </row>
    <row r="434" spans="1:53" ht="17.25">
      <c r="A434" s="320">
        <v>30400015</v>
      </c>
      <c r="B434" s="65" t="s">
        <v>512</v>
      </c>
      <c r="C434" s="16" t="s">
        <v>177</v>
      </c>
      <c r="D434" s="17">
        <v>5.03</v>
      </c>
      <c r="E434" s="17"/>
      <c r="F434" s="6"/>
      <c r="G434" s="93">
        <f>SUM('1:2'!G434)</f>
        <v>834</v>
      </c>
      <c r="H434" s="246">
        <f t="shared" si="176"/>
        <v>4195.0200000000004</v>
      </c>
      <c r="I434" s="93">
        <f>SUM('1:2'!I434)</f>
        <v>77</v>
      </c>
      <c r="J434" s="31"/>
      <c r="K434" s="35">
        <f t="array" ref="K434">IF(ISERROR(G434/L434),"",G434/L434)</f>
        <v>89.677419354838705</v>
      </c>
      <c r="L434" s="87">
        <v>9.3000000000000007</v>
      </c>
      <c r="M434" s="36">
        <f t="shared" si="173"/>
        <v>-12.677419354838705</v>
      </c>
      <c r="N434" s="31">
        <f t="shared" si="174"/>
        <v>0</v>
      </c>
      <c r="O434" s="93">
        <f>SUM('1:2'!O434)</f>
        <v>0</v>
      </c>
      <c r="P434" s="93">
        <f>SUM('1:2'!P434)</f>
        <v>0</v>
      </c>
      <c r="Q434" s="93">
        <f>SUM('1:2'!Q434)</f>
        <v>0</v>
      </c>
      <c r="R434" s="93">
        <f>SUM('1:2'!R434)</f>
        <v>0</v>
      </c>
      <c r="S434" s="93">
        <f>SUM('1:2'!S434)</f>
        <v>0</v>
      </c>
      <c r="T434" s="93">
        <f>SUM('1:2'!T434)</f>
        <v>0</v>
      </c>
      <c r="U434" s="93">
        <f>SUM('1:2'!U434)</f>
        <v>0</v>
      </c>
      <c r="V434" s="207"/>
      <c r="W434" s="33"/>
      <c r="X434" s="93">
        <f>SUM('1:2'!X434)</f>
        <v>0</v>
      </c>
      <c r="Y434" s="93">
        <f>SUM('1:2'!Y434)</f>
        <v>0</v>
      </c>
      <c r="Z434" s="93">
        <f>SUM('1:2'!Z434)</f>
        <v>0</v>
      </c>
      <c r="AA434" s="93">
        <f>SUM('1:2'!AA434)</f>
        <v>0</v>
      </c>
      <c r="AB434" s="358">
        <v>0.84</v>
      </c>
      <c r="AC434" s="269">
        <f t="shared" si="170"/>
        <v>700.56</v>
      </c>
      <c r="AD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</row>
    <row r="435" spans="1:53" ht="17.25">
      <c r="A435" s="321">
        <v>30600004</v>
      </c>
      <c r="B435" s="65" t="s">
        <v>162</v>
      </c>
      <c r="C435" s="16" t="s">
        <v>53</v>
      </c>
      <c r="D435" s="17">
        <v>5.03</v>
      </c>
      <c r="E435" s="17"/>
      <c r="F435" s="6"/>
      <c r="G435" s="93">
        <f>SUM('1:2'!G435)</f>
        <v>0</v>
      </c>
      <c r="H435" s="246">
        <f t="shared" si="176"/>
        <v>0</v>
      </c>
      <c r="I435" s="93">
        <f>SUM('1:2'!I435)</f>
        <v>0</v>
      </c>
      <c r="J435" s="31" t="str">
        <f t="array" ref="J435">IF(ISERROR(G435/I435),"",G435/I435)</f>
        <v/>
      </c>
      <c r="K435" s="35">
        <f t="array" ref="K435">IF(ISERROR(G435/L435),"",G435/L435)</f>
        <v>0</v>
      </c>
      <c r="L435" s="87">
        <v>8</v>
      </c>
      <c r="M435" s="36">
        <f>IF(ISERROR(I435-K435),"",I435-K435)</f>
        <v>0</v>
      </c>
      <c r="N435" s="31">
        <f>SUM(O435:U435)</f>
        <v>0</v>
      </c>
      <c r="O435" s="93">
        <f>SUM('1:2'!O435)</f>
        <v>0</v>
      </c>
      <c r="P435" s="93">
        <f>SUM('1:2'!P435)</f>
        <v>0</v>
      </c>
      <c r="Q435" s="93">
        <f>SUM('1:2'!Q435)</f>
        <v>0</v>
      </c>
      <c r="R435" s="93">
        <f>SUM('1:2'!R435)</f>
        <v>0</v>
      </c>
      <c r="S435" s="93">
        <f>SUM('1:2'!S435)</f>
        <v>0</v>
      </c>
      <c r="T435" s="93">
        <f>SUM('1:2'!T435)</f>
        <v>0</v>
      </c>
      <c r="U435" s="93">
        <f>SUM('1:2'!U435)</f>
        <v>0</v>
      </c>
      <c r="V435" s="207">
        <f>SUM(X435:AA435)</f>
        <v>0</v>
      </c>
      <c r="W435" s="33" t="str">
        <f>IF(ISERROR(V435/G435),"",V435/G435)</f>
        <v/>
      </c>
      <c r="X435" s="93">
        <f>SUM('1:2'!X435)</f>
        <v>0</v>
      </c>
      <c r="Y435" s="93">
        <f>SUM('1:2'!Y435)</f>
        <v>0</v>
      </c>
      <c r="Z435" s="93">
        <f>SUM('1:2'!Z435)</f>
        <v>0</v>
      </c>
      <c r="AA435" s="93">
        <f>SUM('1:2'!AA435)</f>
        <v>0</v>
      </c>
      <c r="AB435" s="358">
        <v>1.06</v>
      </c>
      <c r="AC435" s="269">
        <f t="shared" si="170"/>
        <v>0</v>
      </c>
      <c r="AD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</row>
    <row r="436" spans="1:53" ht="17.25">
      <c r="A436" s="321">
        <v>30600001</v>
      </c>
      <c r="B436" s="65" t="s">
        <v>162</v>
      </c>
      <c r="C436" s="16" t="s">
        <v>55</v>
      </c>
      <c r="D436" s="17">
        <v>5.03</v>
      </c>
      <c r="E436" s="17"/>
      <c r="F436" s="6"/>
      <c r="G436" s="93">
        <f>SUM('1:2'!G436)</f>
        <v>0</v>
      </c>
      <c r="H436" s="246">
        <f t="shared" si="176"/>
        <v>0</v>
      </c>
      <c r="I436" s="93">
        <f>SUM('1:2'!I436)</f>
        <v>0</v>
      </c>
      <c r="J436" s="31" t="str">
        <f t="array" ref="J436">IF(ISERROR(G436/I436),"",G436/I436)</f>
        <v/>
      </c>
      <c r="K436" s="35">
        <f t="array" ref="K436">IF(ISERROR(G436/L436),"",G436/L436)</f>
        <v>0</v>
      </c>
      <c r="L436" s="87">
        <v>8</v>
      </c>
      <c r="M436" s="36">
        <f>IF(ISERROR(I436-K436),"",I436-K436)</f>
        <v>0</v>
      </c>
      <c r="N436" s="31">
        <f>SUM(O436:U436)</f>
        <v>0</v>
      </c>
      <c r="O436" s="93">
        <f>SUM('1:2'!O436)</f>
        <v>0</v>
      </c>
      <c r="P436" s="93">
        <f>SUM('1:2'!P436)</f>
        <v>0</v>
      </c>
      <c r="Q436" s="93">
        <f>SUM('1:2'!Q436)</f>
        <v>0</v>
      </c>
      <c r="R436" s="93">
        <f>SUM('1:2'!R436)</f>
        <v>0</v>
      </c>
      <c r="S436" s="93">
        <f>SUM('1:2'!S436)</f>
        <v>0</v>
      </c>
      <c r="T436" s="93">
        <f>SUM('1:2'!T436)</f>
        <v>0</v>
      </c>
      <c r="U436" s="93">
        <f>SUM('1:2'!U436)</f>
        <v>0</v>
      </c>
      <c r="V436" s="207">
        <f>SUM(X436:AA436)</f>
        <v>0</v>
      </c>
      <c r="W436" s="33" t="str">
        <f>IF(ISERROR(V436/G436),"",V436/G436)</f>
        <v/>
      </c>
      <c r="X436" s="93">
        <f>SUM('1:2'!X436)</f>
        <v>0</v>
      </c>
      <c r="Y436" s="93">
        <f>SUM('1:2'!Y436)</f>
        <v>0</v>
      </c>
      <c r="Z436" s="93">
        <f>SUM('1:2'!Z436)</f>
        <v>0</v>
      </c>
      <c r="AA436" s="93">
        <f>SUM('1:2'!AA436)</f>
        <v>0</v>
      </c>
      <c r="AB436" s="358">
        <v>1.06</v>
      </c>
      <c r="AC436" s="269">
        <f t="shared" si="170"/>
        <v>0</v>
      </c>
      <c r="AD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</row>
    <row r="437" spans="1:53" ht="17.25">
      <c r="A437" s="321">
        <v>30600002</v>
      </c>
      <c r="B437" s="65" t="s">
        <v>162</v>
      </c>
      <c r="C437" s="16" t="s">
        <v>60</v>
      </c>
      <c r="D437" s="17">
        <v>5.03</v>
      </c>
      <c r="E437" s="17"/>
      <c r="F437" s="6"/>
      <c r="G437" s="93">
        <f>SUM('1:2'!G437)</f>
        <v>0</v>
      </c>
      <c r="H437" s="246">
        <f t="shared" si="176"/>
        <v>0</v>
      </c>
      <c r="I437" s="93">
        <f>SUM('1:2'!I437)</f>
        <v>0</v>
      </c>
      <c r="J437" s="31" t="str">
        <f t="array" ref="J437">IF(ISERROR(G437/I437),"",G437/I437)</f>
        <v/>
      </c>
      <c r="K437" s="35">
        <f t="array" ref="K437">IF(ISERROR(G437/L437),"",G437/L437)</f>
        <v>0</v>
      </c>
      <c r="L437" s="87">
        <v>8</v>
      </c>
      <c r="M437" s="36">
        <f>IF(ISERROR(I437-K437),"",I437-K437)</f>
        <v>0</v>
      </c>
      <c r="N437" s="31">
        <f>SUM(O437:U437)</f>
        <v>0</v>
      </c>
      <c r="O437" s="93">
        <f>SUM('1:2'!O437)</f>
        <v>0</v>
      </c>
      <c r="P437" s="93">
        <f>SUM('1:2'!P437)</f>
        <v>0</v>
      </c>
      <c r="Q437" s="93">
        <f>SUM('1:2'!Q437)</f>
        <v>0</v>
      </c>
      <c r="R437" s="93">
        <f>SUM('1:2'!R437)</f>
        <v>0</v>
      </c>
      <c r="S437" s="93">
        <f>SUM('1:2'!S437)</f>
        <v>0</v>
      </c>
      <c r="T437" s="93">
        <f>SUM('1:2'!T437)</f>
        <v>0</v>
      </c>
      <c r="U437" s="93">
        <f>SUM('1:2'!U437)</f>
        <v>0</v>
      </c>
      <c r="V437" s="207">
        <f>SUM(X437:AA437)</f>
        <v>0</v>
      </c>
      <c r="W437" s="33" t="str">
        <f>IF(ISERROR(V437/G437),"",V437/G437)</f>
        <v/>
      </c>
      <c r="X437" s="93">
        <f>SUM('1:2'!X437)</f>
        <v>0</v>
      </c>
      <c r="Y437" s="93">
        <f>SUM('1:2'!Y437)</f>
        <v>0</v>
      </c>
      <c r="Z437" s="93">
        <f>SUM('1:2'!Z437)</f>
        <v>0</v>
      </c>
      <c r="AA437" s="93">
        <f>SUM('1:2'!AA437)</f>
        <v>0</v>
      </c>
      <c r="AB437" s="358">
        <v>1.06</v>
      </c>
      <c r="AC437" s="269">
        <f t="shared" si="170"/>
        <v>0</v>
      </c>
      <c r="AD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</row>
    <row r="438" spans="1:53" ht="17.25">
      <c r="A438" s="321">
        <v>30600003</v>
      </c>
      <c r="B438" s="65" t="s">
        <v>162</v>
      </c>
      <c r="C438" s="195" t="s">
        <v>89</v>
      </c>
      <c r="D438" s="17">
        <v>5.03</v>
      </c>
      <c r="E438" s="17"/>
      <c r="F438" s="6"/>
      <c r="G438" s="93">
        <f>SUM('1:2'!G438)</f>
        <v>0</v>
      </c>
      <c r="H438" s="246">
        <f t="shared" si="176"/>
        <v>0</v>
      </c>
      <c r="I438" s="93">
        <f>SUM('1:2'!I438)</f>
        <v>0</v>
      </c>
      <c r="J438" s="31" t="str">
        <f t="array" ref="J438">IF(ISERROR(G438/I438),"",G438/I438)</f>
        <v/>
      </c>
      <c r="K438" s="35">
        <f t="array" ref="K438">IF(ISERROR(G438/L438),"",G438/L438)</f>
        <v>0</v>
      </c>
      <c r="L438" s="87">
        <v>8</v>
      </c>
      <c r="M438" s="36">
        <f>IF(ISERROR(I438-K438),"",I438-K438)</f>
        <v>0</v>
      </c>
      <c r="N438" s="31">
        <f>SUM(O438:U438)</f>
        <v>0</v>
      </c>
      <c r="O438" s="93">
        <f>SUM('1:2'!O438)</f>
        <v>0</v>
      </c>
      <c r="P438" s="93">
        <f>SUM('1:2'!P438)</f>
        <v>0</v>
      </c>
      <c r="Q438" s="93">
        <f>SUM('1:2'!Q438)</f>
        <v>0</v>
      </c>
      <c r="R438" s="93">
        <f>SUM('1:2'!R438)</f>
        <v>0</v>
      </c>
      <c r="S438" s="93">
        <f>SUM('1:2'!S438)</f>
        <v>0</v>
      </c>
      <c r="T438" s="93">
        <f>SUM('1:2'!T438)</f>
        <v>0</v>
      </c>
      <c r="U438" s="93">
        <f>SUM('1:2'!U438)</f>
        <v>0</v>
      </c>
      <c r="V438" s="207">
        <f>SUM(X438:AA438)</f>
        <v>0</v>
      </c>
      <c r="W438" s="33" t="str">
        <f>IF(ISERROR(V438/G438),"",V438/G438)</f>
        <v/>
      </c>
      <c r="X438" s="93">
        <f>SUM('1:2'!X438)</f>
        <v>0</v>
      </c>
      <c r="Y438" s="93">
        <f>SUM('1:2'!Y438)</f>
        <v>0</v>
      </c>
      <c r="Z438" s="93">
        <f>SUM('1:2'!Z438)</f>
        <v>0</v>
      </c>
      <c r="AA438" s="93">
        <f>SUM('1:2'!AA438)</f>
        <v>0</v>
      </c>
      <c r="AB438" s="358">
        <v>1.06</v>
      </c>
      <c r="AC438" s="269">
        <f t="shared" si="170"/>
        <v>0</v>
      </c>
      <c r="AD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</row>
    <row r="439" spans="1:53" ht="17.25">
      <c r="A439" s="321">
        <v>30400030</v>
      </c>
      <c r="B439" s="65" t="s">
        <v>88</v>
      </c>
      <c r="C439" s="16" t="s">
        <v>53</v>
      </c>
      <c r="D439" s="17">
        <v>5.03</v>
      </c>
      <c r="E439" s="17"/>
      <c r="F439" s="6"/>
      <c r="G439" s="93">
        <f>SUM('1:2'!G439)</f>
        <v>0</v>
      </c>
      <c r="H439" s="246">
        <f t="shared" si="176"/>
        <v>0</v>
      </c>
      <c r="I439" s="93">
        <f>SUM('1:2'!I439)</f>
        <v>0</v>
      </c>
      <c r="J439" s="31" t="str">
        <f t="array" ref="J439">IF(ISERROR(G439/I439),"",G439/I439)</f>
        <v/>
      </c>
      <c r="K439" s="35">
        <f t="array" ref="K439">IF(ISERROR(G439/L439),"",G439/L439)</f>
        <v>0</v>
      </c>
      <c r="L439" s="87">
        <v>10</v>
      </c>
      <c r="M439" s="36">
        <f t="shared" ref="M439:M460" si="177">IF(ISERROR(I439-K439),"",I439-K439)</f>
        <v>0</v>
      </c>
      <c r="N439" s="31">
        <f t="shared" ref="N439:N454" si="178">SUM(O439:U439)</f>
        <v>0</v>
      </c>
      <c r="O439" s="93">
        <f>SUM('1:2'!O439)</f>
        <v>0</v>
      </c>
      <c r="P439" s="93">
        <f>SUM('1:2'!P439)</f>
        <v>0</v>
      </c>
      <c r="Q439" s="93">
        <f>SUM('1:2'!Q439)</f>
        <v>0</v>
      </c>
      <c r="R439" s="93">
        <f>SUM('1:2'!R439)</f>
        <v>0</v>
      </c>
      <c r="S439" s="93">
        <f>SUM('1:2'!S439)</f>
        <v>0</v>
      </c>
      <c r="T439" s="93">
        <f>SUM('1:2'!T439)</f>
        <v>0</v>
      </c>
      <c r="U439" s="93">
        <f>SUM('1:2'!U439)</f>
        <v>0</v>
      </c>
      <c r="V439" s="206">
        <f t="shared" ref="V439:V446" si="179">SUM(X439:AA439)</f>
        <v>0</v>
      </c>
      <c r="W439" s="33" t="str">
        <f t="shared" ref="W439:W446" si="180">IF(ISERROR(V439/G439),"",V439/G439)</f>
        <v/>
      </c>
      <c r="X439" s="93">
        <f>SUM('1:2'!X439)</f>
        <v>0</v>
      </c>
      <c r="Y439" s="93">
        <f>SUM('1:2'!Y439)</f>
        <v>0</v>
      </c>
      <c r="Z439" s="93">
        <f>SUM('1:2'!Z439)</f>
        <v>0</v>
      </c>
      <c r="AA439" s="93">
        <f>SUM('1:2'!AA439)</f>
        <v>0</v>
      </c>
      <c r="AB439" s="358">
        <v>1.04</v>
      </c>
      <c r="AC439" s="269">
        <f t="shared" si="170"/>
        <v>0</v>
      </c>
      <c r="AD439" s="251"/>
      <c r="AE439" s="54"/>
      <c r="AF439" s="54"/>
      <c r="AG439" s="54"/>
      <c r="AH439" s="54"/>
      <c r="AI439" s="57"/>
      <c r="AJ439" s="57"/>
      <c r="AK439" s="57"/>
      <c r="AL439" s="54"/>
      <c r="AM439" s="54"/>
      <c r="AN439" s="54"/>
      <c r="AO439" s="54"/>
      <c r="AP439" s="54"/>
      <c r="AQ439" s="54"/>
      <c r="AR439" s="54"/>
      <c r="AS439" s="54"/>
      <c r="AT439" s="54"/>
      <c r="AU439" s="54"/>
      <c r="AV439" s="54"/>
      <c r="AW439" s="54"/>
      <c r="AX439" s="54"/>
      <c r="AY439" s="54"/>
      <c r="AZ439" s="54"/>
      <c r="BA439" s="54"/>
    </row>
    <row r="440" spans="1:53" ht="17.25">
      <c r="A440" s="321"/>
      <c r="B440" s="65" t="s">
        <v>88</v>
      </c>
      <c r="C440" s="16" t="s">
        <v>72</v>
      </c>
      <c r="D440" s="17">
        <v>5.03</v>
      </c>
      <c r="E440" s="17"/>
      <c r="F440" s="6"/>
      <c r="G440" s="93">
        <f>SUM('1:2'!G440)</f>
        <v>0</v>
      </c>
      <c r="H440" s="246">
        <f t="shared" si="176"/>
        <v>0</v>
      </c>
      <c r="I440" s="93">
        <f>SUM('1:2'!I440)</f>
        <v>0</v>
      </c>
      <c r="J440" s="31" t="str">
        <f t="array" ref="J440">IF(ISERROR(G440/I440),"",G440/I440)</f>
        <v/>
      </c>
      <c r="K440" s="35" t="str">
        <f t="array" ref="K440">IF(ISERROR(G440/L440),"",G440/L440)</f>
        <v/>
      </c>
      <c r="L440" s="87"/>
      <c r="M440" s="36" t="str">
        <f t="shared" si="177"/>
        <v/>
      </c>
      <c r="N440" s="31">
        <f t="shared" si="178"/>
        <v>0</v>
      </c>
      <c r="O440" s="93">
        <f>SUM('1:2'!O440)</f>
        <v>0</v>
      </c>
      <c r="P440" s="93">
        <f>SUM('1:2'!P440)</f>
        <v>0</v>
      </c>
      <c r="Q440" s="93">
        <f>SUM('1:2'!Q440)</f>
        <v>0</v>
      </c>
      <c r="R440" s="93">
        <f>SUM('1:2'!R440)</f>
        <v>0</v>
      </c>
      <c r="S440" s="93">
        <f>SUM('1:2'!S440)</f>
        <v>0</v>
      </c>
      <c r="T440" s="93">
        <f>SUM('1:2'!T440)</f>
        <v>0</v>
      </c>
      <c r="U440" s="93">
        <f>SUM('1:2'!U440)</f>
        <v>0</v>
      </c>
      <c r="V440" s="206">
        <f t="shared" si="179"/>
        <v>0</v>
      </c>
      <c r="W440" s="33" t="str">
        <f t="shared" si="180"/>
        <v/>
      </c>
      <c r="X440" s="93">
        <f>SUM('1:2'!X440)</f>
        <v>0</v>
      </c>
      <c r="Y440" s="93">
        <f>SUM('1:2'!Y440)</f>
        <v>0</v>
      </c>
      <c r="Z440" s="93">
        <f>SUM('1:2'!Z440)</f>
        <v>0</v>
      </c>
      <c r="AA440" s="93">
        <f>SUM('1:2'!AA440)</f>
        <v>0</v>
      </c>
      <c r="AB440" s="358">
        <v>1.04</v>
      </c>
      <c r="AC440" s="269">
        <f t="shared" si="170"/>
        <v>0</v>
      </c>
      <c r="AD440" s="251"/>
      <c r="AE440" s="54"/>
      <c r="AF440" s="54"/>
      <c r="AG440" s="54"/>
      <c r="AH440" s="54"/>
      <c r="AI440" s="57"/>
      <c r="AJ440" s="57"/>
      <c r="AK440" s="57"/>
      <c r="AL440" s="54"/>
      <c r="AM440" s="54"/>
      <c r="AN440" s="54"/>
      <c r="AO440" s="54"/>
      <c r="AP440" s="54"/>
      <c r="AQ440" s="54"/>
      <c r="AR440" s="54"/>
      <c r="AS440" s="54"/>
      <c r="AT440" s="54"/>
      <c r="AU440" s="54"/>
      <c r="AV440" s="54"/>
      <c r="AW440" s="54"/>
      <c r="AX440" s="54"/>
      <c r="AY440" s="54"/>
      <c r="AZ440" s="54"/>
      <c r="BA440" s="54"/>
    </row>
    <row r="441" spans="1:53" ht="17.25">
      <c r="A441" s="321"/>
      <c r="B441" s="65" t="s">
        <v>88</v>
      </c>
      <c r="C441" s="16" t="s">
        <v>60</v>
      </c>
      <c r="D441" s="17">
        <v>5.03</v>
      </c>
      <c r="E441" s="17"/>
      <c r="F441" s="6"/>
      <c r="G441" s="93">
        <f>SUM('1:2'!G441)</f>
        <v>0</v>
      </c>
      <c r="H441" s="246">
        <f t="shared" si="176"/>
        <v>0</v>
      </c>
      <c r="I441" s="93">
        <f>SUM('1:2'!I441)</f>
        <v>0</v>
      </c>
      <c r="J441" s="31" t="str">
        <f t="array" ref="J441">IF(ISERROR(G441/I441),"",G441/I441)</f>
        <v/>
      </c>
      <c r="K441" s="35" t="str">
        <f t="array" ref="K441">IF(ISERROR(G441/L441),"",G441/L441)</f>
        <v/>
      </c>
      <c r="L441" s="87"/>
      <c r="M441" s="36" t="str">
        <f t="shared" si="177"/>
        <v/>
      </c>
      <c r="N441" s="31">
        <f t="shared" si="178"/>
        <v>0</v>
      </c>
      <c r="O441" s="93">
        <f>SUM('1:2'!O441)</f>
        <v>0</v>
      </c>
      <c r="P441" s="93">
        <f>SUM('1:2'!P441)</f>
        <v>0</v>
      </c>
      <c r="Q441" s="93">
        <f>SUM('1:2'!Q441)</f>
        <v>0</v>
      </c>
      <c r="R441" s="93">
        <f>SUM('1:2'!R441)</f>
        <v>0</v>
      </c>
      <c r="S441" s="93">
        <f>SUM('1:2'!S441)</f>
        <v>0</v>
      </c>
      <c r="T441" s="93">
        <f>SUM('1:2'!T441)</f>
        <v>0</v>
      </c>
      <c r="U441" s="93">
        <f>SUM('1:2'!U441)</f>
        <v>0</v>
      </c>
      <c r="V441" s="206">
        <f t="shared" si="179"/>
        <v>0</v>
      </c>
      <c r="W441" s="33" t="str">
        <f t="shared" si="180"/>
        <v/>
      </c>
      <c r="X441" s="93">
        <f>SUM('1:2'!X441)</f>
        <v>0</v>
      </c>
      <c r="Y441" s="93">
        <f>SUM('1:2'!Y441)</f>
        <v>0</v>
      </c>
      <c r="Z441" s="93">
        <f>SUM('1:2'!Z441)</f>
        <v>0</v>
      </c>
      <c r="AA441" s="93">
        <f>SUM('1:2'!AA441)</f>
        <v>0</v>
      </c>
      <c r="AB441" s="358">
        <v>1.04</v>
      </c>
      <c r="AC441" s="269">
        <f t="shared" si="170"/>
        <v>0</v>
      </c>
      <c r="AD441" s="251"/>
      <c r="AE441" s="54"/>
      <c r="AF441" s="54"/>
      <c r="AG441" s="54"/>
      <c r="AH441" s="54"/>
      <c r="AI441" s="57"/>
      <c r="AJ441" s="57"/>
      <c r="AK441" s="57"/>
      <c r="AL441" s="54"/>
      <c r="AM441" s="54"/>
      <c r="AN441" s="54"/>
      <c r="AO441" s="54"/>
      <c r="AP441" s="54"/>
      <c r="AQ441" s="54"/>
      <c r="AR441" s="54"/>
      <c r="AS441" s="54"/>
      <c r="AT441" s="54"/>
      <c r="AU441" s="54"/>
      <c r="AV441" s="54"/>
      <c r="AW441" s="54"/>
      <c r="AX441" s="54"/>
      <c r="AY441" s="54"/>
      <c r="AZ441" s="54"/>
      <c r="BA441" s="54"/>
    </row>
    <row r="442" spans="1:53" ht="17.25">
      <c r="A442" s="321">
        <v>30401031</v>
      </c>
      <c r="B442" s="65" t="s">
        <v>88</v>
      </c>
      <c r="C442" s="16" t="s">
        <v>66</v>
      </c>
      <c r="D442" s="17">
        <v>5.03</v>
      </c>
      <c r="E442" s="17"/>
      <c r="F442" s="6"/>
      <c r="G442" s="93">
        <f>SUM('1:2'!G442)</f>
        <v>0</v>
      </c>
      <c r="H442" s="246">
        <f t="shared" si="176"/>
        <v>0</v>
      </c>
      <c r="I442" s="93">
        <f>SUM('1:2'!I442)</f>
        <v>0</v>
      </c>
      <c r="J442" s="31" t="str">
        <f t="array" ref="J442">IF(ISERROR(G442/I442),"",G442/I442)</f>
        <v/>
      </c>
      <c r="K442" s="35" t="str">
        <f t="array" ref="K442">IF(ISERROR(G442/L442),"",G442/L442)</f>
        <v/>
      </c>
      <c r="L442" s="87"/>
      <c r="M442" s="36" t="str">
        <f t="shared" si="177"/>
        <v/>
      </c>
      <c r="N442" s="31">
        <f t="shared" si="178"/>
        <v>0</v>
      </c>
      <c r="O442" s="93">
        <f>SUM('1:2'!O442)</f>
        <v>0</v>
      </c>
      <c r="P442" s="93">
        <f>SUM('1:2'!P442)</f>
        <v>0</v>
      </c>
      <c r="Q442" s="93">
        <f>SUM('1:2'!Q442)</f>
        <v>0</v>
      </c>
      <c r="R442" s="93">
        <f>SUM('1:2'!R442)</f>
        <v>0</v>
      </c>
      <c r="S442" s="93">
        <f>SUM('1:2'!S442)</f>
        <v>0</v>
      </c>
      <c r="T442" s="93">
        <f>SUM('1:2'!T442)</f>
        <v>0</v>
      </c>
      <c r="U442" s="93">
        <f>SUM('1:2'!U442)</f>
        <v>0</v>
      </c>
      <c r="V442" s="206">
        <f t="shared" si="179"/>
        <v>0</v>
      </c>
      <c r="W442" s="33" t="str">
        <f t="shared" si="180"/>
        <v/>
      </c>
      <c r="X442" s="93">
        <f>SUM('1:2'!X442)</f>
        <v>0</v>
      </c>
      <c r="Y442" s="93">
        <f>SUM('1:2'!Y442)</f>
        <v>0</v>
      </c>
      <c r="Z442" s="93">
        <f>SUM('1:2'!Z442)</f>
        <v>0</v>
      </c>
      <c r="AA442" s="93">
        <f>SUM('1:2'!AA442)</f>
        <v>0</v>
      </c>
      <c r="AB442" s="358">
        <v>1.04</v>
      </c>
      <c r="AC442" s="269">
        <f t="shared" si="170"/>
        <v>0</v>
      </c>
      <c r="AD442" s="251"/>
      <c r="AE442" s="54"/>
      <c r="AF442" s="54"/>
      <c r="AG442" s="54"/>
      <c r="AH442" s="54"/>
      <c r="AI442" s="57"/>
      <c r="AJ442" s="57"/>
      <c r="AK442" s="57"/>
      <c r="AL442" s="54"/>
      <c r="AM442" s="54"/>
      <c r="AN442" s="54"/>
      <c r="AO442" s="54"/>
      <c r="AP442" s="54"/>
      <c r="AQ442" s="54"/>
      <c r="AR442" s="54"/>
      <c r="AS442" s="54"/>
      <c r="AT442" s="54"/>
      <c r="AU442" s="54"/>
      <c r="AV442" s="54"/>
      <c r="AW442" s="54"/>
      <c r="AX442" s="54"/>
      <c r="AY442" s="54"/>
      <c r="AZ442" s="54"/>
      <c r="BA442" s="54"/>
    </row>
    <row r="443" spans="1:53" ht="17.25">
      <c r="A443" s="321">
        <v>30600005</v>
      </c>
      <c r="B443" s="61" t="s">
        <v>90</v>
      </c>
      <c r="C443" s="16" t="s">
        <v>55</v>
      </c>
      <c r="D443" s="17">
        <v>9.36</v>
      </c>
      <c r="E443" s="17"/>
      <c r="F443" s="6"/>
      <c r="G443" s="93">
        <f>SUM('1:2'!G443)</f>
        <v>0</v>
      </c>
      <c r="H443" s="246">
        <f t="shared" si="176"/>
        <v>0</v>
      </c>
      <c r="I443" s="93">
        <f>SUM('1:2'!I443)</f>
        <v>0</v>
      </c>
      <c r="J443" s="31" t="str">
        <f t="array" ref="J443">IF(ISERROR(G443/I443),"",G443/I443)</f>
        <v/>
      </c>
      <c r="K443" s="35">
        <f t="array" ref="K443">IF(ISERROR(G443/L443),"",G443/L443)</f>
        <v>0</v>
      </c>
      <c r="L443" s="87">
        <v>6</v>
      </c>
      <c r="M443" s="36">
        <f t="shared" si="177"/>
        <v>0</v>
      </c>
      <c r="N443" s="31">
        <f t="shared" si="178"/>
        <v>0</v>
      </c>
      <c r="O443" s="93">
        <f>SUM('1:2'!O443)</f>
        <v>0</v>
      </c>
      <c r="P443" s="93">
        <f>SUM('1:2'!P443)</f>
        <v>0</v>
      </c>
      <c r="Q443" s="93">
        <f>SUM('1:2'!Q443)</f>
        <v>0</v>
      </c>
      <c r="R443" s="93">
        <f>SUM('1:2'!R443)</f>
        <v>0</v>
      </c>
      <c r="S443" s="93">
        <f>SUM('1:2'!S443)</f>
        <v>0</v>
      </c>
      <c r="T443" s="93">
        <f>SUM('1:2'!T443)</f>
        <v>0</v>
      </c>
      <c r="U443" s="93">
        <f>SUM('1:2'!U443)</f>
        <v>0</v>
      </c>
      <c r="V443" s="206">
        <f t="shared" si="179"/>
        <v>0</v>
      </c>
      <c r="W443" s="33" t="str">
        <f t="shared" si="180"/>
        <v/>
      </c>
      <c r="X443" s="93">
        <f>SUM('1:2'!X443)</f>
        <v>0</v>
      </c>
      <c r="Y443" s="93">
        <f>SUM('1:2'!Y443)</f>
        <v>0</v>
      </c>
      <c r="Z443" s="93">
        <f>SUM('1:2'!Z443)</f>
        <v>0</v>
      </c>
      <c r="AA443" s="93">
        <f>SUM('1:2'!AA443)</f>
        <v>0</v>
      </c>
      <c r="AB443" s="358">
        <v>1.29</v>
      </c>
      <c r="AC443" s="269">
        <f t="shared" si="170"/>
        <v>0</v>
      </c>
      <c r="AD443" s="251"/>
      <c r="AE443" s="54"/>
      <c r="AF443" s="54"/>
      <c r="AG443" s="54"/>
      <c r="AH443" s="54"/>
      <c r="AI443" s="57"/>
      <c r="AJ443" s="57"/>
      <c r="AK443" s="57"/>
      <c r="AL443" s="54"/>
      <c r="AM443" s="54"/>
      <c r="AN443" s="54"/>
      <c r="AO443" s="54"/>
      <c r="AP443" s="54"/>
      <c r="AQ443" s="54"/>
      <c r="AR443" s="54"/>
      <c r="AS443" s="54"/>
      <c r="AT443" s="54"/>
      <c r="AU443" s="54"/>
      <c r="AV443" s="54"/>
      <c r="AW443" s="54"/>
      <c r="AX443" s="54"/>
      <c r="AY443" s="54"/>
      <c r="AZ443" s="54"/>
      <c r="BA443" s="54"/>
    </row>
    <row r="444" spans="1:53" ht="17.25">
      <c r="A444" s="321">
        <v>30600008</v>
      </c>
      <c r="B444" s="61" t="s">
        <v>90</v>
      </c>
      <c r="C444" s="16" t="s">
        <v>53</v>
      </c>
      <c r="D444" s="17">
        <v>9.36</v>
      </c>
      <c r="E444" s="17"/>
      <c r="F444" s="6"/>
      <c r="G444" s="93">
        <f>SUM('1:2'!G444)</f>
        <v>0</v>
      </c>
      <c r="H444" s="246">
        <f t="shared" si="176"/>
        <v>0</v>
      </c>
      <c r="I444" s="93">
        <f>SUM('1:2'!I444)</f>
        <v>0</v>
      </c>
      <c r="J444" s="31" t="str">
        <f t="array" ref="J444">IF(ISERROR(G444/I444),"",G444/I444)</f>
        <v/>
      </c>
      <c r="K444" s="35">
        <f t="array" ref="K444">IF(ISERROR(G444/L444),"",G444/L444)</f>
        <v>0</v>
      </c>
      <c r="L444" s="87">
        <v>6</v>
      </c>
      <c r="M444" s="36">
        <f t="shared" si="177"/>
        <v>0</v>
      </c>
      <c r="N444" s="31">
        <f t="shared" si="178"/>
        <v>0</v>
      </c>
      <c r="O444" s="93">
        <f>SUM('1:2'!O444)</f>
        <v>0</v>
      </c>
      <c r="P444" s="93">
        <f>SUM('1:2'!P444)</f>
        <v>0</v>
      </c>
      <c r="Q444" s="93">
        <f>SUM('1:2'!Q444)</f>
        <v>0</v>
      </c>
      <c r="R444" s="93">
        <f>SUM('1:2'!R444)</f>
        <v>0</v>
      </c>
      <c r="S444" s="93">
        <f>SUM('1:2'!S444)</f>
        <v>0</v>
      </c>
      <c r="T444" s="93">
        <f>SUM('1:2'!T444)</f>
        <v>0</v>
      </c>
      <c r="U444" s="93">
        <f>SUM('1:2'!U444)</f>
        <v>0</v>
      </c>
      <c r="V444" s="206">
        <f t="shared" si="179"/>
        <v>0</v>
      </c>
      <c r="W444" s="33" t="str">
        <f t="shared" si="180"/>
        <v/>
      </c>
      <c r="X444" s="93">
        <f>SUM('1:2'!X444)</f>
        <v>0</v>
      </c>
      <c r="Y444" s="93">
        <f>SUM('1:2'!Y444)</f>
        <v>0</v>
      </c>
      <c r="Z444" s="93">
        <f>SUM('1:2'!Z444)</f>
        <v>0</v>
      </c>
      <c r="AA444" s="93">
        <f>SUM('1:2'!AA444)</f>
        <v>0</v>
      </c>
      <c r="AB444" s="358">
        <v>1.29</v>
      </c>
      <c r="AC444" s="269">
        <f t="shared" si="170"/>
        <v>0</v>
      </c>
      <c r="AD444" s="251"/>
      <c r="AE444" s="54"/>
      <c r="AF444" s="54"/>
      <c r="AG444" s="54"/>
      <c r="AH444" s="54"/>
      <c r="AI444" s="57"/>
      <c r="AJ444" s="57"/>
      <c r="AK444" s="57"/>
      <c r="AL444" s="54"/>
      <c r="AM444" s="54"/>
      <c r="AN444" s="54"/>
      <c r="AO444" s="54"/>
      <c r="AP444" s="54"/>
      <c r="AQ444" s="54"/>
      <c r="AR444" s="54"/>
      <c r="AS444" s="54"/>
      <c r="AT444" s="54"/>
      <c r="AU444" s="54"/>
      <c r="AV444" s="54"/>
      <c r="AW444" s="54"/>
      <c r="AX444" s="54"/>
      <c r="AY444" s="54"/>
      <c r="AZ444" s="54"/>
      <c r="BA444" s="54"/>
    </row>
    <row r="445" spans="1:53" ht="17.25">
      <c r="A445" s="321">
        <v>30600007</v>
      </c>
      <c r="B445" s="61" t="s">
        <v>90</v>
      </c>
      <c r="C445" s="16" t="s">
        <v>89</v>
      </c>
      <c r="D445" s="17">
        <v>9.36</v>
      </c>
      <c r="E445" s="17"/>
      <c r="F445" s="6"/>
      <c r="G445" s="93">
        <f>SUM('1:2'!G445)</f>
        <v>0</v>
      </c>
      <c r="H445" s="246">
        <f t="shared" si="176"/>
        <v>0</v>
      </c>
      <c r="I445" s="93">
        <f>SUM('1:2'!I445)</f>
        <v>0</v>
      </c>
      <c r="J445" s="31" t="str">
        <f t="array" ref="J445">IF(ISERROR(G445/I445),"",G445/I445)</f>
        <v/>
      </c>
      <c r="K445" s="35">
        <f t="array" ref="K445">IF(ISERROR(G445/L445),"",G445/L445)</f>
        <v>0</v>
      </c>
      <c r="L445" s="87">
        <v>6</v>
      </c>
      <c r="M445" s="36">
        <f t="shared" si="177"/>
        <v>0</v>
      </c>
      <c r="N445" s="31">
        <f t="shared" si="178"/>
        <v>0</v>
      </c>
      <c r="O445" s="93">
        <f>SUM('1:2'!O445)</f>
        <v>0</v>
      </c>
      <c r="P445" s="93">
        <f>SUM('1:2'!P445)</f>
        <v>0</v>
      </c>
      <c r="Q445" s="93">
        <f>SUM('1:2'!Q445)</f>
        <v>0</v>
      </c>
      <c r="R445" s="93">
        <f>SUM('1:2'!R445)</f>
        <v>0</v>
      </c>
      <c r="S445" s="93">
        <f>SUM('1:2'!S445)</f>
        <v>0</v>
      </c>
      <c r="T445" s="93">
        <f>SUM('1:2'!T445)</f>
        <v>0</v>
      </c>
      <c r="U445" s="93">
        <f>SUM('1:2'!U445)</f>
        <v>0</v>
      </c>
      <c r="V445" s="206">
        <f t="shared" si="179"/>
        <v>0</v>
      </c>
      <c r="W445" s="33" t="str">
        <f t="shared" si="180"/>
        <v/>
      </c>
      <c r="X445" s="93">
        <f>SUM('1:2'!X445)</f>
        <v>0</v>
      </c>
      <c r="Y445" s="93">
        <f>SUM('1:2'!Y445)</f>
        <v>0</v>
      </c>
      <c r="Z445" s="93">
        <f>SUM('1:2'!Z445)</f>
        <v>0</v>
      </c>
      <c r="AA445" s="93">
        <f>SUM('1:2'!AA445)</f>
        <v>0</v>
      </c>
      <c r="AB445" s="358">
        <v>1.29</v>
      </c>
      <c r="AC445" s="269">
        <f t="shared" si="170"/>
        <v>0</v>
      </c>
      <c r="AD445" s="251"/>
      <c r="AE445" s="54"/>
      <c r="AF445" s="54"/>
      <c r="AG445" s="54"/>
      <c r="AH445" s="54"/>
      <c r="AI445" s="57"/>
      <c r="AJ445" s="57"/>
      <c r="AK445" s="57"/>
      <c r="AL445" s="54"/>
      <c r="AM445" s="54"/>
      <c r="AN445" s="54"/>
      <c r="AO445" s="54"/>
      <c r="AP445" s="54"/>
      <c r="AQ445" s="54"/>
      <c r="AR445" s="54"/>
      <c r="AS445" s="54"/>
      <c r="AT445" s="54"/>
      <c r="AU445" s="54"/>
      <c r="AV445" s="54"/>
      <c r="AW445" s="54"/>
      <c r="AX445" s="54"/>
      <c r="AY445" s="54"/>
      <c r="AZ445" s="54"/>
      <c r="BA445" s="54"/>
    </row>
    <row r="446" spans="1:53" ht="17.25">
      <c r="A446" s="321">
        <v>30600006</v>
      </c>
      <c r="B446" s="61" t="s">
        <v>90</v>
      </c>
      <c r="C446" s="16" t="s">
        <v>60</v>
      </c>
      <c r="D446" s="17">
        <v>9.36</v>
      </c>
      <c r="E446" s="17"/>
      <c r="F446" s="6"/>
      <c r="G446" s="93">
        <f>SUM('1:2'!G446)</f>
        <v>0</v>
      </c>
      <c r="H446" s="246">
        <f t="shared" si="176"/>
        <v>0</v>
      </c>
      <c r="I446" s="93">
        <f>SUM('1:2'!I446)</f>
        <v>0</v>
      </c>
      <c r="J446" s="31" t="str">
        <f t="array" ref="J446">IF(ISERROR(G446/I446),"",G446/I446)</f>
        <v/>
      </c>
      <c r="K446" s="35">
        <f t="array" ref="K446">IF(ISERROR(G446/L446),"",G446/L446)</f>
        <v>0</v>
      </c>
      <c r="L446" s="87">
        <v>6</v>
      </c>
      <c r="M446" s="36">
        <f t="shared" si="177"/>
        <v>0</v>
      </c>
      <c r="N446" s="31">
        <f t="shared" si="178"/>
        <v>0</v>
      </c>
      <c r="O446" s="93">
        <f>SUM('1:2'!O446)</f>
        <v>0</v>
      </c>
      <c r="P446" s="93">
        <f>SUM('1:2'!P446)</f>
        <v>0</v>
      </c>
      <c r="Q446" s="93">
        <f>SUM('1:2'!Q446)</f>
        <v>0</v>
      </c>
      <c r="R446" s="93">
        <f>SUM('1:2'!R446)</f>
        <v>0</v>
      </c>
      <c r="S446" s="93">
        <f>SUM('1:2'!S446)</f>
        <v>0</v>
      </c>
      <c r="T446" s="93">
        <f>SUM('1:2'!T446)</f>
        <v>0</v>
      </c>
      <c r="U446" s="93">
        <f>SUM('1:2'!U446)</f>
        <v>0</v>
      </c>
      <c r="V446" s="206">
        <f t="shared" si="179"/>
        <v>0</v>
      </c>
      <c r="W446" s="33" t="str">
        <f t="shared" si="180"/>
        <v/>
      </c>
      <c r="X446" s="93">
        <f>SUM('1:2'!X446)</f>
        <v>0</v>
      </c>
      <c r="Y446" s="93">
        <f>SUM('1:2'!Y446)</f>
        <v>0</v>
      </c>
      <c r="Z446" s="93">
        <f>SUM('1:2'!Z446)</f>
        <v>0</v>
      </c>
      <c r="AA446" s="93">
        <f>SUM('1:2'!AA446)</f>
        <v>0</v>
      </c>
      <c r="AB446" s="358">
        <v>1.29</v>
      </c>
      <c r="AC446" s="269">
        <f t="shared" si="170"/>
        <v>0</v>
      </c>
      <c r="AD446" s="251"/>
      <c r="AE446" s="54"/>
      <c r="AF446" s="54"/>
      <c r="AG446" s="54"/>
      <c r="AH446" s="54"/>
      <c r="AI446" s="57"/>
      <c r="AJ446" s="57"/>
      <c r="AK446" s="57"/>
      <c r="AL446" s="54"/>
      <c r="AM446" s="54"/>
      <c r="AN446" s="54"/>
      <c r="AO446" s="54"/>
      <c r="AP446" s="54"/>
      <c r="AQ446" s="54"/>
      <c r="AR446" s="54"/>
      <c r="AS446" s="54"/>
      <c r="AT446" s="54"/>
      <c r="AU446" s="54"/>
      <c r="AV446" s="54"/>
      <c r="AW446" s="54"/>
      <c r="AX446" s="54"/>
      <c r="AY446" s="54"/>
      <c r="AZ446" s="54"/>
      <c r="BA446" s="54"/>
    </row>
    <row r="447" spans="1:53" ht="17.25">
      <c r="A447" s="320">
        <v>30400026</v>
      </c>
      <c r="B447" s="190" t="s">
        <v>393</v>
      </c>
      <c r="C447" s="187" t="s">
        <v>395</v>
      </c>
      <c r="D447" s="17">
        <v>5</v>
      </c>
      <c r="E447" s="17"/>
      <c r="F447" s="6"/>
      <c r="G447" s="93">
        <f>SUM('1:2'!G447)</f>
        <v>0</v>
      </c>
      <c r="H447" s="246">
        <f t="shared" si="176"/>
        <v>0</v>
      </c>
      <c r="I447" s="93">
        <f>SUM('1:2'!I447)</f>
        <v>0</v>
      </c>
      <c r="J447" s="31"/>
      <c r="K447" s="35">
        <f t="array" ref="K447">IF(ISERROR(G447/L447),"",G447/L447)</f>
        <v>0</v>
      </c>
      <c r="L447" s="87">
        <v>5</v>
      </c>
      <c r="M447" s="36">
        <f t="shared" si="177"/>
        <v>0</v>
      </c>
      <c r="N447" s="31">
        <f t="shared" si="178"/>
        <v>0</v>
      </c>
      <c r="O447" s="93">
        <f>SUM('1:2'!O447)</f>
        <v>0</v>
      </c>
      <c r="P447" s="93">
        <f>SUM('1:2'!P447)</f>
        <v>0</v>
      </c>
      <c r="Q447" s="93">
        <f>SUM('1:2'!Q447)</f>
        <v>0</v>
      </c>
      <c r="R447" s="93">
        <f>SUM('1:2'!R447)</f>
        <v>0</v>
      </c>
      <c r="S447" s="93">
        <f>SUM('1:2'!S447)</f>
        <v>0</v>
      </c>
      <c r="T447" s="93">
        <f>SUM('1:2'!T447)</f>
        <v>0</v>
      </c>
      <c r="U447" s="93">
        <f>SUM('1:2'!U447)</f>
        <v>0</v>
      </c>
      <c r="V447" s="206"/>
      <c r="W447" s="33"/>
      <c r="X447" s="93">
        <f>SUM('1:2'!X447)</f>
        <v>0</v>
      </c>
      <c r="Y447" s="93">
        <f>SUM('1:2'!Y447)</f>
        <v>0</v>
      </c>
      <c r="Z447" s="93">
        <f>SUM('1:2'!Z447)</f>
        <v>0</v>
      </c>
      <c r="AA447" s="93">
        <f>SUM('1:2'!AA447)</f>
        <v>0</v>
      </c>
      <c r="AB447" s="358">
        <v>2.0699999999999998</v>
      </c>
      <c r="AC447" s="269">
        <f t="shared" si="170"/>
        <v>0</v>
      </c>
      <c r="AD447" s="251"/>
      <c r="AE447" s="54"/>
      <c r="AF447" s="54"/>
      <c r="AG447" s="54"/>
      <c r="AH447" s="54"/>
      <c r="AI447" s="57"/>
      <c r="AJ447" s="57"/>
      <c r="AK447" s="57"/>
      <c r="AL447" s="54"/>
      <c r="AM447" s="54"/>
      <c r="AN447" s="54"/>
      <c r="AO447" s="54"/>
      <c r="AP447" s="54"/>
      <c r="AQ447" s="54"/>
      <c r="AR447" s="54"/>
      <c r="AS447" s="54"/>
      <c r="AT447" s="54"/>
      <c r="AU447" s="54"/>
      <c r="AV447" s="54"/>
      <c r="AW447" s="54"/>
      <c r="AX447" s="54"/>
      <c r="AY447" s="54"/>
      <c r="AZ447" s="54"/>
      <c r="BA447" s="54"/>
    </row>
    <row r="448" spans="1:53" ht="17.25">
      <c r="A448" s="320">
        <v>30400028</v>
      </c>
      <c r="B448" s="190" t="s">
        <v>393</v>
      </c>
      <c r="C448" s="187" t="s">
        <v>402</v>
      </c>
      <c r="D448" s="17">
        <v>5</v>
      </c>
      <c r="E448" s="17"/>
      <c r="F448" s="6"/>
      <c r="G448" s="93">
        <f>SUM('1:2'!G448)</f>
        <v>0</v>
      </c>
      <c r="H448" s="246">
        <f t="shared" si="176"/>
        <v>0</v>
      </c>
      <c r="I448" s="93">
        <f>SUM('1:2'!I448)</f>
        <v>0</v>
      </c>
      <c r="J448" s="31"/>
      <c r="K448" s="35">
        <f t="array" ref="K448">IF(ISERROR(G448/L448),"",G448/L448)</f>
        <v>0</v>
      </c>
      <c r="L448" s="87">
        <v>5</v>
      </c>
      <c r="M448" s="36">
        <f t="shared" si="177"/>
        <v>0</v>
      </c>
      <c r="N448" s="31">
        <f t="shared" si="178"/>
        <v>0</v>
      </c>
      <c r="O448" s="93">
        <f>SUM('1:2'!O448)</f>
        <v>0</v>
      </c>
      <c r="P448" s="93">
        <f>SUM('1:2'!P448)</f>
        <v>0</v>
      </c>
      <c r="Q448" s="93">
        <f>SUM('1:2'!Q448)</f>
        <v>0</v>
      </c>
      <c r="R448" s="93">
        <f>SUM('1:2'!R448)</f>
        <v>0</v>
      </c>
      <c r="S448" s="93">
        <f>SUM('1:2'!S448)</f>
        <v>0</v>
      </c>
      <c r="T448" s="93">
        <f>SUM('1:2'!T448)</f>
        <v>0</v>
      </c>
      <c r="U448" s="93">
        <f>SUM('1:2'!U448)</f>
        <v>0</v>
      </c>
      <c r="V448" s="206"/>
      <c r="W448" s="33"/>
      <c r="X448" s="93">
        <f>SUM('1:2'!X448)</f>
        <v>0</v>
      </c>
      <c r="Y448" s="93">
        <f>SUM('1:2'!Y448)</f>
        <v>0</v>
      </c>
      <c r="Z448" s="93">
        <f>SUM('1:2'!Z448)</f>
        <v>0</v>
      </c>
      <c r="AA448" s="93">
        <f>SUM('1:2'!AA448)</f>
        <v>0</v>
      </c>
      <c r="AB448" s="358">
        <v>2.0699999999999998</v>
      </c>
      <c r="AC448" s="269">
        <f t="shared" si="170"/>
        <v>0</v>
      </c>
      <c r="AD448" s="251"/>
      <c r="AE448" s="54"/>
      <c r="AF448" s="54"/>
      <c r="AG448" s="54"/>
      <c r="AH448" s="54"/>
      <c r="AI448" s="57"/>
      <c r="AJ448" s="57"/>
      <c r="AK448" s="57"/>
      <c r="AL448" s="54"/>
      <c r="AM448" s="54"/>
      <c r="AN448" s="54"/>
      <c r="AO448" s="54"/>
      <c r="AP448" s="54"/>
      <c r="AQ448" s="54"/>
      <c r="AR448" s="54"/>
      <c r="AS448" s="54"/>
      <c r="AT448" s="54"/>
      <c r="AU448" s="54"/>
      <c r="AV448" s="54"/>
      <c r="AW448" s="54"/>
      <c r="AX448" s="54"/>
      <c r="AY448" s="54"/>
      <c r="AZ448" s="54"/>
      <c r="BA448" s="54"/>
    </row>
    <row r="449" spans="1:53" ht="17.25">
      <c r="A449" s="320">
        <v>30400027</v>
      </c>
      <c r="B449" s="190" t="s">
        <v>404</v>
      </c>
      <c r="C449" s="187" t="s">
        <v>405</v>
      </c>
      <c r="D449" s="17">
        <v>5</v>
      </c>
      <c r="E449" s="17"/>
      <c r="F449" s="6"/>
      <c r="G449" s="93">
        <f>SUM('1:2'!G449)</f>
        <v>0</v>
      </c>
      <c r="H449" s="246">
        <f t="shared" si="176"/>
        <v>0</v>
      </c>
      <c r="I449" s="93">
        <f>SUM('1:2'!I449)</f>
        <v>0</v>
      </c>
      <c r="J449" s="31"/>
      <c r="K449" s="35">
        <f t="array" ref="K449">IF(ISERROR(G449/L449),"",G449/L449)</f>
        <v>0</v>
      </c>
      <c r="L449" s="87">
        <v>5</v>
      </c>
      <c r="M449" s="36">
        <f t="shared" si="177"/>
        <v>0</v>
      </c>
      <c r="N449" s="31">
        <f t="shared" si="178"/>
        <v>0</v>
      </c>
      <c r="O449" s="93">
        <f>SUM('1:2'!O449)</f>
        <v>0</v>
      </c>
      <c r="P449" s="93">
        <f>SUM('1:2'!P449)</f>
        <v>0</v>
      </c>
      <c r="Q449" s="93">
        <f>SUM('1:2'!Q449)</f>
        <v>0</v>
      </c>
      <c r="R449" s="93">
        <f>SUM('1:2'!R449)</f>
        <v>0</v>
      </c>
      <c r="S449" s="93">
        <f>SUM('1:2'!S449)</f>
        <v>0</v>
      </c>
      <c r="T449" s="93">
        <f>SUM('1:2'!T449)</f>
        <v>0</v>
      </c>
      <c r="U449" s="93">
        <f>SUM('1:2'!U449)</f>
        <v>0</v>
      </c>
      <c r="V449" s="206"/>
      <c r="W449" s="33"/>
      <c r="X449" s="93">
        <f>SUM('1:2'!X449)</f>
        <v>0</v>
      </c>
      <c r="Y449" s="93">
        <f>SUM('1:2'!Y449)</f>
        <v>0</v>
      </c>
      <c r="Z449" s="93">
        <f>SUM('1:2'!Z449)</f>
        <v>0</v>
      </c>
      <c r="AA449" s="93">
        <f>SUM('1:2'!AA449)</f>
        <v>0</v>
      </c>
      <c r="AB449" s="358">
        <v>2.0699999999999998</v>
      </c>
      <c r="AC449" s="269">
        <f t="shared" si="170"/>
        <v>0</v>
      </c>
      <c r="AD449" s="251"/>
      <c r="AE449" s="54"/>
      <c r="AF449" s="54"/>
      <c r="AG449" s="54"/>
      <c r="AH449" s="54"/>
      <c r="AI449" s="57"/>
      <c r="AJ449" s="57"/>
      <c r="AK449" s="57"/>
      <c r="AL449" s="54"/>
      <c r="AM449" s="54"/>
      <c r="AN449" s="54"/>
      <c r="AO449" s="54"/>
      <c r="AP449" s="54"/>
      <c r="AQ449" s="54"/>
      <c r="AR449" s="54"/>
      <c r="AS449" s="54"/>
      <c r="AT449" s="54"/>
      <c r="AU449" s="54"/>
      <c r="AV449" s="54"/>
      <c r="AW449" s="54"/>
      <c r="AX449" s="54"/>
      <c r="AY449" s="54"/>
      <c r="AZ449" s="54"/>
      <c r="BA449" s="54"/>
    </row>
    <row r="450" spans="1:53" ht="17.25">
      <c r="A450" s="320"/>
      <c r="B450" s="61" t="s">
        <v>342</v>
      </c>
      <c r="C450" s="187" t="s">
        <v>372</v>
      </c>
      <c r="D450" s="17">
        <v>5</v>
      </c>
      <c r="E450" s="17"/>
      <c r="F450" s="6"/>
      <c r="G450" s="93">
        <f>SUM('1:2'!G450)</f>
        <v>0</v>
      </c>
      <c r="H450" s="246">
        <f t="shared" si="176"/>
        <v>0</v>
      </c>
      <c r="I450" s="93">
        <f>SUM('1:2'!I450)</f>
        <v>0</v>
      </c>
      <c r="J450" s="31"/>
      <c r="K450" s="35">
        <f t="array" ref="K450">IF(ISERROR(G450/L450),"",G450/L450)</f>
        <v>0</v>
      </c>
      <c r="L450" s="87">
        <v>5</v>
      </c>
      <c r="M450" s="36">
        <f t="shared" si="177"/>
        <v>0</v>
      </c>
      <c r="N450" s="31">
        <f t="shared" si="178"/>
        <v>0</v>
      </c>
      <c r="O450" s="93">
        <f>SUM('1:2'!O450)</f>
        <v>0</v>
      </c>
      <c r="P450" s="93">
        <f>SUM('1:2'!P450)</f>
        <v>0</v>
      </c>
      <c r="Q450" s="93">
        <f>SUM('1:2'!Q450)</f>
        <v>0</v>
      </c>
      <c r="R450" s="93">
        <f>SUM('1:2'!R450)</f>
        <v>0</v>
      </c>
      <c r="S450" s="93">
        <f>SUM('1:2'!S450)</f>
        <v>0</v>
      </c>
      <c r="T450" s="93">
        <f>SUM('1:2'!T450)</f>
        <v>0</v>
      </c>
      <c r="U450" s="93">
        <f>SUM('1:2'!U450)</f>
        <v>0</v>
      </c>
      <c r="V450" s="206"/>
      <c r="W450" s="33"/>
      <c r="X450" s="93">
        <f>SUM('1:2'!X450)</f>
        <v>0</v>
      </c>
      <c r="Y450" s="93">
        <f>SUM('1:2'!Y450)</f>
        <v>0</v>
      </c>
      <c r="Z450" s="93">
        <f>SUM('1:2'!Z450)</f>
        <v>0</v>
      </c>
      <c r="AA450" s="93">
        <f>SUM('1:2'!AA450)</f>
        <v>0</v>
      </c>
      <c r="AB450" s="358">
        <v>2.0699999999999998</v>
      </c>
      <c r="AC450" s="269">
        <f t="shared" si="170"/>
        <v>0</v>
      </c>
      <c r="AD450" s="251"/>
      <c r="AE450" s="54"/>
      <c r="AF450" s="54"/>
      <c r="AG450" s="54"/>
      <c r="AH450" s="54"/>
      <c r="AI450" s="57"/>
      <c r="AJ450" s="57"/>
      <c r="AK450" s="57"/>
      <c r="AL450" s="54"/>
      <c r="AM450" s="54"/>
      <c r="AN450" s="54"/>
      <c r="AO450" s="54"/>
      <c r="AP450" s="54"/>
      <c r="AQ450" s="54"/>
      <c r="AR450" s="54"/>
      <c r="AS450" s="54"/>
      <c r="AT450" s="54"/>
      <c r="AU450" s="54"/>
      <c r="AV450" s="54"/>
      <c r="AW450" s="54"/>
      <c r="AX450" s="54"/>
      <c r="AY450" s="54"/>
      <c r="AZ450" s="54"/>
      <c r="BA450" s="54"/>
    </row>
    <row r="451" spans="1:53" ht="17.25">
      <c r="A451" s="320">
        <v>30600009</v>
      </c>
      <c r="B451" s="61" t="s">
        <v>343</v>
      </c>
      <c r="C451" s="16" t="s">
        <v>345</v>
      </c>
      <c r="D451" s="17">
        <v>5</v>
      </c>
      <c r="E451" s="17"/>
      <c r="F451" s="6"/>
      <c r="G451" s="93">
        <f>SUM('1:2'!G451)</f>
        <v>0</v>
      </c>
      <c r="H451" s="246">
        <f t="shared" si="176"/>
        <v>0</v>
      </c>
      <c r="I451" s="93">
        <f>SUM('1:2'!I451)</f>
        <v>0</v>
      </c>
      <c r="J451" s="31"/>
      <c r="K451" s="35">
        <f t="array" ref="K451">IF(ISERROR(G451/L451),"",G451/L451)</f>
        <v>0</v>
      </c>
      <c r="L451" s="87">
        <v>5</v>
      </c>
      <c r="M451" s="36">
        <f t="shared" si="177"/>
        <v>0</v>
      </c>
      <c r="N451" s="31">
        <f t="shared" si="178"/>
        <v>0</v>
      </c>
      <c r="O451" s="93">
        <f>SUM('1:2'!O451)</f>
        <v>0</v>
      </c>
      <c r="P451" s="93">
        <f>SUM('1:2'!P451)</f>
        <v>0</v>
      </c>
      <c r="Q451" s="93">
        <f>SUM('1:2'!Q451)</f>
        <v>0</v>
      </c>
      <c r="R451" s="93">
        <f>SUM('1:2'!R451)</f>
        <v>0</v>
      </c>
      <c r="S451" s="93">
        <f>SUM('1:2'!S451)</f>
        <v>0</v>
      </c>
      <c r="T451" s="93">
        <f>SUM('1:2'!T451)</f>
        <v>0</v>
      </c>
      <c r="U451" s="93">
        <f>SUM('1:2'!U451)</f>
        <v>0</v>
      </c>
      <c r="V451" s="206"/>
      <c r="W451" s="33"/>
      <c r="X451" s="93">
        <f>SUM('1:2'!X451)</f>
        <v>0</v>
      </c>
      <c r="Y451" s="93">
        <f>SUM('1:2'!Y451)</f>
        <v>0</v>
      </c>
      <c r="Z451" s="93">
        <f>SUM('1:2'!Z451)</f>
        <v>0</v>
      </c>
      <c r="AA451" s="93">
        <f>SUM('1:2'!AA451)</f>
        <v>0</v>
      </c>
      <c r="AB451" s="358">
        <v>2.0699999999999998</v>
      </c>
      <c r="AC451" s="269">
        <f t="shared" si="170"/>
        <v>0</v>
      </c>
      <c r="AD451" s="251"/>
      <c r="AE451" s="54"/>
      <c r="AF451" s="54"/>
      <c r="AG451" s="54"/>
      <c r="AH451" s="54"/>
      <c r="AI451" s="57"/>
      <c r="AJ451" s="57"/>
      <c r="AK451" s="57"/>
      <c r="AL451" s="54"/>
      <c r="AM451" s="54"/>
      <c r="AN451" s="54"/>
      <c r="AO451" s="54"/>
      <c r="AP451" s="54"/>
      <c r="AQ451" s="54"/>
      <c r="AR451" s="54"/>
      <c r="AS451" s="54"/>
      <c r="AT451" s="54"/>
      <c r="AU451" s="54"/>
      <c r="AV451" s="54"/>
      <c r="AW451" s="54"/>
      <c r="AX451" s="54"/>
      <c r="AY451" s="54"/>
      <c r="AZ451" s="54"/>
      <c r="BA451" s="54"/>
    </row>
    <row r="452" spans="1:53" ht="17.25">
      <c r="A452" s="320">
        <v>30600010</v>
      </c>
      <c r="B452" s="61" t="s">
        <v>343</v>
      </c>
      <c r="C452" s="16" t="s">
        <v>347</v>
      </c>
      <c r="D452" s="17">
        <v>5</v>
      </c>
      <c r="E452" s="17"/>
      <c r="F452" s="6"/>
      <c r="G452" s="93">
        <f>SUM('1:2'!G452)</f>
        <v>0</v>
      </c>
      <c r="H452" s="246">
        <f t="shared" si="176"/>
        <v>0</v>
      </c>
      <c r="I452" s="93">
        <f>SUM('1:2'!I452)</f>
        <v>0</v>
      </c>
      <c r="J452" s="31"/>
      <c r="K452" s="35">
        <f t="array" ref="K452">IF(ISERROR(G452/L452),"",G452/L452)</f>
        <v>0</v>
      </c>
      <c r="L452" s="87">
        <v>5</v>
      </c>
      <c r="M452" s="36">
        <f t="shared" si="177"/>
        <v>0</v>
      </c>
      <c r="N452" s="31">
        <f t="shared" si="178"/>
        <v>0</v>
      </c>
      <c r="O452" s="93">
        <f>SUM('1:2'!O452)</f>
        <v>0</v>
      </c>
      <c r="P452" s="93">
        <f>SUM('1:2'!P452)</f>
        <v>0</v>
      </c>
      <c r="Q452" s="93">
        <f>SUM('1:2'!Q452)</f>
        <v>0</v>
      </c>
      <c r="R452" s="93">
        <f>SUM('1:2'!R452)</f>
        <v>0</v>
      </c>
      <c r="S452" s="93">
        <f>SUM('1:2'!S452)</f>
        <v>0</v>
      </c>
      <c r="T452" s="93">
        <f>SUM('1:2'!T452)</f>
        <v>0</v>
      </c>
      <c r="U452" s="93">
        <f>SUM('1:2'!U452)</f>
        <v>0</v>
      </c>
      <c r="V452" s="206"/>
      <c r="W452" s="33"/>
      <c r="X452" s="93">
        <f>SUM('1:2'!X452)</f>
        <v>0</v>
      </c>
      <c r="Y452" s="93">
        <f>SUM('1:2'!Y452)</f>
        <v>0</v>
      </c>
      <c r="Z452" s="93">
        <f>SUM('1:2'!Z452)</f>
        <v>0</v>
      </c>
      <c r="AA452" s="93">
        <f>SUM('1:2'!AA452)</f>
        <v>0</v>
      </c>
      <c r="AB452" s="358">
        <v>2.0699999999999998</v>
      </c>
      <c r="AC452" s="269">
        <f t="shared" si="170"/>
        <v>0</v>
      </c>
      <c r="AD452" s="251"/>
      <c r="AE452" s="54"/>
      <c r="AF452" s="54"/>
      <c r="AG452" s="54"/>
      <c r="AH452" s="54"/>
      <c r="AI452" s="57"/>
      <c r="AJ452" s="57"/>
      <c r="AK452" s="57"/>
      <c r="AL452" s="54"/>
      <c r="AM452" s="54"/>
      <c r="AN452" s="54"/>
      <c r="AO452" s="54"/>
      <c r="AP452" s="54"/>
      <c r="AQ452" s="54"/>
      <c r="AR452" s="54"/>
      <c r="AS452" s="54"/>
      <c r="AT452" s="54"/>
      <c r="AU452" s="54"/>
      <c r="AV452" s="54"/>
      <c r="AW452" s="54"/>
      <c r="AX452" s="54"/>
      <c r="AY452" s="54"/>
      <c r="AZ452" s="54"/>
      <c r="BA452" s="54"/>
    </row>
    <row r="453" spans="1:53" ht="17.25">
      <c r="A453" s="320">
        <v>30400001</v>
      </c>
      <c r="B453" s="65" t="s">
        <v>514</v>
      </c>
      <c r="C453" s="16" t="s">
        <v>61</v>
      </c>
      <c r="D453" s="17">
        <v>5.0599999999999996</v>
      </c>
      <c r="E453" s="17"/>
      <c r="F453" s="6"/>
      <c r="G453" s="93">
        <f>SUM('1:2'!G453)</f>
        <v>0</v>
      </c>
      <c r="H453" s="246">
        <f t="shared" si="176"/>
        <v>0</v>
      </c>
      <c r="I453" s="93">
        <f>SUM('1:2'!I453)</f>
        <v>0</v>
      </c>
      <c r="J453" s="31" t="str">
        <f t="array" ref="J453">IF(ISERROR(G453/I453),"",G453/I453)</f>
        <v/>
      </c>
      <c r="K453" s="35">
        <f t="array" ref="K453">IF(ISERROR(G453/L453),"",G453/L453)</f>
        <v>0</v>
      </c>
      <c r="L453" s="87">
        <v>15.5</v>
      </c>
      <c r="M453" s="36">
        <f t="shared" si="177"/>
        <v>0</v>
      </c>
      <c r="N453" s="31">
        <f t="shared" si="178"/>
        <v>0</v>
      </c>
      <c r="O453" s="93">
        <f>SUM('1:2'!O453)</f>
        <v>0</v>
      </c>
      <c r="P453" s="93">
        <f>SUM('1:2'!P453)</f>
        <v>0</v>
      </c>
      <c r="Q453" s="93">
        <f>SUM('1:2'!Q453)</f>
        <v>0</v>
      </c>
      <c r="R453" s="93">
        <f>SUM('1:2'!R453)</f>
        <v>0</v>
      </c>
      <c r="S453" s="93">
        <f>SUM('1:2'!S453)</f>
        <v>0</v>
      </c>
      <c r="T453" s="93">
        <f>SUM('1:2'!T453)</f>
        <v>0</v>
      </c>
      <c r="U453" s="93">
        <f>SUM('1:2'!U453)</f>
        <v>0</v>
      </c>
      <c r="V453" s="206">
        <f t="shared" ref="V453:V454" si="181">SUM(X453:AA453)</f>
        <v>0</v>
      </c>
      <c r="W453" s="33" t="str">
        <f t="shared" ref="W453:W454" si="182">IF(ISERROR(V453/G453),"",V453/G453)</f>
        <v/>
      </c>
      <c r="X453" s="93">
        <f>SUM('1:2'!X453)</f>
        <v>0</v>
      </c>
      <c r="Y453" s="93">
        <f>SUM('1:2'!Y453)</f>
        <v>0</v>
      </c>
      <c r="Z453" s="93">
        <f>SUM('1:2'!Z453)</f>
        <v>0</v>
      </c>
      <c r="AA453" s="93">
        <f>SUM('1:2'!AA453)</f>
        <v>0</v>
      </c>
      <c r="AB453" s="358">
        <v>0.67</v>
      </c>
      <c r="AC453" s="269">
        <f t="shared" si="170"/>
        <v>0</v>
      </c>
      <c r="AD453" s="251"/>
      <c r="AE453" s="54"/>
      <c r="AF453" s="54"/>
      <c r="AG453" s="54"/>
      <c r="AH453" s="54"/>
      <c r="AI453" s="57"/>
      <c r="AJ453" s="57"/>
      <c r="AK453" s="57"/>
      <c r="AL453" s="54"/>
      <c r="AM453" s="54"/>
      <c r="AN453" s="54"/>
      <c r="AO453" s="54"/>
      <c r="AP453" s="54"/>
      <c r="AQ453" s="54"/>
      <c r="AR453" s="54"/>
      <c r="AS453" s="54"/>
      <c r="AT453" s="54"/>
      <c r="AU453" s="54"/>
      <c r="AV453" s="54"/>
      <c r="AW453" s="54"/>
      <c r="AX453" s="54"/>
      <c r="AY453" s="54"/>
      <c r="AZ453" s="54"/>
      <c r="BA453" s="54"/>
    </row>
    <row r="454" spans="1:53" ht="17.25">
      <c r="A454" s="320">
        <v>30400002</v>
      </c>
      <c r="B454" s="65" t="s">
        <v>514</v>
      </c>
      <c r="C454" s="16" t="s">
        <v>72</v>
      </c>
      <c r="D454" s="17">
        <v>5.0599999999999996</v>
      </c>
      <c r="E454" s="17"/>
      <c r="F454" s="6"/>
      <c r="G454" s="93">
        <f>SUM('1:2'!G454)</f>
        <v>0</v>
      </c>
      <c r="H454" s="246">
        <f t="shared" si="176"/>
        <v>0</v>
      </c>
      <c r="I454" s="93">
        <f>SUM('1:2'!I454)</f>
        <v>0</v>
      </c>
      <c r="J454" s="31" t="str">
        <f t="array" ref="J454">IF(ISERROR(G454/I454),"",G454/I454)</f>
        <v/>
      </c>
      <c r="K454" s="35">
        <f t="array" ref="K454">IF(ISERROR(G454/L454),"",G454/L454)</f>
        <v>0</v>
      </c>
      <c r="L454" s="87">
        <v>15.5</v>
      </c>
      <c r="M454" s="36">
        <f t="shared" si="177"/>
        <v>0</v>
      </c>
      <c r="N454" s="31">
        <f t="shared" si="178"/>
        <v>0</v>
      </c>
      <c r="O454" s="93">
        <f>SUM('1:2'!O454)</f>
        <v>0</v>
      </c>
      <c r="P454" s="93">
        <f>SUM('1:2'!P454)</f>
        <v>0</v>
      </c>
      <c r="Q454" s="93">
        <f>SUM('1:2'!Q454)</f>
        <v>0</v>
      </c>
      <c r="R454" s="93">
        <f>SUM('1:2'!R454)</f>
        <v>0</v>
      </c>
      <c r="S454" s="93">
        <f>SUM('1:2'!S454)</f>
        <v>0</v>
      </c>
      <c r="T454" s="93">
        <f>SUM('1:2'!T454)</f>
        <v>0</v>
      </c>
      <c r="U454" s="93">
        <f>SUM('1:2'!U454)</f>
        <v>0</v>
      </c>
      <c r="V454" s="206">
        <f t="shared" si="181"/>
        <v>0</v>
      </c>
      <c r="W454" s="33" t="str">
        <f t="shared" si="182"/>
        <v/>
      </c>
      <c r="X454" s="93">
        <f>SUM('1:2'!X454)</f>
        <v>0</v>
      </c>
      <c r="Y454" s="93">
        <f>SUM('1:2'!Y454)</f>
        <v>0</v>
      </c>
      <c r="Z454" s="93">
        <f>SUM('1:2'!Z454)</f>
        <v>0</v>
      </c>
      <c r="AA454" s="93">
        <f>SUM('1:2'!AA454)</f>
        <v>0</v>
      </c>
      <c r="AB454" s="358">
        <v>0.67</v>
      </c>
      <c r="AC454" s="269">
        <f t="shared" si="170"/>
        <v>0</v>
      </c>
      <c r="AD454" s="251"/>
      <c r="AE454" s="54"/>
      <c r="AF454" s="54"/>
      <c r="AG454" s="54"/>
      <c r="AH454" s="54"/>
      <c r="AI454" s="57"/>
      <c r="AJ454" s="57"/>
      <c r="AK454" s="57"/>
      <c r="AL454" s="54"/>
      <c r="AM454" s="54"/>
      <c r="AN454" s="54"/>
      <c r="AO454" s="54"/>
      <c r="AP454" s="54"/>
      <c r="AQ454" s="54"/>
      <c r="AR454" s="54"/>
      <c r="AS454" s="54"/>
      <c r="AT454" s="54"/>
      <c r="AU454" s="54"/>
      <c r="AV454" s="54"/>
      <c r="AW454" s="54"/>
      <c r="AX454" s="54"/>
      <c r="AY454" s="54"/>
      <c r="AZ454" s="54"/>
      <c r="BA454" s="54"/>
    </row>
    <row r="455" spans="1:53" ht="17.25">
      <c r="A455" s="320">
        <v>30400004</v>
      </c>
      <c r="B455" s="215" t="s">
        <v>419</v>
      </c>
      <c r="C455" s="187" t="s">
        <v>73</v>
      </c>
      <c r="D455" s="17"/>
      <c r="E455" s="17"/>
      <c r="F455" s="6"/>
      <c r="G455" s="93">
        <f>SUM('1:2'!G455)</f>
        <v>0</v>
      </c>
      <c r="H455" s="246">
        <f t="shared" si="176"/>
        <v>0</v>
      </c>
      <c r="I455" s="93">
        <f>SUM('1:2'!I455)</f>
        <v>0</v>
      </c>
      <c r="J455" s="31"/>
      <c r="K455" s="35">
        <f t="array" ref="K455">IF(ISERROR(G455/L455),"",G455/L455)</f>
        <v>0</v>
      </c>
      <c r="L455" s="87">
        <v>24</v>
      </c>
      <c r="M455" s="36">
        <f t="shared" si="177"/>
        <v>0</v>
      </c>
      <c r="N455" s="31"/>
      <c r="O455" s="93"/>
      <c r="P455" s="93"/>
      <c r="Q455" s="93"/>
      <c r="R455" s="93"/>
      <c r="S455" s="93"/>
      <c r="T455" s="93"/>
      <c r="U455" s="93"/>
      <c r="V455" s="206"/>
      <c r="W455" s="33"/>
      <c r="X455" s="93"/>
      <c r="Y455" s="93"/>
      <c r="Z455" s="93"/>
      <c r="AA455" s="93"/>
      <c r="AB455" s="358">
        <v>1.73</v>
      </c>
      <c r="AC455" s="269">
        <f t="shared" si="170"/>
        <v>0</v>
      </c>
      <c r="AD455" s="251"/>
      <c r="AE455" s="54"/>
      <c r="AF455" s="54"/>
      <c r="AG455" s="54"/>
      <c r="AH455" s="54"/>
      <c r="AI455" s="57"/>
      <c r="AJ455" s="57"/>
      <c r="AK455" s="57"/>
      <c r="AL455" s="54"/>
      <c r="AM455" s="54"/>
      <c r="AN455" s="54"/>
      <c r="AO455" s="54"/>
      <c r="AP455" s="54"/>
      <c r="AQ455" s="54"/>
      <c r="AR455" s="54"/>
      <c r="AS455" s="54"/>
      <c r="AT455" s="54"/>
      <c r="AU455" s="54"/>
      <c r="AV455" s="54"/>
      <c r="AW455" s="54"/>
      <c r="AX455" s="54"/>
      <c r="AY455" s="54"/>
      <c r="AZ455" s="54"/>
      <c r="BA455" s="54"/>
    </row>
    <row r="456" spans="1:53" ht="17.25">
      <c r="A456" s="320">
        <v>30400003</v>
      </c>
      <c r="B456" s="215" t="s">
        <v>419</v>
      </c>
      <c r="C456" s="187" t="s">
        <v>60</v>
      </c>
      <c r="D456" s="17"/>
      <c r="E456" s="17"/>
      <c r="F456" s="6"/>
      <c r="G456" s="93">
        <f>SUM('1:2'!G456)</f>
        <v>0</v>
      </c>
      <c r="H456" s="246">
        <f t="shared" si="176"/>
        <v>0</v>
      </c>
      <c r="I456" s="93">
        <f>SUM('1:2'!I456)</f>
        <v>0</v>
      </c>
      <c r="J456" s="31"/>
      <c r="K456" s="35">
        <f t="array" ref="K456">IF(ISERROR(G456/L456),"",G456/L456)</f>
        <v>0</v>
      </c>
      <c r="L456" s="87">
        <v>24</v>
      </c>
      <c r="M456" s="36">
        <f t="shared" si="177"/>
        <v>0</v>
      </c>
      <c r="N456" s="31"/>
      <c r="O456" s="93"/>
      <c r="P456" s="93"/>
      <c r="Q456" s="93"/>
      <c r="R456" s="93"/>
      <c r="S456" s="93"/>
      <c r="T456" s="93"/>
      <c r="U456" s="93"/>
      <c r="V456" s="206"/>
      <c r="W456" s="33"/>
      <c r="X456" s="93"/>
      <c r="Y456" s="93"/>
      <c r="Z456" s="93"/>
      <c r="AA456" s="93"/>
      <c r="AB456" s="358">
        <v>1.73</v>
      </c>
      <c r="AC456" s="269">
        <f t="shared" si="170"/>
        <v>0</v>
      </c>
      <c r="AD456" s="251"/>
      <c r="AE456" s="54"/>
      <c r="AF456" s="54"/>
      <c r="AG456" s="54"/>
      <c r="AH456" s="54"/>
      <c r="AI456" s="57"/>
      <c r="AJ456" s="57"/>
      <c r="AK456" s="57"/>
      <c r="AL456" s="54"/>
      <c r="AM456" s="54"/>
      <c r="AN456" s="54"/>
      <c r="AO456" s="54"/>
      <c r="AP456" s="54"/>
      <c r="AQ456" s="54"/>
      <c r="AR456" s="54"/>
      <c r="AS456" s="54"/>
      <c r="AT456" s="54"/>
      <c r="AU456" s="54"/>
      <c r="AV456" s="54"/>
      <c r="AW456" s="54"/>
      <c r="AX456" s="54"/>
      <c r="AY456" s="54"/>
      <c r="AZ456" s="54"/>
      <c r="BA456" s="54"/>
    </row>
    <row r="457" spans="1:53" ht="17.25">
      <c r="A457" s="320">
        <v>30400005</v>
      </c>
      <c r="B457" s="215" t="s">
        <v>419</v>
      </c>
      <c r="C457" s="187" t="s">
        <v>422</v>
      </c>
      <c r="D457" s="17"/>
      <c r="E457" s="17"/>
      <c r="F457" s="6"/>
      <c r="G457" s="93">
        <f>SUM('1:2'!G457)</f>
        <v>0</v>
      </c>
      <c r="H457" s="246">
        <f t="shared" si="176"/>
        <v>0</v>
      </c>
      <c r="I457" s="93">
        <f>SUM('1:2'!I457)</f>
        <v>0</v>
      </c>
      <c r="J457" s="31"/>
      <c r="K457" s="35">
        <f t="array" ref="K457">IF(ISERROR(G457/L457),"",G457/L457)</f>
        <v>0</v>
      </c>
      <c r="L457" s="87">
        <v>24</v>
      </c>
      <c r="M457" s="36">
        <f t="shared" si="177"/>
        <v>0</v>
      </c>
      <c r="N457" s="31"/>
      <c r="O457" s="93"/>
      <c r="P457" s="93"/>
      <c r="Q457" s="93"/>
      <c r="R457" s="93"/>
      <c r="S457" s="93"/>
      <c r="T457" s="93"/>
      <c r="U457" s="93"/>
      <c r="V457" s="206"/>
      <c r="W457" s="33"/>
      <c r="X457" s="93"/>
      <c r="Y457" s="93"/>
      <c r="Z457" s="93"/>
      <c r="AA457" s="93"/>
      <c r="AB457" s="358">
        <v>1.73</v>
      </c>
      <c r="AC457" s="269">
        <f t="shared" si="170"/>
        <v>0</v>
      </c>
      <c r="AD457" s="251"/>
      <c r="AE457" s="54"/>
      <c r="AF457" s="54"/>
      <c r="AG457" s="54"/>
      <c r="AH457" s="54"/>
      <c r="AI457" s="57"/>
      <c r="AJ457" s="57"/>
      <c r="AK457" s="57"/>
      <c r="AL457" s="54"/>
      <c r="AM457" s="54"/>
      <c r="AN457" s="54"/>
      <c r="AO457" s="54"/>
      <c r="AP457" s="54"/>
      <c r="AQ457" s="54"/>
      <c r="AR457" s="54"/>
      <c r="AS457" s="54"/>
      <c r="AT457" s="54"/>
      <c r="AU457" s="54"/>
      <c r="AV457" s="54"/>
      <c r="AW457" s="54"/>
      <c r="AX457" s="54"/>
      <c r="AY457" s="54"/>
      <c r="AZ457" s="54"/>
      <c r="BA457" s="54"/>
    </row>
    <row r="458" spans="1:53" ht="17.25">
      <c r="A458" s="320">
        <v>30400007</v>
      </c>
      <c r="B458" s="65" t="s">
        <v>91</v>
      </c>
      <c r="C458" s="16" t="s">
        <v>74</v>
      </c>
      <c r="D458" s="17">
        <v>5.07</v>
      </c>
      <c r="E458" s="17"/>
      <c r="F458" s="6"/>
      <c r="G458" s="93">
        <f>SUM('1:2'!G458)</f>
        <v>0</v>
      </c>
      <c r="H458" s="246">
        <f t="shared" si="176"/>
        <v>0</v>
      </c>
      <c r="I458" s="93">
        <f>SUM('1:2'!I458)</f>
        <v>0</v>
      </c>
      <c r="J458" s="31" t="str">
        <f t="array" ref="J458">IF(ISERROR(G458/I458),"",G458/I458)</f>
        <v/>
      </c>
      <c r="K458" s="35">
        <f t="array" ref="K458">IF(ISERROR(G458/L458),"",G458/L458)</f>
        <v>0</v>
      </c>
      <c r="L458" s="87">
        <v>9</v>
      </c>
      <c r="M458" s="36">
        <f t="shared" si="177"/>
        <v>0</v>
      </c>
      <c r="N458" s="31">
        <f t="shared" ref="N458:N460" si="183">SUM(O458:U458)</f>
        <v>0</v>
      </c>
      <c r="O458" s="93">
        <f>SUM('1:2'!O458)</f>
        <v>0</v>
      </c>
      <c r="P458" s="93">
        <f>SUM('1:2'!P458)</f>
        <v>0</v>
      </c>
      <c r="Q458" s="93">
        <f>SUM('1:2'!Q458)</f>
        <v>0</v>
      </c>
      <c r="R458" s="93">
        <f>SUM('1:2'!R458)</f>
        <v>0</v>
      </c>
      <c r="S458" s="93">
        <f>SUM('1:2'!S458)</f>
        <v>0</v>
      </c>
      <c r="T458" s="93">
        <f>SUM('1:2'!T458)</f>
        <v>0</v>
      </c>
      <c r="U458" s="93">
        <f>SUM('1:2'!U458)</f>
        <v>0</v>
      </c>
      <c r="V458" s="206">
        <f t="shared" ref="V458:V460" si="184">SUM(X458:AA458)</f>
        <v>0</v>
      </c>
      <c r="W458" s="33" t="str">
        <f t="shared" ref="W458:W491" si="185">IF(ISERROR(V458/G458),"",V458/G458)</f>
        <v/>
      </c>
      <c r="X458" s="93">
        <f>SUM('1:2'!X458)</f>
        <v>0</v>
      </c>
      <c r="Y458" s="93">
        <f>SUM('1:2'!Y458)</f>
        <v>0</v>
      </c>
      <c r="Z458" s="93">
        <f>SUM('1:2'!Z458)</f>
        <v>0</v>
      </c>
      <c r="AA458" s="93">
        <f>SUM('1:2'!AA458)</f>
        <v>0</v>
      </c>
      <c r="AB458" s="358">
        <v>1.22</v>
      </c>
      <c r="AC458" s="269">
        <f t="shared" si="170"/>
        <v>0</v>
      </c>
      <c r="AD458" s="251"/>
      <c r="AE458" s="54"/>
      <c r="AF458" s="54"/>
      <c r="AG458" s="54"/>
      <c r="AH458" s="54"/>
      <c r="AI458" s="57"/>
      <c r="AJ458" s="57"/>
      <c r="AK458" s="57"/>
      <c r="AL458" s="54"/>
      <c r="AM458" s="54"/>
      <c r="AN458" s="54"/>
      <c r="AO458" s="54"/>
      <c r="AP458" s="54"/>
      <c r="AQ458" s="54"/>
      <c r="AR458" s="54"/>
      <c r="AS458" s="54"/>
      <c r="AT458" s="54"/>
      <c r="AU458" s="54"/>
      <c r="AV458" s="54"/>
      <c r="AW458" s="54"/>
      <c r="AX458" s="54"/>
      <c r="AY458" s="54"/>
      <c r="AZ458" s="54"/>
      <c r="BA458" s="54"/>
    </row>
    <row r="459" spans="1:53" ht="17.25">
      <c r="A459" s="320">
        <v>30400006</v>
      </c>
      <c r="B459" s="65" t="s">
        <v>91</v>
      </c>
      <c r="C459" s="16" t="s">
        <v>53</v>
      </c>
      <c r="D459" s="17">
        <v>5.07</v>
      </c>
      <c r="E459" s="17"/>
      <c r="F459" s="6"/>
      <c r="G459" s="93">
        <f>SUM('1:2'!G459)</f>
        <v>0</v>
      </c>
      <c r="H459" s="246">
        <f t="shared" si="176"/>
        <v>0</v>
      </c>
      <c r="I459" s="93">
        <f>SUM('1:2'!I459)</f>
        <v>0</v>
      </c>
      <c r="J459" s="31" t="str">
        <f t="array" ref="J459">IF(ISERROR(G459/I459),"",G459/I459)</f>
        <v/>
      </c>
      <c r="K459" s="35">
        <f t="array" ref="K459">IF(ISERROR(G459/L459),"",G459/L459)</f>
        <v>0</v>
      </c>
      <c r="L459" s="87">
        <v>9</v>
      </c>
      <c r="M459" s="36">
        <f t="shared" si="177"/>
        <v>0</v>
      </c>
      <c r="N459" s="31">
        <f t="shared" si="183"/>
        <v>0</v>
      </c>
      <c r="O459" s="93">
        <f>SUM('1:2'!O459)</f>
        <v>0</v>
      </c>
      <c r="P459" s="93">
        <f>SUM('1:2'!P459)</f>
        <v>0</v>
      </c>
      <c r="Q459" s="93">
        <f>SUM('1:2'!Q459)</f>
        <v>0</v>
      </c>
      <c r="R459" s="93">
        <f>SUM('1:2'!R459)</f>
        <v>0</v>
      </c>
      <c r="S459" s="93">
        <f>SUM('1:2'!S459)</f>
        <v>0</v>
      </c>
      <c r="T459" s="93">
        <f>SUM('1:2'!T459)</f>
        <v>0</v>
      </c>
      <c r="U459" s="93">
        <f>SUM('1:2'!U459)</f>
        <v>0</v>
      </c>
      <c r="V459" s="206">
        <f t="shared" si="184"/>
        <v>0</v>
      </c>
      <c r="W459" s="33" t="str">
        <f t="shared" si="185"/>
        <v/>
      </c>
      <c r="X459" s="93">
        <f>SUM('1:2'!X459)</f>
        <v>0</v>
      </c>
      <c r="Y459" s="93">
        <f>SUM('1:2'!Y459)</f>
        <v>0</v>
      </c>
      <c r="Z459" s="93">
        <f>SUM('1:2'!Z459)</f>
        <v>0</v>
      </c>
      <c r="AA459" s="93">
        <f>SUM('1:2'!AA459)</f>
        <v>0</v>
      </c>
      <c r="AB459" s="358">
        <v>1.22</v>
      </c>
      <c r="AC459" s="269">
        <f t="shared" si="170"/>
        <v>0</v>
      </c>
      <c r="AD459" s="251"/>
      <c r="AE459" s="54"/>
      <c r="AF459" s="54"/>
      <c r="AG459" s="54"/>
      <c r="AH459" s="54"/>
      <c r="AI459" s="57"/>
      <c r="AJ459" s="57"/>
      <c r="AK459" s="57"/>
      <c r="AL459" s="54"/>
      <c r="AM459" s="54"/>
      <c r="AN459" s="54"/>
      <c r="AO459" s="54"/>
      <c r="AP459" s="54"/>
      <c r="AQ459" s="54"/>
      <c r="AR459" s="54"/>
      <c r="AS459" s="54"/>
      <c r="AT459" s="54"/>
      <c r="AU459" s="54"/>
      <c r="AV459" s="54"/>
      <c r="AW459" s="54"/>
      <c r="AX459" s="54"/>
      <c r="AY459" s="54"/>
      <c r="AZ459" s="54"/>
      <c r="BA459" s="54"/>
    </row>
    <row r="460" spans="1:53" ht="17.25">
      <c r="A460" s="320">
        <v>30400006</v>
      </c>
      <c r="B460" s="65" t="s">
        <v>91</v>
      </c>
      <c r="C460" s="16" t="s">
        <v>60</v>
      </c>
      <c r="D460" s="17">
        <v>5.0599999999999996</v>
      </c>
      <c r="E460" s="17"/>
      <c r="F460" s="53"/>
      <c r="G460" s="93">
        <f>SUM('1:2'!G460)</f>
        <v>0</v>
      </c>
      <c r="H460" s="246">
        <f t="shared" si="176"/>
        <v>0</v>
      </c>
      <c r="I460" s="93">
        <f>SUM('1:2'!I460)</f>
        <v>0</v>
      </c>
      <c r="J460" s="31" t="str">
        <f t="array" ref="J460">IF(ISERROR(G460/I460),"",G460/I460)</f>
        <v/>
      </c>
      <c r="K460" s="246">
        <f t="array" ref="K460">IF(ISERROR(G460/L460),"",G460/L460)</f>
        <v>0</v>
      </c>
      <c r="L460" s="87">
        <v>9</v>
      </c>
      <c r="M460" s="36">
        <f t="shared" si="177"/>
        <v>0</v>
      </c>
      <c r="N460" s="31">
        <f t="shared" si="183"/>
        <v>0</v>
      </c>
      <c r="O460" s="93">
        <f>SUM('1:2'!O460)</f>
        <v>0</v>
      </c>
      <c r="P460" s="93">
        <f>SUM('1:2'!P460)</f>
        <v>0</v>
      </c>
      <c r="Q460" s="93">
        <f>SUM('1:2'!Q460)</f>
        <v>0</v>
      </c>
      <c r="R460" s="93">
        <f>SUM('1:2'!R460)</f>
        <v>0</v>
      </c>
      <c r="S460" s="93">
        <f>SUM('1:2'!S460)</f>
        <v>0</v>
      </c>
      <c r="T460" s="93">
        <f>SUM('1:2'!T460)</f>
        <v>0</v>
      </c>
      <c r="U460" s="93">
        <f>SUM('1:2'!U460)</f>
        <v>0</v>
      </c>
      <c r="V460" s="206">
        <f t="shared" si="184"/>
        <v>0</v>
      </c>
      <c r="W460" s="33" t="str">
        <f t="shared" si="185"/>
        <v/>
      </c>
      <c r="X460" s="93">
        <f>SUM('1:2'!X460)</f>
        <v>0</v>
      </c>
      <c r="Y460" s="93">
        <f>SUM('1:2'!Y460)</f>
        <v>0</v>
      </c>
      <c r="Z460" s="93">
        <f>SUM('1:2'!Z460)</f>
        <v>0</v>
      </c>
      <c r="AA460" s="93">
        <f>SUM('1:2'!AA460)</f>
        <v>0</v>
      </c>
      <c r="AB460" s="358">
        <v>1.22</v>
      </c>
      <c r="AC460" s="269">
        <f t="shared" si="170"/>
        <v>0</v>
      </c>
      <c r="AD460" s="251"/>
      <c r="AE460" s="54"/>
      <c r="AF460" s="54"/>
      <c r="AG460" s="54"/>
      <c r="AH460" s="54"/>
      <c r="AI460" s="57"/>
      <c r="AJ460" s="57"/>
      <c r="AK460" s="57"/>
      <c r="AL460" s="54"/>
      <c r="AM460" s="54"/>
      <c r="AN460" s="54"/>
      <c r="AO460" s="54"/>
      <c r="AP460" s="54"/>
      <c r="AQ460" s="54"/>
      <c r="AR460" s="54"/>
      <c r="AS460" s="54"/>
      <c r="AT460" s="54"/>
      <c r="AU460" s="54"/>
      <c r="AV460" s="54"/>
      <c r="AW460" s="54"/>
      <c r="AX460" s="54"/>
      <c r="AY460" s="54"/>
      <c r="AZ460" s="54"/>
      <c r="BA460" s="54"/>
    </row>
    <row r="461" spans="1:53" ht="15.75">
      <c r="A461" s="535" t="s">
        <v>92</v>
      </c>
      <c r="B461" s="536"/>
      <c r="C461" s="243" t="s">
        <v>71</v>
      </c>
      <c r="D461" s="20"/>
      <c r="E461" s="20"/>
      <c r="F461" s="32"/>
      <c r="G461" s="99">
        <f>SUM(G427:G460)</f>
        <v>1732</v>
      </c>
      <c r="H461" s="30">
        <f>SUM(H427:H460)</f>
        <v>8711.9600000000009</v>
      </c>
      <c r="I461" s="30">
        <f>SUM(I427:I460)</f>
        <v>173.5</v>
      </c>
      <c r="J461" s="31">
        <f t="array" ref="J461">IF(ISERROR(G461/I461),"",G461/I461)</f>
        <v>9.9827089337175785</v>
      </c>
      <c r="K461" s="30">
        <f>SUM(K427:K460)</f>
        <v>191.37463343108504</v>
      </c>
      <c r="L461" s="98"/>
      <c r="M461" s="89">
        <f t="shared" ref="M461:V461" si="186">SUM(M427:M460)</f>
        <v>-17.874633431085034</v>
      </c>
      <c r="N461" s="30">
        <f t="shared" si="186"/>
        <v>0</v>
      </c>
      <c r="O461" s="91">
        <f t="shared" si="186"/>
        <v>0</v>
      </c>
      <c r="P461" s="91">
        <f t="shared" si="186"/>
        <v>0</v>
      </c>
      <c r="Q461" s="91">
        <f t="shared" si="186"/>
        <v>0</v>
      </c>
      <c r="R461" s="91">
        <f t="shared" si="186"/>
        <v>0</v>
      </c>
      <c r="S461" s="92">
        <f t="shared" si="186"/>
        <v>0</v>
      </c>
      <c r="T461" s="91">
        <f t="shared" si="186"/>
        <v>0</v>
      </c>
      <c r="U461" s="91">
        <f t="shared" si="186"/>
        <v>0</v>
      </c>
      <c r="V461" s="206">
        <f t="shared" si="186"/>
        <v>0</v>
      </c>
      <c r="W461" s="33">
        <f t="shared" si="185"/>
        <v>0</v>
      </c>
      <c r="X461" s="92">
        <f>SUM(X427:X460)</f>
        <v>0</v>
      </c>
      <c r="Y461" s="92">
        <f>SUM(Y427:Y460)</f>
        <v>0</v>
      </c>
      <c r="Z461" s="92">
        <f>SUM(Z427:Z460)</f>
        <v>0</v>
      </c>
      <c r="AA461" s="92">
        <f>SUM(AA427:AA460)</f>
        <v>0</v>
      </c>
      <c r="AB461" s="75"/>
      <c r="AC461" s="270">
        <f>SUM(AC427:AC460)</f>
        <v>1756.21</v>
      </c>
      <c r="AD461" s="251"/>
      <c r="AE461" s="74"/>
      <c r="AF461" s="74"/>
      <c r="AG461" s="74"/>
      <c r="AH461" s="74"/>
      <c r="AI461" s="57"/>
      <c r="AJ461" s="57"/>
      <c r="AK461" s="57"/>
      <c r="AL461" s="54"/>
      <c r="AM461" s="54"/>
      <c r="AN461" s="54"/>
      <c r="AO461" s="54"/>
      <c r="AP461" s="54"/>
      <c r="AQ461" s="54"/>
      <c r="AR461" s="54"/>
      <c r="AS461" s="54"/>
      <c r="AT461" s="54"/>
      <c r="AU461" s="54"/>
      <c r="AV461" s="54"/>
      <c r="AW461" s="54"/>
      <c r="AX461" s="54"/>
      <c r="AY461" s="54"/>
      <c r="AZ461" s="54"/>
      <c r="BA461" s="54"/>
    </row>
    <row r="462" spans="1:53" ht="17.25">
      <c r="A462" s="320">
        <v>30100038</v>
      </c>
      <c r="B462" s="62" t="s">
        <v>93</v>
      </c>
      <c r="C462" s="16" t="s">
        <v>94</v>
      </c>
      <c r="D462" s="17">
        <v>5.03</v>
      </c>
      <c r="E462" s="17"/>
      <c r="F462" s="6"/>
      <c r="G462" s="93">
        <f>SUM('1:2'!G462)</f>
        <v>0</v>
      </c>
      <c r="H462" s="246">
        <f>D462*G462</f>
        <v>0</v>
      </c>
      <c r="I462" s="93">
        <f>SUM('1:2'!I462)</f>
        <v>0</v>
      </c>
      <c r="J462" s="31" t="str">
        <f t="array" ref="J462">IF(ISERROR(G462/I462),"",G462/I462)</f>
        <v/>
      </c>
      <c r="K462" s="35">
        <f t="array" ref="K462">IF(ISERROR(G462/L462),"",G462/L462)</f>
        <v>0</v>
      </c>
      <c r="L462" s="87">
        <v>25</v>
      </c>
      <c r="M462" s="36">
        <f t="shared" ref="M462:M476" si="187">IF(ISERROR(I462-K462),"",I462-K462)</f>
        <v>0</v>
      </c>
      <c r="N462" s="31">
        <f t="shared" ref="N462:N476" si="188">SUM(O462:U462)</f>
        <v>0</v>
      </c>
      <c r="O462" s="93">
        <f>SUM('1:2'!O462)</f>
        <v>0</v>
      </c>
      <c r="P462" s="93">
        <f>SUM('1:2'!P462)</f>
        <v>0</v>
      </c>
      <c r="Q462" s="93">
        <f>SUM('1:2'!Q462)</f>
        <v>0</v>
      </c>
      <c r="R462" s="93">
        <f>SUM('1:2'!R462)</f>
        <v>0</v>
      </c>
      <c r="S462" s="93">
        <f>SUM('1:2'!S462)</f>
        <v>0</v>
      </c>
      <c r="T462" s="93">
        <f>SUM('1:2'!T462)</f>
        <v>0</v>
      </c>
      <c r="U462" s="93">
        <f>SUM('1:2'!U462)</f>
        <v>0</v>
      </c>
      <c r="V462" s="206">
        <f t="shared" ref="V462:V476" si="189">SUM(X462:AA462)</f>
        <v>0</v>
      </c>
      <c r="W462" s="33" t="str">
        <f t="shared" si="185"/>
        <v/>
      </c>
      <c r="X462" s="93">
        <f>SUM('1:2'!X462)</f>
        <v>0</v>
      </c>
      <c r="Y462" s="93">
        <f>SUM('1:2'!Y462)</f>
        <v>0</v>
      </c>
      <c r="Z462" s="93">
        <f>SUM('1:2'!Z462)</f>
        <v>0</v>
      </c>
      <c r="AA462" s="93">
        <f>SUM('1:2'!AA462)</f>
        <v>0</v>
      </c>
      <c r="AB462" s="358">
        <v>0.41</v>
      </c>
      <c r="AC462" s="269">
        <f t="shared" si="170"/>
        <v>0</v>
      </c>
      <c r="AD462" s="251"/>
      <c r="AE462" s="54"/>
      <c r="AF462" s="54"/>
      <c r="AG462" s="54"/>
      <c r="AH462" s="54"/>
      <c r="AI462" s="57"/>
      <c r="AJ462" s="57"/>
      <c r="AK462" s="57"/>
      <c r="AL462" s="54"/>
      <c r="AM462" s="54"/>
      <c r="AN462" s="54"/>
      <c r="AO462" s="54"/>
      <c r="AP462" s="54"/>
      <c r="AQ462" s="54"/>
      <c r="AR462" s="54"/>
      <c r="AS462" s="54"/>
      <c r="AT462" s="54"/>
      <c r="AU462" s="54"/>
      <c r="AV462" s="54"/>
      <c r="AW462" s="54"/>
      <c r="AX462" s="54"/>
      <c r="AY462" s="54"/>
      <c r="AZ462" s="54"/>
      <c r="BA462" s="54"/>
    </row>
    <row r="463" spans="1:53" ht="17.25">
      <c r="A463" s="320">
        <v>30100037</v>
      </c>
      <c r="B463" s="62" t="s">
        <v>93</v>
      </c>
      <c r="C463" s="16" t="s">
        <v>74</v>
      </c>
      <c r="D463" s="17">
        <v>5.03</v>
      </c>
      <c r="E463" s="17"/>
      <c r="F463" s="6"/>
      <c r="G463" s="93">
        <f>SUM('1:2'!G463)</f>
        <v>0</v>
      </c>
      <c r="H463" s="246">
        <f t="shared" ref="H463:H476" si="190">D463*G463</f>
        <v>0</v>
      </c>
      <c r="I463" s="93">
        <f>SUM('1:2'!I463)</f>
        <v>0</v>
      </c>
      <c r="J463" s="31" t="str">
        <f t="array" ref="J463">IF(ISERROR(G463/I463),"",G463/I463)</f>
        <v/>
      </c>
      <c r="K463" s="35">
        <f t="array" ref="K463">IF(ISERROR(G463/L463),"",G463/L463)</f>
        <v>0</v>
      </c>
      <c r="L463" s="87">
        <v>25</v>
      </c>
      <c r="M463" s="36">
        <f t="shared" si="187"/>
        <v>0</v>
      </c>
      <c r="N463" s="31">
        <f t="shared" si="188"/>
        <v>0</v>
      </c>
      <c r="O463" s="93">
        <f>SUM('1:2'!O463)</f>
        <v>0</v>
      </c>
      <c r="P463" s="93">
        <f>SUM('1:2'!P463)</f>
        <v>0</v>
      </c>
      <c r="Q463" s="93">
        <f>SUM('1:2'!Q463)</f>
        <v>0</v>
      </c>
      <c r="R463" s="93">
        <f>SUM('1:2'!R463)</f>
        <v>0</v>
      </c>
      <c r="S463" s="93">
        <f>SUM('1:2'!S463)</f>
        <v>0</v>
      </c>
      <c r="T463" s="93">
        <f>SUM('1:2'!T463)</f>
        <v>0</v>
      </c>
      <c r="U463" s="93">
        <f>SUM('1:2'!U463)</f>
        <v>0</v>
      </c>
      <c r="V463" s="206">
        <f t="shared" si="189"/>
        <v>0</v>
      </c>
      <c r="W463" s="33" t="str">
        <f t="shared" si="185"/>
        <v/>
      </c>
      <c r="X463" s="93">
        <f>SUM('1:2'!X463)</f>
        <v>0</v>
      </c>
      <c r="Y463" s="93">
        <f>SUM('1:2'!Y463)</f>
        <v>0</v>
      </c>
      <c r="Z463" s="93">
        <f>SUM('1:2'!Z463)</f>
        <v>0</v>
      </c>
      <c r="AA463" s="93">
        <f>SUM('1:2'!AA463)</f>
        <v>0</v>
      </c>
      <c r="AB463" s="358">
        <v>0.41</v>
      </c>
      <c r="AC463" s="269">
        <f t="shared" si="170"/>
        <v>0</v>
      </c>
      <c r="AD463" s="251"/>
      <c r="AE463" s="54"/>
      <c r="AF463" s="54"/>
      <c r="AG463" s="54"/>
      <c r="AH463" s="54"/>
      <c r="AI463" s="57"/>
      <c r="AJ463" s="57"/>
      <c r="AK463" s="57"/>
      <c r="AL463" s="54"/>
      <c r="AM463" s="54"/>
      <c r="AN463" s="54"/>
      <c r="AO463" s="54"/>
      <c r="AP463" s="54"/>
      <c r="AQ463" s="54"/>
      <c r="AR463" s="54"/>
      <c r="AS463" s="54"/>
      <c r="AT463" s="54"/>
      <c r="AU463" s="54"/>
      <c r="AV463" s="54"/>
      <c r="AW463" s="54"/>
      <c r="AX463" s="54"/>
      <c r="AY463" s="54"/>
      <c r="AZ463" s="54"/>
      <c r="BA463" s="54"/>
    </row>
    <row r="464" spans="1:53" ht="17.25">
      <c r="A464" s="320">
        <v>30100051</v>
      </c>
      <c r="B464" s="62" t="s">
        <v>58</v>
      </c>
      <c r="C464" s="16" t="s">
        <v>65</v>
      </c>
      <c r="D464" s="17">
        <v>5.04</v>
      </c>
      <c r="E464" s="17"/>
      <c r="F464" s="6"/>
      <c r="G464" s="93">
        <f>SUM('1:2'!G464)</f>
        <v>0</v>
      </c>
      <c r="H464" s="246">
        <f t="shared" si="190"/>
        <v>0</v>
      </c>
      <c r="I464" s="93">
        <f>SUM('1:2'!I464)</f>
        <v>0</v>
      </c>
      <c r="J464" s="31" t="str">
        <f t="array" ref="J464">IF(ISERROR(G464/I464),"",G464/I464)</f>
        <v/>
      </c>
      <c r="K464" s="35">
        <f t="array" ref="K464">IF(ISERROR(G464/L464),"",G464/L464)</f>
        <v>0</v>
      </c>
      <c r="L464" s="87">
        <v>20</v>
      </c>
      <c r="M464" s="36">
        <f t="shared" si="187"/>
        <v>0</v>
      </c>
      <c r="N464" s="31">
        <f t="shared" si="188"/>
        <v>0</v>
      </c>
      <c r="O464" s="93">
        <f>SUM('1:2'!O464)</f>
        <v>0</v>
      </c>
      <c r="P464" s="93">
        <f>SUM('1:2'!P464)</f>
        <v>0</v>
      </c>
      <c r="Q464" s="93">
        <f>SUM('1:2'!Q464)</f>
        <v>0</v>
      </c>
      <c r="R464" s="93">
        <f>SUM('1:2'!R464)</f>
        <v>0</v>
      </c>
      <c r="S464" s="93">
        <f>SUM('1:2'!S464)</f>
        <v>0</v>
      </c>
      <c r="T464" s="93">
        <f>SUM('1:2'!T464)</f>
        <v>0</v>
      </c>
      <c r="U464" s="93">
        <f>SUM('1:2'!U464)</f>
        <v>0</v>
      </c>
      <c r="V464" s="206">
        <f t="shared" si="189"/>
        <v>0</v>
      </c>
      <c r="W464" s="33" t="str">
        <f t="shared" si="185"/>
        <v/>
      </c>
      <c r="X464" s="93">
        <f>SUM('1:2'!X464)</f>
        <v>0</v>
      </c>
      <c r="Y464" s="93">
        <f>SUM('1:2'!Y464)</f>
        <v>0</v>
      </c>
      <c r="Z464" s="93">
        <f>SUM('1:2'!Z464)</f>
        <v>0</v>
      </c>
      <c r="AA464" s="93">
        <f>SUM('1:2'!AA464)</f>
        <v>0</v>
      </c>
      <c r="AB464" s="358">
        <v>0.52</v>
      </c>
      <c r="AC464" s="269">
        <f t="shared" si="170"/>
        <v>0</v>
      </c>
      <c r="AD464" s="251"/>
      <c r="AE464" s="54"/>
      <c r="AF464" s="54"/>
      <c r="AG464" s="54"/>
      <c r="AH464" s="54"/>
      <c r="AI464" s="57"/>
      <c r="AJ464" s="57"/>
      <c r="AK464" s="57"/>
      <c r="AL464" s="54"/>
      <c r="AM464" s="54"/>
      <c r="AN464" s="54"/>
      <c r="AO464" s="54"/>
      <c r="AP464" s="54"/>
      <c r="AQ464" s="54"/>
      <c r="AR464" s="54"/>
      <c r="AS464" s="54"/>
      <c r="AT464" s="54"/>
      <c r="AU464" s="54"/>
      <c r="AV464" s="54"/>
      <c r="AW464" s="54"/>
      <c r="AX464" s="54"/>
      <c r="AY464" s="54"/>
      <c r="AZ464" s="54"/>
      <c r="BA464" s="54"/>
    </row>
    <row r="465" spans="1:53" ht="17.25">
      <c r="A465" s="320"/>
      <c r="B465" s="63" t="s">
        <v>95</v>
      </c>
      <c r="C465" s="16" t="s">
        <v>82</v>
      </c>
      <c r="D465" s="17">
        <v>5.03</v>
      </c>
      <c r="E465" s="17"/>
      <c r="F465" s="6"/>
      <c r="G465" s="93">
        <f>SUM('1:2'!G465)</f>
        <v>0</v>
      </c>
      <c r="H465" s="246">
        <f t="shared" si="190"/>
        <v>0</v>
      </c>
      <c r="I465" s="93">
        <f>SUM('1:2'!I465)</f>
        <v>0</v>
      </c>
      <c r="J465" s="31" t="str">
        <f t="array" ref="J465">IF(ISERROR(G465/I465),"",G465/I465)</f>
        <v/>
      </c>
      <c r="K465" s="35">
        <f t="array" ref="K465">IF(ISERROR(G465/L465),"",G465/L465)</f>
        <v>0</v>
      </c>
      <c r="L465" s="87">
        <v>4</v>
      </c>
      <c r="M465" s="36">
        <f t="shared" si="187"/>
        <v>0</v>
      </c>
      <c r="N465" s="31">
        <f t="shared" si="188"/>
        <v>0</v>
      </c>
      <c r="O465" s="93">
        <f>SUM('1:2'!O465)</f>
        <v>0</v>
      </c>
      <c r="P465" s="93">
        <f>SUM('1:2'!P465)</f>
        <v>0</v>
      </c>
      <c r="Q465" s="93">
        <f>SUM('1:2'!Q465)</f>
        <v>0</v>
      </c>
      <c r="R465" s="93">
        <f>SUM('1:2'!R465)</f>
        <v>0</v>
      </c>
      <c r="S465" s="93">
        <f>SUM('1:2'!S465)</f>
        <v>0</v>
      </c>
      <c r="T465" s="93">
        <f>SUM('1:2'!T465)</f>
        <v>0</v>
      </c>
      <c r="U465" s="93">
        <f>SUM('1:2'!U465)</f>
        <v>0</v>
      </c>
      <c r="V465" s="206">
        <f t="shared" si="189"/>
        <v>0</v>
      </c>
      <c r="W465" s="33" t="str">
        <f t="shared" si="185"/>
        <v/>
      </c>
      <c r="X465" s="93">
        <f>SUM('1:2'!X465)</f>
        <v>0</v>
      </c>
      <c r="Y465" s="93">
        <f>SUM('1:2'!Y465)</f>
        <v>0</v>
      </c>
      <c r="Z465" s="93">
        <f>SUM('1:2'!Z465)</f>
        <v>0</v>
      </c>
      <c r="AA465" s="93">
        <f>SUM('1:2'!AA465)</f>
        <v>0</v>
      </c>
      <c r="AB465" s="358">
        <v>0.59</v>
      </c>
      <c r="AC465" s="269">
        <f t="shared" si="170"/>
        <v>0</v>
      </c>
      <c r="AD465" s="251"/>
      <c r="AE465" s="54"/>
      <c r="AF465" s="54"/>
      <c r="AG465" s="54"/>
      <c r="AH465" s="54"/>
      <c r="AI465" s="57"/>
      <c r="AJ465" s="57"/>
      <c r="AK465" s="57"/>
      <c r="AL465" s="54"/>
      <c r="AM465" s="54"/>
      <c r="AN465" s="54"/>
      <c r="AO465" s="54"/>
      <c r="AP465" s="54"/>
      <c r="AQ465" s="54"/>
      <c r="AR465" s="54"/>
      <c r="AS465" s="54"/>
      <c r="AT465" s="54"/>
      <c r="AU465" s="54"/>
      <c r="AV465" s="54"/>
      <c r="AW465" s="54"/>
      <c r="AX465" s="54"/>
      <c r="AY465" s="54"/>
      <c r="AZ465" s="54"/>
      <c r="BA465" s="54"/>
    </row>
    <row r="466" spans="1:53" ht="15.75">
      <c r="A466" s="299">
        <v>30100054</v>
      </c>
      <c r="B466" s="63" t="s">
        <v>95</v>
      </c>
      <c r="C466" s="247" t="s">
        <v>72</v>
      </c>
      <c r="D466" s="17">
        <v>5.03</v>
      </c>
      <c r="E466" s="17"/>
      <c r="F466" s="6"/>
      <c r="G466" s="93">
        <f>SUM('1:2'!G466)</f>
        <v>0</v>
      </c>
      <c r="H466" s="246">
        <f t="shared" si="190"/>
        <v>0</v>
      </c>
      <c r="I466" s="93">
        <f>SUM('1:2'!I466)</f>
        <v>0</v>
      </c>
      <c r="J466" s="31" t="str">
        <f t="array" ref="J466">IF(ISERROR(G466/I466),"",G466/I466)</f>
        <v/>
      </c>
      <c r="K466" s="35">
        <f t="array" ref="K466">IF(ISERROR(G466/L466),"",G466/L466)</f>
        <v>0</v>
      </c>
      <c r="L466" s="87">
        <v>4</v>
      </c>
      <c r="M466" s="36">
        <f t="shared" si="187"/>
        <v>0</v>
      </c>
      <c r="N466" s="31">
        <f t="shared" si="188"/>
        <v>0</v>
      </c>
      <c r="O466" s="93">
        <f>SUM('1:2'!O466)</f>
        <v>0</v>
      </c>
      <c r="P466" s="93">
        <f>SUM('1:2'!P466)</f>
        <v>0</v>
      </c>
      <c r="Q466" s="93">
        <f>SUM('1:2'!Q466)</f>
        <v>0</v>
      </c>
      <c r="R466" s="93">
        <f>SUM('1:2'!R466)</f>
        <v>0</v>
      </c>
      <c r="S466" s="93">
        <f>SUM('1:2'!S466)</f>
        <v>0</v>
      </c>
      <c r="T466" s="93">
        <f>SUM('1:2'!T466)</f>
        <v>0</v>
      </c>
      <c r="U466" s="93">
        <f>SUM('1:2'!U466)</f>
        <v>0</v>
      </c>
      <c r="V466" s="206">
        <f t="shared" si="189"/>
        <v>0</v>
      </c>
      <c r="W466" s="33" t="str">
        <f t="shared" si="185"/>
        <v/>
      </c>
      <c r="X466" s="93">
        <f>SUM('1:2'!X466)</f>
        <v>0</v>
      </c>
      <c r="Y466" s="93">
        <f>SUM('1:2'!Y466)</f>
        <v>0</v>
      </c>
      <c r="Z466" s="93">
        <f>SUM('1:2'!Z466)</f>
        <v>0</v>
      </c>
      <c r="AA466" s="93">
        <f>SUM('1:2'!AA466)</f>
        <v>0</v>
      </c>
      <c r="AB466" s="358">
        <v>0.59</v>
      </c>
      <c r="AC466" s="269">
        <f t="shared" si="170"/>
        <v>0</v>
      </c>
      <c r="AD466" s="251"/>
      <c r="AE466" s="54"/>
      <c r="AF466" s="54"/>
      <c r="AG466" s="54"/>
      <c r="AH466" s="54"/>
      <c r="AI466" s="57"/>
      <c r="AJ466" s="57"/>
      <c r="AK466" s="57"/>
      <c r="AL466" s="54"/>
      <c r="AM466" s="54"/>
      <c r="AN466" s="54"/>
      <c r="AO466" s="54"/>
      <c r="AP466" s="54"/>
      <c r="AQ466" s="54"/>
      <c r="AR466" s="54"/>
      <c r="AS466" s="54"/>
      <c r="AT466" s="54"/>
      <c r="AU466" s="54"/>
      <c r="AV466" s="54"/>
      <c r="AW466" s="54"/>
      <c r="AX466" s="54"/>
      <c r="AY466" s="54"/>
      <c r="AZ466" s="54"/>
      <c r="BA466" s="54"/>
    </row>
    <row r="467" spans="1:53" ht="15.75">
      <c r="A467" s="299">
        <v>30100053</v>
      </c>
      <c r="B467" s="63" t="s">
        <v>95</v>
      </c>
      <c r="C467" s="16" t="s">
        <v>73</v>
      </c>
      <c r="D467" s="17">
        <v>5.03</v>
      </c>
      <c r="E467" s="17"/>
      <c r="F467" s="6"/>
      <c r="G467" s="93">
        <f>SUM('1:2'!G467)</f>
        <v>0</v>
      </c>
      <c r="H467" s="246">
        <f t="shared" si="190"/>
        <v>0</v>
      </c>
      <c r="I467" s="93">
        <f>SUM('1:2'!I467)</f>
        <v>0</v>
      </c>
      <c r="J467" s="31" t="str">
        <f t="array" ref="J467">IF(ISERROR(G467/I467),"",G467/I467)</f>
        <v/>
      </c>
      <c r="K467" s="35">
        <f t="array" ref="K467">IF(ISERROR(G467/L467),"",G467/L467)</f>
        <v>0</v>
      </c>
      <c r="L467" s="87">
        <v>4</v>
      </c>
      <c r="M467" s="36">
        <f t="shared" si="187"/>
        <v>0</v>
      </c>
      <c r="N467" s="31">
        <f t="shared" si="188"/>
        <v>0</v>
      </c>
      <c r="O467" s="93">
        <f>SUM('1:2'!O467)</f>
        <v>0</v>
      </c>
      <c r="P467" s="93">
        <f>SUM('1:2'!P467)</f>
        <v>0</v>
      </c>
      <c r="Q467" s="93">
        <f>SUM('1:2'!Q467)</f>
        <v>0</v>
      </c>
      <c r="R467" s="93">
        <f>SUM('1:2'!R467)</f>
        <v>0</v>
      </c>
      <c r="S467" s="93">
        <f>SUM('1:2'!S467)</f>
        <v>0</v>
      </c>
      <c r="T467" s="93">
        <f>SUM('1:2'!T467)</f>
        <v>0</v>
      </c>
      <c r="U467" s="93">
        <f>SUM('1:2'!U467)</f>
        <v>0</v>
      </c>
      <c r="V467" s="206">
        <f t="shared" si="189"/>
        <v>0</v>
      </c>
      <c r="W467" s="33" t="str">
        <f t="shared" si="185"/>
        <v/>
      </c>
      <c r="X467" s="93">
        <f>SUM('1:2'!X467)</f>
        <v>0</v>
      </c>
      <c r="Y467" s="93">
        <f>SUM('1:2'!Y467)</f>
        <v>0</v>
      </c>
      <c r="Z467" s="93">
        <f>SUM('1:2'!Z467)</f>
        <v>0</v>
      </c>
      <c r="AA467" s="93">
        <f>SUM('1:2'!AA467)</f>
        <v>0</v>
      </c>
      <c r="AB467" s="358">
        <v>0.59</v>
      </c>
      <c r="AC467" s="269">
        <f t="shared" si="170"/>
        <v>0</v>
      </c>
      <c r="AD467" s="251"/>
      <c r="AE467" s="54"/>
      <c r="AF467" s="54"/>
      <c r="AG467" s="54"/>
      <c r="AH467" s="54"/>
      <c r="AI467" s="57"/>
      <c r="AJ467" s="57"/>
      <c r="AK467" s="57"/>
      <c r="AL467" s="54"/>
      <c r="AM467" s="54"/>
      <c r="AN467" s="54"/>
      <c r="AO467" s="54"/>
      <c r="AP467" s="54"/>
      <c r="AQ467" s="54"/>
      <c r="AR467" s="54"/>
      <c r="AS467" s="54"/>
      <c r="AT467" s="54"/>
      <c r="AU467" s="54"/>
      <c r="AV467" s="54"/>
      <c r="AW467" s="54"/>
      <c r="AX467" s="54"/>
      <c r="AY467" s="54"/>
      <c r="AZ467" s="54"/>
      <c r="BA467" s="54"/>
    </row>
    <row r="468" spans="1:53" ht="17.25">
      <c r="A468" s="320"/>
      <c r="B468" s="63" t="s">
        <v>95</v>
      </c>
      <c r="C468" s="16" t="s">
        <v>60</v>
      </c>
      <c r="D468" s="17">
        <v>5.03</v>
      </c>
      <c r="E468" s="17"/>
      <c r="F468" s="6"/>
      <c r="G468" s="93">
        <f>SUM('1:2'!G468)</f>
        <v>0</v>
      </c>
      <c r="H468" s="246">
        <f t="shared" si="190"/>
        <v>0</v>
      </c>
      <c r="I468" s="93">
        <f>SUM('1:2'!I468)</f>
        <v>0</v>
      </c>
      <c r="J468" s="31" t="str">
        <f t="array" ref="J468">IF(ISERROR(G468/I468),"",G468/I468)</f>
        <v/>
      </c>
      <c r="K468" s="35">
        <f t="array" ref="K468">IF(ISERROR(G468/L468),"",G468/L468)</f>
        <v>0</v>
      </c>
      <c r="L468" s="87">
        <v>4</v>
      </c>
      <c r="M468" s="36">
        <f t="shared" si="187"/>
        <v>0</v>
      </c>
      <c r="N468" s="31">
        <f t="shared" si="188"/>
        <v>0</v>
      </c>
      <c r="O468" s="93">
        <f>SUM('1:2'!O468)</f>
        <v>0</v>
      </c>
      <c r="P468" s="93">
        <f>SUM('1:2'!P468)</f>
        <v>0</v>
      </c>
      <c r="Q468" s="93">
        <f>SUM('1:2'!Q468)</f>
        <v>0</v>
      </c>
      <c r="R468" s="93">
        <f>SUM('1:2'!R468)</f>
        <v>0</v>
      </c>
      <c r="S468" s="93">
        <f>SUM('1:2'!S468)</f>
        <v>0</v>
      </c>
      <c r="T468" s="93">
        <f>SUM('1:2'!T468)</f>
        <v>0</v>
      </c>
      <c r="U468" s="93">
        <f>SUM('1:2'!U468)</f>
        <v>0</v>
      </c>
      <c r="V468" s="206">
        <f t="shared" si="189"/>
        <v>0</v>
      </c>
      <c r="W468" s="33" t="str">
        <f t="shared" si="185"/>
        <v/>
      </c>
      <c r="X468" s="93">
        <f>SUM('1:2'!X468)</f>
        <v>0</v>
      </c>
      <c r="Y468" s="93">
        <f>SUM('1:2'!Y468)</f>
        <v>0</v>
      </c>
      <c r="Z468" s="93">
        <f>SUM('1:2'!Z468)</f>
        <v>0</v>
      </c>
      <c r="AA468" s="93">
        <f>SUM('1:2'!AA468)</f>
        <v>0</v>
      </c>
      <c r="AB468" s="358">
        <v>0.59</v>
      </c>
      <c r="AC468" s="269">
        <f t="shared" si="170"/>
        <v>0</v>
      </c>
      <c r="AD468" s="251"/>
      <c r="AE468" s="54"/>
      <c r="AF468" s="54"/>
      <c r="AG468" s="54"/>
      <c r="AH468" s="54"/>
      <c r="AI468" s="57"/>
      <c r="AJ468" s="57"/>
      <c r="AK468" s="57"/>
      <c r="AL468" s="54"/>
      <c r="AM468" s="54"/>
      <c r="AN468" s="54"/>
      <c r="AO468" s="54"/>
      <c r="AP468" s="54"/>
      <c r="AQ468" s="54"/>
      <c r="AR468" s="54"/>
      <c r="AS468" s="54"/>
      <c r="AT468" s="54"/>
      <c r="AU468" s="54"/>
      <c r="AV468" s="54"/>
      <c r="AW468" s="54"/>
      <c r="AX468" s="54"/>
      <c r="AY468" s="54"/>
      <c r="AZ468" s="54"/>
      <c r="BA468" s="54"/>
    </row>
    <row r="469" spans="1:53" ht="17.25">
      <c r="A469" s="320"/>
      <c r="B469" s="63" t="s">
        <v>95</v>
      </c>
      <c r="C469" s="247" t="s">
        <v>96</v>
      </c>
      <c r="D469" s="17">
        <v>5.03</v>
      </c>
      <c r="E469" s="17"/>
      <c r="F469" s="6"/>
      <c r="G469" s="93">
        <f>SUM('1:2'!G469)</f>
        <v>0</v>
      </c>
      <c r="H469" s="246">
        <f t="shared" si="190"/>
        <v>0</v>
      </c>
      <c r="I469" s="93">
        <f>SUM('1:2'!I469)</f>
        <v>0</v>
      </c>
      <c r="J469" s="31" t="str">
        <f t="array" ref="J469">IF(ISERROR(G469/I469),"",G469/I469)</f>
        <v/>
      </c>
      <c r="K469" s="35">
        <f t="array" ref="K469">IF(ISERROR(G469/L469),"",G469/L469)</f>
        <v>0</v>
      </c>
      <c r="L469" s="87">
        <v>4</v>
      </c>
      <c r="M469" s="36">
        <f t="shared" si="187"/>
        <v>0</v>
      </c>
      <c r="N469" s="31">
        <f t="shared" si="188"/>
        <v>0</v>
      </c>
      <c r="O469" s="93">
        <f>SUM('1:2'!O469)</f>
        <v>0</v>
      </c>
      <c r="P469" s="93">
        <f>SUM('1:2'!P469)</f>
        <v>0</v>
      </c>
      <c r="Q469" s="93">
        <f>SUM('1:2'!Q469)</f>
        <v>0</v>
      </c>
      <c r="R469" s="93">
        <f>SUM('1:2'!R469)</f>
        <v>0</v>
      </c>
      <c r="S469" s="93">
        <f>SUM('1:2'!S469)</f>
        <v>0</v>
      </c>
      <c r="T469" s="93">
        <f>SUM('1:2'!T469)</f>
        <v>0</v>
      </c>
      <c r="U469" s="93">
        <f>SUM('1:2'!U469)</f>
        <v>0</v>
      </c>
      <c r="V469" s="206">
        <f t="shared" si="189"/>
        <v>0</v>
      </c>
      <c r="W469" s="33" t="str">
        <f t="shared" si="185"/>
        <v/>
      </c>
      <c r="X469" s="93">
        <f>SUM('1:2'!X469)</f>
        <v>0</v>
      </c>
      <c r="Y469" s="93">
        <f>SUM('1:2'!Y469)</f>
        <v>0</v>
      </c>
      <c r="Z469" s="93">
        <f>SUM('1:2'!Z469)</f>
        <v>0</v>
      </c>
      <c r="AA469" s="93">
        <f>SUM('1:2'!AA469)</f>
        <v>0</v>
      </c>
      <c r="AB469" s="358">
        <v>0.59</v>
      </c>
      <c r="AC469" s="269">
        <f t="shared" si="170"/>
        <v>0</v>
      </c>
      <c r="AD469" s="251"/>
      <c r="AE469" s="54"/>
      <c r="AF469" s="54"/>
      <c r="AG469" s="54"/>
      <c r="AH469" s="54"/>
      <c r="AI469" s="57"/>
      <c r="AJ469" s="57"/>
      <c r="AK469" s="57"/>
      <c r="AL469" s="54"/>
      <c r="AM469" s="54"/>
      <c r="AN469" s="54"/>
      <c r="AO469" s="54"/>
      <c r="AP469" s="54"/>
      <c r="AQ469" s="54"/>
      <c r="AR469" s="54"/>
      <c r="AS469" s="54"/>
      <c r="AT469" s="54"/>
      <c r="AU469" s="54"/>
      <c r="AV469" s="54"/>
      <c r="AW469" s="54"/>
      <c r="AX469" s="54"/>
      <c r="AY469" s="54"/>
      <c r="AZ469" s="54"/>
      <c r="BA469" s="54"/>
    </row>
    <row r="470" spans="1:53" ht="17.25">
      <c r="A470" s="320">
        <v>30101067</v>
      </c>
      <c r="B470" s="63" t="s">
        <v>97</v>
      </c>
      <c r="C470" s="247" t="s">
        <v>82</v>
      </c>
      <c r="D470" s="17">
        <v>5.03</v>
      </c>
      <c r="E470" s="17"/>
      <c r="F470" s="6"/>
      <c r="G470" s="93">
        <f>SUM('1:2'!G470)</f>
        <v>0</v>
      </c>
      <c r="H470" s="246">
        <f t="shared" si="190"/>
        <v>0</v>
      </c>
      <c r="I470" s="93">
        <f>SUM('1:2'!I470)</f>
        <v>0</v>
      </c>
      <c r="J470" s="31" t="str">
        <f t="array" ref="J470">IF(ISERROR(G470/I470),"",G470/I470)</f>
        <v/>
      </c>
      <c r="K470" s="35" t="str">
        <f t="array" ref="K470">IF(ISERROR(G470/L470),"",G470/L470)</f>
        <v/>
      </c>
      <c r="L470" s="87"/>
      <c r="M470" s="36" t="str">
        <f t="shared" si="187"/>
        <v/>
      </c>
      <c r="N470" s="31">
        <f t="shared" si="188"/>
        <v>0</v>
      </c>
      <c r="O470" s="93">
        <f>SUM('1:2'!O470)</f>
        <v>0</v>
      </c>
      <c r="P470" s="93">
        <f>SUM('1:2'!P470)</f>
        <v>0</v>
      </c>
      <c r="Q470" s="93">
        <f>SUM('1:2'!Q470)</f>
        <v>0</v>
      </c>
      <c r="R470" s="93">
        <f>SUM('1:2'!R470)</f>
        <v>0</v>
      </c>
      <c r="S470" s="93">
        <f>SUM('1:2'!S470)</f>
        <v>0</v>
      </c>
      <c r="T470" s="93">
        <f>SUM('1:2'!T470)</f>
        <v>0</v>
      </c>
      <c r="U470" s="93">
        <f>SUM('1:2'!U470)</f>
        <v>0</v>
      </c>
      <c r="V470" s="206">
        <f t="shared" si="189"/>
        <v>0</v>
      </c>
      <c r="W470" s="33" t="str">
        <f t="shared" si="185"/>
        <v/>
      </c>
      <c r="X470" s="93">
        <f>SUM('1:2'!X470)</f>
        <v>0</v>
      </c>
      <c r="Y470" s="93">
        <f>SUM('1:2'!Y470)</f>
        <v>0</v>
      </c>
      <c r="Z470" s="93">
        <f>SUM('1:2'!Z470)</f>
        <v>0</v>
      </c>
      <c r="AA470" s="93">
        <f>SUM('1:2'!AA470)</f>
        <v>0</v>
      </c>
      <c r="AB470" s="358"/>
      <c r="AC470" s="269">
        <f t="shared" si="170"/>
        <v>0</v>
      </c>
      <c r="AD470" s="251"/>
      <c r="AE470" s="54"/>
      <c r="AF470" s="54"/>
      <c r="AG470" s="54"/>
      <c r="AH470" s="54"/>
      <c r="AI470" s="57"/>
      <c r="AJ470" s="57"/>
      <c r="AK470" s="57"/>
      <c r="AL470" s="54"/>
      <c r="AM470" s="54"/>
      <c r="AN470" s="54"/>
      <c r="AO470" s="54"/>
      <c r="AP470" s="54"/>
      <c r="AQ470" s="54"/>
      <c r="AR470" s="54"/>
      <c r="AS470" s="54"/>
      <c r="AT470" s="54"/>
      <c r="AU470" s="54"/>
      <c r="AV470" s="54"/>
      <c r="AW470" s="54"/>
      <c r="AX470" s="54"/>
      <c r="AY470" s="54"/>
      <c r="AZ470" s="54"/>
      <c r="BA470" s="54"/>
    </row>
    <row r="471" spans="1:53" ht="17.25">
      <c r="A471" s="320">
        <v>30101068</v>
      </c>
      <c r="B471" s="63" t="s">
        <v>97</v>
      </c>
      <c r="C471" s="247" t="s">
        <v>72</v>
      </c>
      <c r="D471" s="17">
        <v>5.03</v>
      </c>
      <c r="E471" s="17"/>
      <c r="F471" s="6"/>
      <c r="G471" s="93">
        <f>SUM('1:2'!G471)</f>
        <v>0</v>
      </c>
      <c r="H471" s="246">
        <f t="shared" si="190"/>
        <v>0</v>
      </c>
      <c r="I471" s="93">
        <f>SUM('1:2'!I471)</f>
        <v>0</v>
      </c>
      <c r="J471" s="31" t="str">
        <f t="array" ref="J471">IF(ISERROR(G471/I471),"",G471/I471)</f>
        <v/>
      </c>
      <c r="K471" s="35" t="str">
        <f t="array" ref="K471">IF(ISERROR(G471/L471),"",G471/L471)</f>
        <v/>
      </c>
      <c r="L471" s="87"/>
      <c r="M471" s="36" t="str">
        <f t="shared" si="187"/>
        <v/>
      </c>
      <c r="N471" s="31">
        <f t="shared" si="188"/>
        <v>0</v>
      </c>
      <c r="O471" s="93">
        <f>SUM('1:2'!O471)</f>
        <v>0</v>
      </c>
      <c r="P471" s="93">
        <f>SUM('1:2'!P471)</f>
        <v>0</v>
      </c>
      <c r="Q471" s="93">
        <f>SUM('1:2'!Q471)</f>
        <v>0</v>
      </c>
      <c r="R471" s="93">
        <f>SUM('1:2'!R471)</f>
        <v>0</v>
      </c>
      <c r="S471" s="93">
        <f>SUM('1:2'!S471)</f>
        <v>0</v>
      </c>
      <c r="T471" s="93">
        <f>SUM('1:2'!T471)</f>
        <v>0</v>
      </c>
      <c r="U471" s="93">
        <f>SUM('1:2'!U471)</f>
        <v>0</v>
      </c>
      <c r="V471" s="206">
        <f t="shared" si="189"/>
        <v>0</v>
      </c>
      <c r="W471" s="33" t="str">
        <f t="shared" si="185"/>
        <v/>
      </c>
      <c r="X471" s="93">
        <f>SUM('1:2'!X471)</f>
        <v>0</v>
      </c>
      <c r="Y471" s="93">
        <f>SUM('1:2'!Y471)</f>
        <v>0</v>
      </c>
      <c r="Z471" s="93">
        <f>SUM('1:2'!Z471)</f>
        <v>0</v>
      </c>
      <c r="AA471" s="93">
        <f>SUM('1:2'!AA471)</f>
        <v>0</v>
      </c>
      <c r="AB471" s="358"/>
      <c r="AC471" s="269">
        <f t="shared" si="170"/>
        <v>0</v>
      </c>
      <c r="AD471" s="251"/>
      <c r="AE471" s="54"/>
      <c r="AF471" s="54"/>
      <c r="AG471" s="54"/>
      <c r="AH471" s="54"/>
      <c r="AI471" s="57"/>
      <c r="AJ471" s="57"/>
      <c r="AK471" s="57"/>
      <c r="AL471" s="54"/>
      <c r="AM471" s="54"/>
      <c r="AN471" s="54"/>
      <c r="AO471" s="54"/>
      <c r="AP471" s="54"/>
      <c r="AQ471" s="54"/>
      <c r="AR471" s="54"/>
      <c r="AS471" s="54"/>
      <c r="AT471" s="54"/>
      <c r="AU471" s="54"/>
      <c r="AV471" s="54"/>
      <c r="AW471" s="54"/>
      <c r="AX471" s="54"/>
      <c r="AY471" s="54"/>
      <c r="AZ471" s="54"/>
      <c r="BA471" s="54"/>
    </row>
    <row r="472" spans="1:53" ht="17.25">
      <c r="A472" s="320">
        <v>30101069</v>
      </c>
      <c r="B472" s="63" t="s">
        <v>97</v>
      </c>
      <c r="C472" s="247" t="s">
        <v>60</v>
      </c>
      <c r="D472" s="17">
        <v>5.03</v>
      </c>
      <c r="E472" s="17"/>
      <c r="F472" s="6"/>
      <c r="G472" s="93">
        <f>SUM('1:2'!G472)</f>
        <v>0</v>
      </c>
      <c r="H472" s="246">
        <f t="shared" si="190"/>
        <v>0</v>
      </c>
      <c r="I472" s="93">
        <f>SUM('1:2'!I472)</f>
        <v>0</v>
      </c>
      <c r="J472" s="31" t="str">
        <f t="array" ref="J472">IF(ISERROR(G472/I472),"",G472/I472)</f>
        <v/>
      </c>
      <c r="K472" s="35" t="str">
        <f t="array" ref="K472">IF(ISERROR(G472/L472),"",G472/L472)</f>
        <v/>
      </c>
      <c r="L472" s="87"/>
      <c r="M472" s="36" t="str">
        <f t="shared" si="187"/>
        <v/>
      </c>
      <c r="N472" s="31">
        <f t="shared" si="188"/>
        <v>0</v>
      </c>
      <c r="O472" s="93">
        <f>SUM('1:2'!O472)</f>
        <v>0</v>
      </c>
      <c r="P472" s="93">
        <f>SUM('1:2'!P472)</f>
        <v>0</v>
      </c>
      <c r="Q472" s="93">
        <f>SUM('1:2'!Q472)</f>
        <v>0</v>
      </c>
      <c r="R472" s="93">
        <f>SUM('1:2'!R472)</f>
        <v>0</v>
      </c>
      <c r="S472" s="93">
        <f>SUM('1:2'!S472)</f>
        <v>0</v>
      </c>
      <c r="T472" s="93">
        <f>SUM('1:2'!T472)</f>
        <v>0</v>
      </c>
      <c r="U472" s="93">
        <f>SUM('1:2'!U472)</f>
        <v>0</v>
      </c>
      <c r="V472" s="206">
        <f t="shared" si="189"/>
        <v>0</v>
      </c>
      <c r="W472" s="33" t="str">
        <f t="shared" si="185"/>
        <v/>
      </c>
      <c r="X472" s="93">
        <f>SUM('1:2'!X472)</f>
        <v>0</v>
      </c>
      <c r="Y472" s="93">
        <f>SUM('1:2'!Y472)</f>
        <v>0</v>
      </c>
      <c r="Z472" s="93">
        <f>SUM('1:2'!Z472)</f>
        <v>0</v>
      </c>
      <c r="AA472" s="93">
        <f>SUM('1:2'!AA472)</f>
        <v>0</v>
      </c>
      <c r="AB472" s="358"/>
      <c r="AC472" s="269">
        <f t="shared" si="170"/>
        <v>0</v>
      </c>
      <c r="AD472" s="251"/>
      <c r="AE472" s="54"/>
      <c r="AF472" s="54"/>
      <c r="AG472" s="54"/>
      <c r="AH472" s="54"/>
      <c r="AI472" s="57"/>
      <c r="AJ472" s="57"/>
      <c r="AK472" s="57"/>
      <c r="AL472" s="54"/>
      <c r="AM472" s="54"/>
      <c r="AN472" s="54"/>
      <c r="AO472" s="54"/>
      <c r="AP472" s="54"/>
      <c r="AQ472" s="54"/>
      <c r="AR472" s="54"/>
      <c r="AS472" s="54"/>
      <c r="AT472" s="54"/>
      <c r="AU472" s="54"/>
      <c r="AV472" s="54"/>
      <c r="AW472" s="54"/>
      <c r="AX472" s="54"/>
      <c r="AY472" s="54"/>
      <c r="AZ472" s="54"/>
      <c r="BA472" s="54"/>
    </row>
    <row r="473" spans="1:53" ht="17.25">
      <c r="A473" s="320">
        <v>30101070</v>
      </c>
      <c r="B473" s="63" t="s">
        <v>97</v>
      </c>
      <c r="C473" s="247" t="s">
        <v>96</v>
      </c>
      <c r="D473" s="17">
        <v>5.03</v>
      </c>
      <c r="E473" s="17"/>
      <c r="F473" s="6"/>
      <c r="G473" s="93">
        <f>SUM('1:2'!G473)</f>
        <v>0</v>
      </c>
      <c r="H473" s="246">
        <f t="shared" si="190"/>
        <v>0</v>
      </c>
      <c r="I473" s="93">
        <f>SUM('1:2'!I473)</f>
        <v>0</v>
      </c>
      <c r="J473" s="31" t="str">
        <f t="array" ref="J473">IF(ISERROR(G473/I473),"",G473/I473)</f>
        <v/>
      </c>
      <c r="K473" s="35" t="str">
        <f t="array" ref="K473">IF(ISERROR(G473/L473),"",G473/L473)</f>
        <v/>
      </c>
      <c r="L473" s="87"/>
      <c r="M473" s="36" t="str">
        <f t="shared" si="187"/>
        <v/>
      </c>
      <c r="N473" s="31">
        <f t="shared" si="188"/>
        <v>0</v>
      </c>
      <c r="O473" s="93">
        <f>SUM('1:2'!O473)</f>
        <v>0</v>
      </c>
      <c r="P473" s="93">
        <f>SUM('1:2'!P473)</f>
        <v>0</v>
      </c>
      <c r="Q473" s="93">
        <f>SUM('1:2'!Q473)</f>
        <v>0</v>
      </c>
      <c r="R473" s="93">
        <f>SUM('1:2'!R473)</f>
        <v>0</v>
      </c>
      <c r="S473" s="93">
        <f>SUM('1:2'!S473)</f>
        <v>0</v>
      </c>
      <c r="T473" s="93">
        <f>SUM('1:2'!T473)</f>
        <v>0</v>
      </c>
      <c r="U473" s="93">
        <f>SUM('1:2'!U473)</f>
        <v>0</v>
      </c>
      <c r="V473" s="206">
        <f t="shared" si="189"/>
        <v>0</v>
      </c>
      <c r="W473" s="33" t="str">
        <f t="shared" si="185"/>
        <v/>
      </c>
      <c r="X473" s="93">
        <f>SUM('1:2'!X473)</f>
        <v>0</v>
      </c>
      <c r="Y473" s="93">
        <f>SUM('1:2'!Y473)</f>
        <v>0</v>
      </c>
      <c r="Z473" s="93">
        <f>SUM('1:2'!Z473)</f>
        <v>0</v>
      </c>
      <c r="AA473" s="93">
        <f>SUM('1:2'!AA473)</f>
        <v>0</v>
      </c>
      <c r="AB473" s="358"/>
      <c r="AC473" s="269">
        <f t="shared" si="170"/>
        <v>0</v>
      </c>
      <c r="AD473" s="251"/>
      <c r="AE473" s="54"/>
      <c r="AF473" s="54"/>
      <c r="AG473" s="54"/>
      <c r="AH473" s="54"/>
      <c r="AI473" s="57"/>
      <c r="AJ473" s="57"/>
      <c r="AK473" s="57"/>
      <c r="AL473" s="54"/>
      <c r="AM473" s="54"/>
      <c r="AN473" s="54"/>
      <c r="AO473" s="54"/>
      <c r="AP473" s="54"/>
      <c r="AQ473" s="54"/>
      <c r="AR473" s="54"/>
      <c r="AS473" s="54"/>
      <c r="AT473" s="54"/>
      <c r="AU473" s="54"/>
      <c r="AV473" s="54"/>
      <c r="AW473" s="54"/>
      <c r="AX473" s="54"/>
      <c r="AY473" s="54"/>
      <c r="AZ473" s="54"/>
      <c r="BA473" s="54"/>
    </row>
    <row r="474" spans="1:53" ht="17.25">
      <c r="A474" s="320">
        <v>30101071</v>
      </c>
      <c r="B474" s="63" t="s">
        <v>97</v>
      </c>
      <c r="C474" s="247" t="s">
        <v>73</v>
      </c>
      <c r="D474" s="17">
        <v>5.03</v>
      </c>
      <c r="E474" s="17"/>
      <c r="F474" s="6"/>
      <c r="G474" s="93">
        <f>SUM('1:2'!G474)</f>
        <v>0</v>
      </c>
      <c r="H474" s="246">
        <f t="shared" si="190"/>
        <v>0</v>
      </c>
      <c r="I474" s="93">
        <f>SUM('1:2'!I474)</f>
        <v>0</v>
      </c>
      <c r="J474" s="31" t="str">
        <f t="array" ref="J474">IF(ISERROR(G474/I474),"",G474/I474)</f>
        <v/>
      </c>
      <c r="K474" s="35" t="str">
        <f t="array" ref="K474">IF(ISERROR(G474/L474),"",G474/L474)</f>
        <v/>
      </c>
      <c r="L474" s="87"/>
      <c r="M474" s="36" t="str">
        <f t="shared" si="187"/>
        <v/>
      </c>
      <c r="N474" s="31">
        <f t="shared" si="188"/>
        <v>0</v>
      </c>
      <c r="O474" s="93">
        <f>SUM('1:2'!O474)</f>
        <v>0</v>
      </c>
      <c r="P474" s="93">
        <f>SUM('1:2'!P474)</f>
        <v>0</v>
      </c>
      <c r="Q474" s="93">
        <f>SUM('1:2'!Q474)</f>
        <v>0</v>
      </c>
      <c r="R474" s="93">
        <f>SUM('1:2'!R474)</f>
        <v>0</v>
      </c>
      <c r="S474" s="93">
        <f>SUM('1:2'!S474)</f>
        <v>0</v>
      </c>
      <c r="T474" s="93">
        <f>SUM('1:2'!T474)</f>
        <v>0</v>
      </c>
      <c r="U474" s="93">
        <f>SUM('1:2'!U474)</f>
        <v>0</v>
      </c>
      <c r="V474" s="206">
        <f t="shared" si="189"/>
        <v>0</v>
      </c>
      <c r="W474" s="33" t="str">
        <f t="shared" si="185"/>
        <v/>
      </c>
      <c r="X474" s="93">
        <f>SUM('1:2'!X474)</f>
        <v>0</v>
      </c>
      <c r="Y474" s="93">
        <f>SUM('1:2'!Y474)</f>
        <v>0</v>
      </c>
      <c r="Z474" s="93">
        <f>SUM('1:2'!Z474)</f>
        <v>0</v>
      </c>
      <c r="AA474" s="93">
        <f>SUM('1:2'!AA474)</f>
        <v>0</v>
      </c>
      <c r="AB474" s="358"/>
      <c r="AC474" s="269">
        <f t="shared" si="170"/>
        <v>0</v>
      </c>
      <c r="AD474" s="251"/>
      <c r="AE474" s="54"/>
      <c r="AF474" s="54"/>
      <c r="AG474" s="54"/>
      <c r="AH474" s="54"/>
      <c r="AI474" s="57"/>
      <c r="AJ474" s="57"/>
      <c r="AK474" s="57"/>
      <c r="AL474" s="54"/>
      <c r="AM474" s="54"/>
      <c r="AN474" s="54"/>
      <c r="AO474" s="54"/>
      <c r="AP474" s="54"/>
      <c r="AQ474" s="54"/>
      <c r="AR474" s="54"/>
      <c r="AS474" s="54"/>
      <c r="AT474" s="54"/>
      <c r="AU474" s="54"/>
      <c r="AV474" s="54"/>
      <c r="AW474" s="54"/>
      <c r="AX474" s="54"/>
      <c r="AY474" s="54"/>
      <c r="AZ474" s="54"/>
      <c r="BA474" s="54"/>
    </row>
    <row r="475" spans="1:53" ht="17.25">
      <c r="A475" s="316">
        <v>30100001</v>
      </c>
      <c r="B475" s="62" t="s">
        <v>98</v>
      </c>
      <c r="C475" s="16" t="s">
        <v>74</v>
      </c>
      <c r="D475" s="17">
        <v>5.0599999999999996</v>
      </c>
      <c r="E475" s="17"/>
      <c r="F475" s="6"/>
      <c r="G475" s="93">
        <f>SUM('1:2'!G475)</f>
        <v>0</v>
      </c>
      <c r="H475" s="246">
        <f t="shared" si="190"/>
        <v>0</v>
      </c>
      <c r="I475" s="93">
        <f>SUM('1:2'!I475)</f>
        <v>0</v>
      </c>
      <c r="J475" s="31" t="str">
        <f t="array" ref="J475">IF(ISERROR(G475/I475),"",G475/I475)</f>
        <v/>
      </c>
      <c r="K475" s="35">
        <f t="array" ref="K475">IF(ISERROR(G475/L475),"",G475/L475)</f>
        <v>0</v>
      </c>
      <c r="L475" s="87">
        <v>25</v>
      </c>
      <c r="M475" s="36">
        <f t="shared" si="187"/>
        <v>0</v>
      </c>
      <c r="N475" s="31">
        <f t="shared" si="188"/>
        <v>0</v>
      </c>
      <c r="O475" s="93">
        <f>SUM('1:2'!O475)</f>
        <v>0</v>
      </c>
      <c r="P475" s="93">
        <f>SUM('1:2'!P475)</f>
        <v>0</v>
      </c>
      <c r="Q475" s="93">
        <f>SUM('1:2'!Q475)</f>
        <v>0</v>
      </c>
      <c r="R475" s="93">
        <f>SUM('1:2'!R475)</f>
        <v>0</v>
      </c>
      <c r="S475" s="93">
        <f>SUM('1:2'!S475)</f>
        <v>0</v>
      </c>
      <c r="T475" s="93">
        <f>SUM('1:2'!T475)</f>
        <v>0</v>
      </c>
      <c r="U475" s="93">
        <f>SUM('1:2'!U475)</f>
        <v>0</v>
      </c>
      <c r="V475" s="206">
        <f t="shared" si="189"/>
        <v>0</v>
      </c>
      <c r="W475" s="33" t="str">
        <f t="shared" si="185"/>
        <v/>
      </c>
      <c r="X475" s="93">
        <f>SUM('1:2'!X475)</f>
        <v>0</v>
      </c>
      <c r="Y475" s="93">
        <f>SUM('1:2'!Y475)</f>
        <v>0</v>
      </c>
      <c r="Z475" s="93">
        <f>SUM('1:2'!Z475)</f>
        <v>0</v>
      </c>
      <c r="AA475" s="93">
        <f>SUM('1:2'!AA475)</f>
        <v>0</v>
      </c>
      <c r="AB475" s="358">
        <v>0.43</v>
      </c>
      <c r="AC475" s="269">
        <f t="shared" si="170"/>
        <v>0</v>
      </c>
      <c r="AD475" s="251"/>
      <c r="AE475" s="54"/>
      <c r="AF475" s="54"/>
      <c r="AG475" s="54"/>
      <c r="AH475" s="54"/>
      <c r="AI475" s="57"/>
      <c r="AJ475" s="57"/>
      <c r="AK475" s="57"/>
      <c r="AL475" s="54"/>
      <c r="AM475" s="54"/>
      <c r="AN475" s="54"/>
      <c r="AO475" s="54"/>
      <c r="AP475" s="54"/>
      <c r="AQ475" s="54"/>
      <c r="AR475" s="54"/>
      <c r="AS475" s="54"/>
      <c r="AT475" s="54"/>
      <c r="AU475" s="54"/>
      <c r="AV475" s="54"/>
      <c r="AW475" s="54"/>
      <c r="AX475" s="54"/>
      <c r="AY475" s="54"/>
      <c r="AZ475" s="54"/>
      <c r="BA475" s="54"/>
    </row>
    <row r="476" spans="1:53" ht="17.25">
      <c r="A476" s="316">
        <v>30100002</v>
      </c>
      <c r="B476" s="62" t="s">
        <v>98</v>
      </c>
      <c r="C476" s="16" t="s">
        <v>94</v>
      </c>
      <c r="D476" s="17">
        <v>5.0599999999999996</v>
      </c>
      <c r="E476" s="17"/>
      <c r="F476" s="6"/>
      <c r="G476" s="93">
        <f>SUM('1:2'!G476)</f>
        <v>0</v>
      </c>
      <c r="H476" s="246">
        <f t="shared" si="190"/>
        <v>0</v>
      </c>
      <c r="I476" s="93">
        <f>SUM('1:2'!I476)</f>
        <v>0</v>
      </c>
      <c r="J476" s="31" t="str">
        <f t="array" ref="J476">IF(ISERROR(G476/I476),"",G476/I476)</f>
        <v/>
      </c>
      <c r="K476" s="35">
        <f t="array" ref="K476">IF(ISERROR(G476/L476),"",G476/L476)</f>
        <v>0</v>
      </c>
      <c r="L476" s="87">
        <v>25</v>
      </c>
      <c r="M476" s="36">
        <f t="shared" si="187"/>
        <v>0</v>
      </c>
      <c r="N476" s="31">
        <f t="shared" si="188"/>
        <v>0</v>
      </c>
      <c r="O476" s="93">
        <f>SUM('1:2'!O476)</f>
        <v>0</v>
      </c>
      <c r="P476" s="93">
        <f>SUM('1:2'!P476)</f>
        <v>0</v>
      </c>
      <c r="Q476" s="93">
        <f>SUM('1:2'!Q476)</f>
        <v>0</v>
      </c>
      <c r="R476" s="93">
        <f>SUM('1:2'!R476)</f>
        <v>0</v>
      </c>
      <c r="S476" s="93">
        <f>SUM('1:2'!S476)</f>
        <v>0</v>
      </c>
      <c r="T476" s="93">
        <f>SUM('1:2'!T476)</f>
        <v>0</v>
      </c>
      <c r="U476" s="93">
        <f>SUM('1:2'!U476)</f>
        <v>0</v>
      </c>
      <c r="V476" s="206">
        <f t="shared" si="189"/>
        <v>0</v>
      </c>
      <c r="W476" s="33" t="str">
        <f t="shared" si="185"/>
        <v/>
      </c>
      <c r="X476" s="93">
        <f>SUM('1:2'!X476)</f>
        <v>0</v>
      </c>
      <c r="Y476" s="93">
        <f>SUM('1:2'!Y476)</f>
        <v>0</v>
      </c>
      <c r="Z476" s="93">
        <f>SUM('1:2'!Z476)</f>
        <v>0</v>
      </c>
      <c r="AA476" s="93">
        <f>SUM('1:2'!AA476)</f>
        <v>0</v>
      </c>
      <c r="AB476" s="358">
        <v>0.43</v>
      </c>
      <c r="AC476" s="269">
        <f t="shared" si="170"/>
        <v>0</v>
      </c>
      <c r="AD476" s="251"/>
      <c r="AE476" s="54"/>
      <c r="AF476" s="54"/>
      <c r="AG476" s="54"/>
      <c r="AH476" s="54"/>
      <c r="AI476" s="57"/>
      <c r="AJ476" s="57"/>
      <c r="AK476" s="57"/>
      <c r="AL476" s="54"/>
      <c r="AM476" s="54"/>
      <c r="AN476" s="54"/>
      <c r="AO476" s="54"/>
      <c r="AP476" s="54"/>
      <c r="AQ476" s="54"/>
      <c r="AR476" s="54"/>
      <c r="AS476" s="54"/>
      <c r="AT476" s="54"/>
      <c r="AU476" s="54"/>
      <c r="AV476" s="54"/>
      <c r="AW476" s="54"/>
      <c r="AX476" s="54"/>
      <c r="AY476" s="54"/>
      <c r="AZ476" s="54"/>
      <c r="BA476" s="54"/>
    </row>
    <row r="477" spans="1:53" ht="15.75">
      <c r="A477" s="535" t="s">
        <v>99</v>
      </c>
      <c r="B477" s="536"/>
      <c r="C477" s="243" t="s">
        <v>71</v>
      </c>
      <c r="D477" s="20"/>
      <c r="E477" s="20"/>
      <c r="F477" s="32"/>
      <c r="G477" s="99">
        <f>SUM(G462:G476)</f>
        <v>0</v>
      </c>
      <c r="H477" s="30">
        <f>SUM(H462:H476)</f>
        <v>0</v>
      </c>
      <c r="I477" s="30">
        <f>SUM(I462:I476)</f>
        <v>0</v>
      </c>
      <c r="J477" s="31" t="str">
        <f t="array" ref="J477">IF(ISERROR(G477/I477),"",G477/I477)</f>
        <v/>
      </c>
      <c r="K477" s="30">
        <f>SUM(K462:K476)</f>
        <v>0</v>
      </c>
      <c r="L477" s="98"/>
      <c r="M477" s="89">
        <f t="shared" ref="M477:V477" si="191">SUM(M462:M476)</f>
        <v>0</v>
      </c>
      <c r="N477" s="30">
        <f t="shared" si="191"/>
        <v>0</v>
      </c>
      <c r="O477" s="30">
        <f t="shared" si="191"/>
        <v>0</v>
      </c>
      <c r="P477" s="30">
        <f t="shared" si="191"/>
        <v>0</v>
      </c>
      <c r="Q477" s="30">
        <f t="shared" si="191"/>
        <v>0</v>
      </c>
      <c r="R477" s="30">
        <f t="shared" si="191"/>
        <v>0</v>
      </c>
      <c r="S477" s="30">
        <f t="shared" si="191"/>
        <v>0</v>
      </c>
      <c r="T477" s="30">
        <f t="shared" si="191"/>
        <v>0</v>
      </c>
      <c r="U477" s="30">
        <f t="shared" si="191"/>
        <v>0</v>
      </c>
      <c r="V477" s="208">
        <f t="shared" si="191"/>
        <v>0</v>
      </c>
      <c r="W477" s="33" t="str">
        <f t="shared" si="185"/>
        <v/>
      </c>
      <c r="X477" s="94">
        <f>SUM(X462:X476)</f>
        <v>0</v>
      </c>
      <c r="Y477" s="94">
        <f>SUM(Y462:Y476)</f>
        <v>0</v>
      </c>
      <c r="Z477" s="94">
        <f>SUM(Z462:Z476)</f>
        <v>0</v>
      </c>
      <c r="AA477" s="94">
        <f>SUM(AA462:AA476)</f>
        <v>0</v>
      </c>
      <c r="AB477" s="75"/>
      <c r="AC477" s="270">
        <f>SUM(AC462:AC476)</f>
        <v>0</v>
      </c>
      <c r="AD477" s="251"/>
      <c r="AE477" s="74"/>
      <c r="AF477" s="74"/>
      <c r="AG477" s="74"/>
      <c r="AH477" s="74"/>
      <c r="AI477" s="57"/>
      <c r="AJ477" s="57"/>
      <c r="AK477" s="57"/>
      <c r="AL477" s="54"/>
      <c r="AM477" s="54"/>
      <c r="AN477" s="54"/>
      <c r="AO477" s="54"/>
      <c r="AP477" s="54"/>
      <c r="AQ477" s="54"/>
      <c r="AR477" s="54"/>
      <c r="AS477" s="54"/>
      <c r="AT477" s="54"/>
      <c r="AU477" s="54"/>
      <c r="AV477" s="54"/>
      <c r="AW477" s="54"/>
      <c r="AX477" s="54"/>
      <c r="AY477" s="54"/>
      <c r="AZ477" s="54"/>
      <c r="BA477" s="54"/>
    </row>
    <row r="478" spans="1:53" ht="15.75">
      <c r="A478" s="300">
        <v>30400025</v>
      </c>
      <c r="B478" s="192" t="s">
        <v>232</v>
      </c>
      <c r="C478" s="16" t="s">
        <v>53</v>
      </c>
      <c r="D478" s="17">
        <v>5.04</v>
      </c>
      <c r="E478" s="17"/>
      <c r="F478" s="6"/>
      <c r="G478" s="93">
        <f>SUM('1:2'!G478)</f>
        <v>0</v>
      </c>
      <c r="H478" s="246">
        <f t="shared" ref="H478:H486" si="192">D478*G478</f>
        <v>0</v>
      </c>
      <c r="I478" s="93">
        <f>SUM('1:2'!I478)</f>
        <v>0</v>
      </c>
      <c r="J478" s="31" t="str">
        <f t="array" ref="J478">IF(ISERROR(G478/I478),"",G478/I478)</f>
        <v/>
      </c>
      <c r="K478" s="35">
        <f t="array" ref="K478">IF(ISERROR(G478/L478),"",G478/L478)</f>
        <v>0</v>
      </c>
      <c r="L478" s="87">
        <v>22</v>
      </c>
      <c r="M478" s="36">
        <f t="shared" ref="M478:M486" si="193">IF(ISERROR(I478-K478),"",I478-K478)</f>
        <v>0</v>
      </c>
      <c r="N478" s="31">
        <f t="shared" ref="N478:N486" si="194">SUM(O478:U478)</f>
        <v>0</v>
      </c>
      <c r="O478" s="93">
        <f>SUM('1:2'!O478)</f>
        <v>0</v>
      </c>
      <c r="P478" s="93">
        <f>SUM('1:2'!P478)</f>
        <v>0</v>
      </c>
      <c r="Q478" s="93">
        <f>SUM('1:2'!Q478)</f>
        <v>0</v>
      </c>
      <c r="R478" s="93">
        <f>SUM('1:2'!R478)</f>
        <v>0</v>
      </c>
      <c r="S478" s="93">
        <f>SUM('1:2'!S478)</f>
        <v>0</v>
      </c>
      <c r="T478" s="93">
        <f>SUM('1:2'!T478)</f>
        <v>0</v>
      </c>
      <c r="U478" s="93">
        <f>SUM('1:2'!U478)</f>
        <v>0</v>
      </c>
      <c r="V478" s="206">
        <f t="shared" ref="V478:V486" si="195">SUM(X478:AA478)</f>
        <v>0</v>
      </c>
      <c r="W478" s="33" t="str">
        <f t="shared" si="185"/>
        <v/>
      </c>
      <c r="X478" s="93">
        <f>SUM('1:2'!X478)</f>
        <v>0</v>
      </c>
      <c r="Y478" s="93">
        <f>SUM('1:2'!Y478)</f>
        <v>0</v>
      </c>
      <c r="Z478" s="93">
        <f>SUM('1:2'!Z478)</f>
        <v>0</v>
      </c>
      <c r="AA478" s="93">
        <f>SUM('1:2'!AA478)</f>
        <v>0</v>
      </c>
      <c r="AB478" s="358">
        <v>0.48</v>
      </c>
      <c r="AC478" s="269">
        <f t="shared" si="170"/>
        <v>0</v>
      </c>
      <c r="AD478" s="251"/>
      <c r="AE478" s="54"/>
      <c r="AF478" s="54"/>
      <c r="AG478" s="54"/>
      <c r="AH478" s="54"/>
      <c r="AI478" s="57"/>
      <c r="AJ478" s="57"/>
      <c r="AK478" s="57"/>
      <c r="AL478" s="54"/>
      <c r="AM478" s="54"/>
      <c r="AN478" s="54"/>
      <c r="AO478" s="54"/>
      <c r="AP478" s="54"/>
      <c r="AQ478" s="54"/>
      <c r="AR478" s="54"/>
      <c r="AS478" s="54"/>
      <c r="AT478" s="54"/>
      <c r="AU478" s="54"/>
      <c r="AV478" s="54"/>
      <c r="AW478" s="54"/>
      <c r="AX478" s="54"/>
      <c r="AY478" s="54"/>
      <c r="AZ478" s="54"/>
      <c r="BA478" s="54"/>
    </row>
    <row r="479" spans="1:53" ht="17.25">
      <c r="A479" s="316">
        <v>30400023</v>
      </c>
      <c r="B479" s="192" t="s">
        <v>232</v>
      </c>
      <c r="C479" s="16" t="s">
        <v>60</v>
      </c>
      <c r="D479" s="17">
        <v>5.04</v>
      </c>
      <c r="E479" s="17"/>
      <c r="F479" s="6"/>
      <c r="G479" s="93">
        <f>SUM('1:2'!G479)</f>
        <v>0</v>
      </c>
      <c r="H479" s="246">
        <f t="shared" si="192"/>
        <v>0</v>
      </c>
      <c r="I479" s="93">
        <f>SUM('1:2'!I479)</f>
        <v>0</v>
      </c>
      <c r="J479" s="31" t="str">
        <f t="array" ref="J479">IF(ISERROR(G479/I479),"",G479/I479)</f>
        <v/>
      </c>
      <c r="K479" s="35">
        <f t="array" ref="K479">IF(ISERROR(G479/L479),"",G479/L479)</f>
        <v>0</v>
      </c>
      <c r="L479" s="87">
        <v>22</v>
      </c>
      <c r="M479" s="36">
        <f t="shared" si="193"/>
        <v>0</v>
      </c>
      <c r="N479" s="31">
        <f t="shared" si="194"/>
        <v>0</v>
      </c>
      <c r="O479" s="93">
        <f>SUM('1:2'!O479)</f>
        <v>0</v>
      </c>
      <c r="P479" s="93">
        <f>SUM('1:2'!P479)</f>
        <v>0</v>
      </c>
      <c r="Q479" s="93">
        <f>SUM('1:2'!Q479)</f>
        <v>0</v>
      </c>
      <c r="R479" s="93">
        <f>SUM('1:2'!R479)</f>
        <v>0</v>
      </c>
      <c r="S479" s="93">
        <f>SUM('1:2'!S479)</f>
        <v>0</v>
      </c>
      <c r="T479" s="93">
        <f>SUM('1:2'!T479)</f>
        <v>0</v>
      </c>
      <c r="U479" s="93">
        <f>SUM('1:2'!U479)</f>
        <v>0</v>
      </c>
      <c r="V479" s="206">
        <f t="shared" si="195"/>
        <v>0</v>
      </c>
      <c r="W479" s="33" t="str">
        <f t="shared" si="185"/>
        <v/>
      </c>
      <c r="X479" s="93">
        <f>SUM('1:2'!X479)</f>
        <v>0</v>
      </c>
      <c r="Y479" s="93">
        <f>SUM('1:2'!Y479)</f>
        <v>0</v>
      </c>
      <c r="Z479" s="93">
        <f>SUM('1:2'!Z479)</f>
        <v>0</v>
      </c>
      <c r="AA479" s="93">
        <f>SUM('1:2'!AA479)</f>
        <v>0</v>
      </c>
      <c r="AB479" s="358">
        <v>0.48</v>
      </c>
      <c r="AC479" s="269">
        <f t="shared" ref="AC479:AC486" si="196">AB479*G479</f>
        <v>0</v>
      </c>
      <c r="AD479" s="251"/>
      <c r="AE479" s="54"/>
      <c r="AF479" s="54"/>
      <c r="AG479" s="54"/>
      <c r="AH479" s="54"/>
      <c r="AI479" s="57"/>
      <c r="AJ479" s="57"/>
      <c r="AK479" s="57"/>
      <c r="AL479" s="54"/>
      <c r="AM479" s="54"/>
      <c r="AN479" s="54"/>
      <c r="AO479" s="54"/>
      <c r="AP479" s="54"/>
      <c r="AQ479" s="54"/>
      <c r="AR479" s="54"/>
      <c r="AS479" s="54"/>
      <c r="AT479" s="54"/>
      <c r="AU479" s="54"/>
      <c r="AV479" s="54"/>
      <c r="AW479" s="54"/>
      <c r="AX479" s="54"/>
      <c r="AY479" s="54"/>
      <c r="AZ479" s="54"/>
      <c r="BA479" s="54"/>
    </row>
    <row r="480" spans="1:53" ht="17.25">
      <c r="A480" s="316">
        <v>30400024</v>
      </c>
      <c r="B480" s="192" t="s">
        <v>232</v>
      </c>
      <c r="C480" s="16" t="s">
        <v>74</v>
      </c>
      <c r="D480" s="17">
        <v>5.04</v>
      </c>
      <c r="E480" s="17"/>
      <c r="F480" s="6"/>
      <c r="G480" s="93">
        <f>SUM('1:2'!G480)</f>
        <v>0</v>
      </c>
      <c r="H480" s="246">
        <f t="shared" si="192"/>
        <v>0</v>
      </c>
      <c r="I480" s="93">
        <f>SUM('1:2'!I480)</f>
        <v>0</v>
      </c>
      <c r="J480" s="31" t="str">
        <f t="array" ref="J480">IF(ISERROR(G480/I480),"",G480/I480)</f>
        <v/>
      </c>
      <c r="K480" s="35">
        <f t="array" ref="K480">IF(ISERROR(G480/L480),"",G480/L480)</f>
        <v>0</v>
      </c>
      <c r="L480" s="87">
        <v>22</v>
      </c>
      <c r="M480" s="36">
        <f t="shared" si="193"/>
        <v>0</v>
      </c>
      <c r="N480" s="31">
        <f t="shared" si="194"/>
        <v>0</v>
      </c>
      <c r="O480" s="93">
        <f>SUM('1:2'!O480)</f>
        <v>0</v>
      </c>
      <c r="P480" s="93">
        <f>SUM('1:2'!P480)</f>
        <v>0</v>
      </c>
      <c r="Q480" s="93">
        <f>SUM('1:2'!Q480)</f>
        <v>0</v>
      </c>
      <c r="R480" s="93">
        <f>SUM('1:2'!R480)</f>
        <v>0</v>
      </c>
      <c r="S480" s="93">
        <f>SUM('1:2'!S480)</f>
        <v>0</v>
      </c>
      <c r="T480" s="93">
        <f>SUM('1:2'!T480)</f>
        <v>0</v>
      </c>
      <c r="U480" s="93">
        <f>SUM('1:2'!U480)</f>
        <v>0</v>
      </c>
      <c r="V480" s="206">
        <f t="shared" si="195"/>
        <v>0</v>
      </c>
      <c r="W480" s="33" t="str">
        <f t="shared" si="185"/>
        <v/>
      </c>
      <c r="X480" s="93">
        <f>SUM('1:2'!X480)</f>
        <v>0</v>
      </c>
      <c r="Y480" s="93">
        <f>SUM('1:2'!Y480)</f>
        <v>0</v>
      </c>
      <c r="Z480" s="93">
        <f>SUM('1:2'!Z480)</f>
        <v>0</v>
      </c>
      <c r="AA480" s="93">
        <f>SUM('1:2'!AA480)</f>
        <v>0</v>
      </c>
      <c r="AB480" s="358">
        <v>0.48</v>
      </c>
      <c r="AC480" s="269">
        <f t="shared" si="196"/>
        <v>0</v>
      </c>
      <c r="AD480" s="251"/>
      <c r="AE480" s="54"/>
      <c r="AF480" s="54"/>
      <c r="AG480" s="54"/>
      <c r="AH480" s="54"/>
      <c r="AI480" s="57"/>
      <c r="AJ480" s="57"/>
      <c r="AK480" s="57"/>
      <c r="AL480" s="54"/>
      <c r="AM480" s="54"/>
      <c r="AN480" s="54"/>
      <c r="AO480" s="54"/>
      <c r="AP480" s="54"/>
      <c r="AQ480" s="54"/>
      <c r="AR480" s="54"/>
      <c r="AS480" s="54"/>
      <c r="AT480" s="54"/>
      <c r="AU480" s="54"/>
      <c r="AV480" s="54"/>
      <c r="AW480" s="54"/>
      <c r="AX480" s="54"/>
      <c r="AY480" s="54"/>
      <c r="AZ480" s="54"/>
      <c r="BA480" s="54"/>
    </row>
    <row r="481" spans="1:53" ht="17.25">
      <c r="A481" s="316"/>
      <c r="B481" s="192" t="s">
        <v>232</v>
      </c>
      <c r="C481" s="16" t="s">
        <v>66</v>
      </c>
      <c r="D481" s="17">
        <v>5.04</v>
      </c>
      <c r="E481" s="17"/>
      <c r="F481" s="6"/>
      <c r="G481" s="93">
        <f>SUM('1:2'!G481)</f>
        <v>0</v>
      </c>
      <c r="H481" s="246">
        <f t="shared" si="192"/>
        <v>0</v>
      </c>
      <c r="I481" s="93">
        <f>SUM('1:2'!I481)</f>
        <v>0</v>
      </c>
      <c r="J481" s="31" t="str">
        <f t="array" ref="J481">IF(ISERROR(G481/I481),"",G481/I481)</f>
        <v/>
      </c>
      <c r="K481" s="35">
        <f t="array" ref="K481">IF(ISERROR(G481/L481),"",G481/L481)</f>
        <v>0</v>
      </c>
      <c r="L481" s="87">
        <v>22</v>
      </c>
      <c r="M481" s="36">
        <f t="shared" si="193"/>
        <v>0</v>
      </c>
      <c r="N481" s="31">
        <f t="shared" si="194"/>
        <v>0</v>
      </c>
      <c r="O481" s="93">
        <f>SUM('1:2'!O481)</f>
        <v>0</v>
      </c>
      <c r="P481" s="93">
        <f>SUM('1:2'!P481)</f>
        <v>0</v>
      </c>
      <c r="Q481" s="93">
        <f>SUM('1:2'!Q481)</f>
        <v>0</v>
      </c>
      <c r="R481" s="93">
        <f>SUM('1:2'!R481)</f>
        <v>0</v>
      </c>
      <c r="S481" s="93">
        <f>SUM('1:2'!S481)</f>
        <v>0</v>
      </c>
      <c r="T481" s="93">
        <f>SUM('1:2'!T481)</f>
        <v>0</v>
      </c>
      <c r="U481" s="93">
        <f>SUM('1:2'!U481)</f>
        <v>0</v>
      </c>
      <c r="V481" s="206">
        <f t="shared" si="195"/>
        <v>0</v>
      </c>
      <c r="W481" s="33" t="str">
        <f t="shared" si="185"/>
        <v/>
      </c>
      <c r="X481" s="93">
        <f>SUM('1:2'!X481)</f>
        <v>0</v>
      </c>
      <c r="Y481" s="93">
        <f>SUM('1:2'!Y481)</f>
        <v>0</v>
      </c>
      <c r="Z481" s="93">
        <f>SUM('1:2'!Z481)</f>
        <v>0</v>
      </c>
      <c r="AA481" s="93">
        <f>SUM('1:2'!AA481)</f>
        <v>0</v>
      </c>
      <c r="AB481" s="358">
        <v>0.48</v>
      </c>
      <c r="AC481" s="269">
        <f t="shared" si="196"/>
        <v>0</v>
      </c>
      <c r="AD481" s="251"/>
      <c r="AE481" s="54"/>
      <c r="AF481" s="54"/>
      <c r="AG481" s="54"/>
      <c r="AH481" s="54"/>
      <c r="AI481" s="57"/>
      <c r="AJ481" s="57"/>
      <c r="AK481" s="57"/>
      <c r="AL481" s="54"/>
      <c r="AM481" s="54"/>
      <c r="AN481" s="54"/>
      <c r="AO481" s="54"/>
      <c r="AP481" s="54"/>
      <c r="AQ481" s="54"/>
      <c r="AR481" s="54"/>
      <c r="AS481" s="54"/>
      <c r="AT481" s="54"/>
      <c r="AU481" s="54"/>
      <c r="AV481" s="54"/>
      <c r="AW481" s="54"/>
      <c r="AX481" s="54"/>
      <c r="AY481" s="54"/>
      <c r="AZ481" s="54"/>
      <c r="BA481" s="54"/>
    </row>
    <row r="482" spans="1:53" ht="17.25">
      <c r="A482" s="316"/>
      <c r="B482" s="192" t="s">
        <v>232</v>
      </c>
      <c r="C482" s="16" t="s">
        <v>101</v>
      </c>
      <c r="D482" s="17">
        <v>5.04</v>
      </c>
      <c r="E482" s="17"/>
      <c r="F482" s="6"/>
      <c r="G482" s="93">
        <f>SUM('1:2'!G482)</f>
        <v>0</v>
      </c>
      <c r="H482" s="246">
        <f t="shared" si="192"/>
        <v>0</v>
      </c>
      <c r="I482" s="93">
        <f>SUM('1:2'!I482)</f>
        <v>0</v>
      </c>
      <c r="J482" s="31" t="str">
        <f t="array" ref="J482">IF(ISERROR(G482/I482),"",G482/I482)</f>
        <v/>
      </c>
      <c r="K482" s="35">
        <f t="array" ref="K482">IF(ISERROR(G482/L482),"",G482/L482)</f>
        <v>0</v>
      </c>
      <c r="L482" s="87">
        <v>22</v>
      </c>
      <c r="M482" s="36">
        <f t="shared" si="193"/>
        <v>0</v>
      </c>
      <c r="N482" s="31">
        <f t="shared" si="194"/>
        <v>0</v>
      </c>
      <c r="O482" s="93">
        <f>SUM('1:2'!O482)</f>
        <v>0</v>
      </c>
      <c r="P482" s="93">
        <f>SUM('1:2'!P482)</f>
        <v>0</v>
      </c>
      <c r="Q482" s="93">
        <f>SUM('1:2'!Q482)</f>
        <v>0</v>
      </c>
      <c r="R482" s="93">
        <f>SUM('1:2'!R482)</f>
        <v>0</v>
      </c>
      <c r="S482" s="93">
        <f>SUM('1:2'!S482)</f>
        <v>0</v>
      </c>
      <c r="T482" s="93">
        <f>SUM('1:2'!T482)</f>
        <v>0</v>
      </c>
      <c r="U482" s="93">
        <f>SUM('1:2'!U482)</f>
        <v>0</v>
      </c>
      <c r="V482" s="206">
        <f t="shared" si="195"/>
        <v>0</v>
      </c>
      <c r="W482" s="33" t="str">
        <f t="shared" si="185"/>
        <v/>
      </c>
      <c r="X482" s="93">
        <f>SUM('1:2'!X482)</f>
        <v>0</v>
      </c>
      <c r="Y482" s="93">
        <f>SUM('1:2'!Y482)</f>
        <v>0</v>
      </c>
      <c r="Z482" s="93">
        <f>SUM('1:2'!Z482)</f>
        <v>0</v>
      </c>
      <c r="AA482" s="93">
        <f>SUM('1:2'!AA482)</f>
        <v>0</v>
      </c>
      <c r="AB482" s="358">
        <v>0.48</v>
      </c>
      <c r="AC482" s="269">
        <f t="shared" si="196"/>
        <v>0</v>
      </c>
      <c r="AD482" s="251"/>
      <c r="AE482" s="54"/>
      <c r="AF482" s="54"/>
      <c r="AG482" s="54"/>
      <c r="AH482" s="54"/>
      <c r="AI482" s="57"/>
      <c r="AJ482" s="57"/>
      <c r="AK482" s="57"/>
      <c r="AL482" s="54"/>
      <c r="AM482" s="54"/>
      <c r="AN482" s="54"/>
      <c r="AO482" s="54"/>
      <c r="AP482" s="54"/>
      <c r="AQ482" s="54"/>
      <c r="AR482" s="54"/>
      <c r="AS482" s="54"/>
      <c r="AT482" s="54"/>
      <c r="AU482" s="54"/>
      <c r="AV482" s="54"/>
      <c r="AW482" s="54"/>
      <c r="AX482" s="54"/>
      <c r="AY482" s="54"/>
      <c r="AZ482" s="54"/>
      <c r="BA482" s="54"/>
    </row>
    <row r="483" spans="1:53" ht="17.25">
      <c r="A483" s="316">
        <v>30400019</v>
      </c>
      <c r="B483" s="192" t="s">
        <v>440</v>
      </c>
      <c r="C483" s="187" t="s">
        <v>442</v>
      </c>
      <c r="D483" s="17">
        <v>5.04</v>
      </c>
      <c r="E483" s="17"/>
      <c r="F483" s="6"/>
      <c r="G483" s="93">
        <f>SUM('1:2'!G483)</f>
        <v>0</v>
      </c>
      <c r="H483" s="296">
        <f t="shared" si="192"/>
        <v>0</v>
      </c>
      <c r="I483" s="93"/>
      <c r="J483" s="31"/>
      <c r="K483" s="35"/>
      <c r="L483" s="87">
        <v>13.5</v>
      </c>
      <c r="M483" s="36"/>
      <c r="N483" s="31"/>
      <c r="O483" s="93"/>
      <c r="P483" s="93"/>
      <c r="Q483" s="93"/>
      <c r="R483" s="93"/>
      <c r="S483" s="93"/>
      <c r="T483" s="93"/>
      <c r="U483" s="93"/>
      <c r="V483" s="206"/>
      <c r="W483" s="33"/>
      <c r="X483" s="93"/>
      <c r="Y483" s="93"/>
      <c r="Z483" s="93"/>
      <c r="AA483" s="93"/>
      <c r="AB483" s="361">
        <v>0.56000000000000005</v>
      </c>
      <c r="AC483" s="269">
        <f t="shared" si="196"/>
        <v>0</v>
      </c>
      <c r="AD483" s="262"/>
      <c r="AE483" s="54"/>
      <c r="AF483" s="54"/>
      <c r="AG483" s="54"/>
      <c r="AH483" s="54"/>
      <c r="AI483" s="57"/>
      <c r="AJ483" s="57"/>
      <c r="AK483" s="57"/>
      <c r="AL483" s="54"/>
      <c r="AM483" s="54"/>
      <c r="AN483" s="54"/>
      <c r="AO483" s="54"/>
      <c r="AP483" s="54"/>
      <c r="AQ483" s="54"/>
      <c r="AR483" s="54"/>
      <c r="AS483" s="54"/>
      <c r="AT483" s="54"/>
      <c r="AU483" s="54"/>
      <c r="AV483" s="54"/>
      <c r="AW483" s="54"/>
      <c r="AX483" s="54"/>
      <c r="AY483" s="54"/>
      <c r="AZ483" s="54"/>
      <c r="BA483" s="54"/>
    </row>
    <row r="484" spans="1:53" ht="17.25">
      <c r="A484" s="316">
        <v>30400020</v>
      </c>
      <c r="B484" s="192" t="s">
        <v>439</v>
      </c>
      <c r="C484" s="187" t="s">
        <v>516</v>
      </c>
      <c r="D484" s="17">
        <v>5.04</v>
      </c>
      <c r="E484" s="17"/>
      <c r="F484" s="6"/>
      <c r="G484" s="93">
        <f>SUM('1:2'!G484)</f>
        <v>0</v>
      </c>
      <c r="H484" s="378">
        <f t="shared" si="192"/>
        <v>0</v>
      </c>
      <c r="I484" s="93"/>
      <c r="J484" s="31"/>
      <c r="K484" s="35"/>
      <c r="L484" s="87">
        <v>13.5</v>
      </c>
      <c r="M484" s="36"/>
      <c r="N484" s="31"/>
      <c r="O484" s="93"/>
      <c r="P484" s="93"/>
      <c r="Q484" s="93"/>
      <c r="R484" s="93"/>
      <c r="S484" s="93"/>
      <c r="T484" s="93"/>
      <c r="U484" s="93"/>
      <c r="V484" s="206"/>
      <c r="W484" s="33"/>
      <c r="X484" s="93"/>
      <c r="Y484" s="93"/>
      <c r="Z484" s="93"/>
      <c r="AA484" s="93"/>
      <c r="AB484" s="386">
        <v>0.56000000000000005</v>
      </c>
      <c r="AC484" s="269">
        <f t="shared" si="196"/>
        <v>0</v>
      </c>
      <c r="AD484" s="375"/>
      <c r="AE484" s="54"/>
      <c r="AF484" s="54"/>
      <c r="AG484" s="54"/>
      <c r="AH484" s="54"/>
      <c r="AI484" s="57"/>
      <c r="AJ484" s="57"/>
      <c r="AK484" s="57"/>
      <c r="AL484" s="54"/>
      <c r="AM484" s="54"/>
      <c r="AN484" s="54"/>
      <c r="AO484" s="54"/>
      <c r="AP484" s="54"/>
      <c r="AQ484" s="54"/>
      <c r="AR484" s="54"/>
      <c r="AS484" s="54"/>
      <c r="AT484" s="54"/>
      <c r="AU484" s="54"/>
      <c r="AV484" s="54"/>
      <c r="AW484" s="54"/>
      <c r="AX484" s="54"/>
      <c r="AY484" s="54"/>
      <c r="AZ484" s="54"/>
      <c r="BA484" s="54"/>
    </row>
    <row r="485" spans="1:53" ht="17.25">
      <c r="A485" s="316">
        <v>30400021</v>
      </c>
      <c r="B485" s="192" t="s">
        <v>439</v>
      </c>
      <c r="C485" s="187" t="s">
        <v>517</v>
      </c>
      <c r="D485" s="17">
        <v>5.04</v>
      </c>
      <c r="E485" s="17"/>
      <c r="F485" s="6"/>
      <c r="G485" s="93">
        <f>SUM('1:2'!G485)</f>
        <v>0</v>
      </c>
      <c r="H485" s="378">
        <f t="shared" si="192"/>
        <v>0</v>
      </c>
      <c r="I485" s="93"/>
      <c r="J485" s="31"/>
      <c r="K485" s="35"/>
      <c r="L485" s="87">
        <v>13.5</v>
      </c>
      <c r="M485" s="36"/>
      <c r="N485" s="31"/>
      <c r="O485" s="93"/>
      <c r="P485" s="93"/>
      <c r="Q485" s="93"/>
      <c r="R485" s="93"/>
      <c r="S485" s="93"/>
      <c r="T485" s="93"/>
      <c r="U485" s="93"/>
      <c r="V485" s="206"/>
      <c r="W485" s="33"/>
      <c r="X485" s="93"/>
      <c r="Y485" s="93"/>
      <c r="Z485" s="93"/>
      <c r="AA485" s="93"/>
      <c r="AB485" s="386">
        <v>0.56000000000000005</v>
      </c>
      <c r="AC485" s="269">
        <f t="shared" si="196"/>
        <v>0</v>
      </c>
      <c r="AD485" s="379"/>
      <c r="AE485" s="54"/>
      <c r="AF485" s="54"/>
      <c r="AG485" s="54"/>
      <c r="AH485" s="54"/>
      <c r="AI485" s="57"/>
      <c r="AJ485" s="57"/>
      <c r="AK485" s="57"/>
      <c r="AL485" s="54"/>
      <c r="AM485" s="54"/>
      <c r="AN485" s="54"/>
      <c r="AO485" s="54"/>
      <c r="AP485" s="54"/>
      <c r="AQ485" s="54"/>
      <c r="AR485" s="54"/>
      <c r="AS485" s="54"/>
      <c r="AT485" s="54"/>
      <c r="AU485" s="54"/>
      <c r="AV485" s="54"/>
      <c r="AW485" s="54"/>
      <c r="AX485" s="54"/>
      <c r="AY485" s="54"/>
      <c r="AZ485" s="54"/>
      <c r="BA485" s="54"/>
    </row>
    <row r="486" spans="1:53" ht="17.25">
      <c r="A486" s="316">
        <v>30400022</v>
      </c>
      <c r="B486" s="192" t="s">
        <v>232</v>
      </c>
      <c r="C486" s="16" t="s">
        <v>55</v>
      </c>
      <c r="D486" s="17">
        <v>5.04</v>
      </c>
      <c r="E486" s="17"/>
      <c r="F486" s="6"/>
      <c r="G486" s="93">
        <f>SUM('1:2'!G486)</f>
        <v>0</v>
      </c>
      <c r="H486" s="246">
        <f t="shared" si="192"/>
        <v>0</v>
      </c>
      <c r="I486" s="93">
        <f>SUM('1:2'!I486)</f>
        <v>0</v>
      </c>
      <c r="J486" s="31" t="str">
        <f t="array" ref="J486">IF(ISERROR(G486/I486),"",G486/I486)</f>
        <v/>
      </c>
      <c r="K486" s="35">
        <f t="array" ref="K486">IF(ISERROR(G486/L486),"",G486/L486)</f>
        <v>0</v>
      </c>
      <c r="L486" s="87">
        <v>22</v>
      </c>
      <c r="M486" s="36">
        <f t="shared" si="193"/>
        <v>0</v>
      </c>
      <c r="N486" s="31">
        <f t="shared" si="194"/>
        <v>0</v>
      </c>
      <c r="O486" s="93">
        <f>SUM('1:2'!O486)</f>
        <v>0</v>
      </c>
      <c r="P486" s="93">
        <f>SUM('1:2'!P486)</f>
        <v>0</v>
      </c>
      <c r="Q486" s="93">
        <f>SUM('1:2'!Q486)</f>
        <v>0</v>
      </c>
      <c r="R486" s="93">
        <f>SUM('1:2'!R486)</f>
        <v>0</v>
      </c>
      <c r="S486" s="93">
        <f>SUM('1:2'!S486)</f>
        <v>0</v>
      </c>
      <c r="T486" s="93">
        <f>SUM('1:2'!T486)</f>
        <v>0</v>
      </c>
      <c r="U486" s="93">
        <f>SUM('1:2'!U486)</f>
        <v>0</v>
      </c>
      <c r="V486" s="206">
        <f t="shared" si="195"/>
        <v>0</v>
      </c>
      <c r="W486" s="33" t="str">
        <f t="shared" si="185"/>
        <v/>
      </c>
      <c r="X486" s="93">
        <f>SUM('1:2'!X486)</f>
        <v>0</v>
      </c>
      <c r="Y486" s="93">
        <f>SUM('1:2'!Y486)</f>
        <v>0</v>
      </c>
      <c r="Z486" s="93">
        <f>SUM('1:2'!Z486)</f>
        <v>0</v>
      </c>
      <c r="AA486" s="93">
        <f>SUM('1:2'!AA486)</f>
        <v>0</v>
      </c>
      <c r="AB486" s="358">
        <v>0.48</v>
      </c>
      <c r="AC486" s="269">
        <f t="shared" si="196"/>
        <v>0</v>
      </c>
      <c r="AD486" s="251"/>
      <c r="AE486" s="54"/>
      <c r="AF486" s="54"/>
      <c r="AG486" s="54"/>
      <c r="AH486" s="54"/>
      <c r="AI486" s="57"/>
      <c r="AJ486" s="57"/>
      <c r="AK486" s="57"/>
      <c r="AL486" s="54"/>
      <c r="AM486" s="54"/>
      <c r="AN486" s="54"/>
      <c r="AO486" s="54"/>
      <c r="AP486" s="54"/>
      <c r="AQ486" s="54"/>
      <c r="AR486" s="54"/>
      <c r="AS486" s="54"/>
      <c r="AT486" s="54"/>
      <c r="AU486" s="54"/>
      <c r="AV486" s="54"/>
      <c r="AW486" s="54"/>
      <c r="AX486" s="54"/>
      <c r="AY486" s="54"/>
      <c r="AZ486" s="54"/>
      <c r="BA486" s="54"/>
    </row>
    <row r="487" spans="1:53" ht="15.75">
      <c r="A487" s="535" t="s">
        <v>102</v>
      </c>
      <c r="B487" s="536"/>
      <c r="C487" s="243" t="s">
        <v>71</v>
      </c>
      <c r="D487" s="20"/>
      <c r="E487" s="20"/>
      <c r="F487" s="32"/>
      <c r="G487" s="99">
        <f>SUM(G478:G486)</f>
        <v>0</v>
      </c>
      <c r="H487" s="30">
        <f>SUM(H478:H486)</f>
        <v>0</v>
      </c>
      <c r="I487" s="30">
        <f>SUM(I478:I486)</f>
        <v>0</v>
      </c>
      <c r="J487" s="31" t="str">
        <f t="array" ref="J487">IF(ISERROR(G487/I487),"",G487/I487)</f>
        <v/>
      </c>
      <c r="K487" s="30">
        <f>SUM(K478:K486)</f>
        <v>0</v>
      </c>
      <c r="L487" s="98"/>
      <c r="M487" s="89">
        <f>SUM(M478:M486)</f>
        <v>0</v>
      </c>
      <c r="N487" s="30">
        <f>SUM(N478:N486)</f>
        <v>0</v>
      </c>
      <c r="O487" s="91">
        <f>SUM(O478:O486)</f>
        <v>0</v>
      </c>
      <c r="P487" s="91">
        <f>SUM(P478:P486)</f>
        <v>0</v>
      </c>
      <c r="Q487" s="91">
        <f>SUM(Q478:Q486)</f>
        <v>0</v>
      </c>
      <c r="R487" s="91"/>
      <c r="S487" s="92">
        <f>SUM(S478:S486)</f>
        <v>0</v>
      </c>
      <c r="T487" s="91">
        <f>SUM(T478:T486)</f>
        <v>0</v>
      </c>
      <c r="U487" s="91">
        <f>SUM(U478:U486)</f>
        <v>0</v>
      </c>
      <c r="V487" s="206">
        <f>SUM(V478:V486)</f>
        <v>0</v>
      </c>
      <c r="W487" s="33" t="str">
        <f t="shared" si="185"/>
        <v/>
      </c>
      <c r="X487" s="92">
        <f>SUM(X478:X486)</f>
        <v>0</v>
      </c>
      <c r="Y487" s="92">
        <f>SUM(Y478:Y486)</f>
        <v>0</v>
      </c>
      <c r="Z487" s="92">
        <f>SUM(Z478:Z486)</f>
        <v>0</v>
      </c>
      <c r="AA487" s="92">
        <f>SUM(AA478:AA486)</f>
        <v>0</v>
      </c>
      <c r="AB487" s="75"/>
      <c r="AC487" s="270">
        <f>SUM(AC478:AC486)</f>
        <v>0</v>
      </c>
      <c r="AD487" s="251"/>
      <c r="AE487" s="74"/>
      <c r="AF487" s="74"/>
      <c r="AG487" s="74"/>
      <c r="AH487" s="74"/>
      <c r="AI487" s="57"/>
      <c r="AJ487" s="57"/>
      <c r="AK487" s="57"/>
      <c r="AL487" s="54"/>
      <c r="AM487" s="54"/>
      <c r="AN487" s="54"/>
      <c r="AO487" s="54"/>
      <c r="AP487" s="54"/>
      <c r="AQ487" s="54"/>
      <c r="AR487" s="54"/>
      <c r="AS487" s="54"/>
      <c r="AT487" s="54"/>
      <c r="AU487" s="54"/>
      <c r="AV487" s="54"/>
      <c r="AW487" s="54"/>
      <c r="AX487" s="54"/>
      <c r="AY487" s="54"/>
      <c r="AZ487" s="54"/>
      <c r="BA487" s="54"/>
    </row>
    <row r="488" spans="1:53" ht="15.75">
      <c r="A488" s="299">
        <v>30700013</v>
      </c>
      <c r="B488" s="64" t="s">
        <v>103</v>
      </c>
      <c r="C488" s="242"/>
      <c r="D488" s="17">
        <v>3.65</v>
      </c>
      <c r="E488" s="17"/>
      <c r="F488" s="53"/>
      <c r="G488" s="93">
        <f>SUM('1:2'!G488)</f>
        <v>0</v>
      </c>
      <c r="H488" s="246">
        <f>D488*G488</f>
        <v>0</v>
      </c>
      <c r="I488" s="93">
        <f>SUM('1:2'!I488)</f>
        <v>0</v>
      </c>
      <c r="J488" s="31" t="str">
        <f t="array" ref="J488">IF(ISERROR(G488/I488),"",G488/I488)</f>
        <v/>
      </c>
      <c r="K488" s="246">
        <f t="array" ref="K488">IF(ISERROR(G488/L488),"",G488/L488)</f>
        <v>0</v>
      </c>
      <c r="L488" s="87">
        <v>5</v>
      </c>
      <c r="M488" s="36">
        <f t="shared" ref="M488:M491" si="197">IF(ISERROR(I488-K488),"",I488-K488)</f>
        <v>0</v>
      </c>
      <c r="N488" s="31">
        <f t="shared" ref="N488:N491" si="198">SUM(O488:U488)</f>
        <v>0</v>
      </c>
      <c r="O488" s="93">
        <f>SUM('1:2'!O488)</f>
        <v>0</v>
      </c>
      <c r="P488" s="93">
        <f>SUM('1:2'!P488)</f>
        <v>0</v>
      </c>
      <c r="Q488" s="93">
        <f>SUM('1:2'!Q488)</f>
        <v>0</v>
      </c>
      <c r="R488" s="93">
        <f>SUM('1:2'!R488)</f>
        <v>0</v>
      </c>
      <c r="S488" s="93">
        <f>SUM('1:2'!S488)</f>
        <v>0</v>
      </c>
      <c r="T488" s="93">
        <f>SUM('1:2'!T488)</f>
        <v>0</v>
      </c>
      <c r="U488" s="93">
        <f>SUM('1:2'!U488)</f>
        <v>0</v>
      </c>
      <c r="V488" s="206">
        <f t="shared" ref="V488:V491" si="199">SUM(X488:AA488)</f>
        <v>0</v>
      </c>
      <c r="W488" s="33" t="str">
        <f t="shared" si="185"/>
        <v/>
      </c>
      <c r="X488" s="93">
        <f>SUM('1:2'!X488)</f>
        <v>0</v>
      </c>
      <c r="Y488" s="93">
        <f>SUM('1:2'!Y488)</f>
        <v>0</v>
      </c>
      <c r="Z488" s="93">
        <f>SUM('1:2'!Z488)</f>
        <v>0</v>
      </c>
      <c r="AA488" s="93">
        <f>SUM('1:2'!AA488)</f>
        <v>0</v>
      </c>
      <c r="AB488" s="358">
        <v>2.0699999999999998</v>
      </c>
      <c r="AC488" s="269">
        <f t="shared" ref="AC488:AC502" si="200">AB488*G488</f>
        <v>0</v>
      </c>
      <c r="AD488" s="251"/>
      <c r="AE488" s="54"/>
      <c r="AF488" s="54"/>
      <c r="AG488" s="54"/>
      <c r="AH488" s="54"/>
      <c r="AI488" s="57"/>
      <c r="AJ488" s="57"/>
      <c r="AK488" s="57"/>
      <c r="AL488" s="54"/>
      <c r="AM488" s="54"/>
      <c r="AN488" s="54"/>
      <c r="AO488" s="54"/>
      <c r="AP488" s="54"/>
      <c r="AQ488" s="54"/>
      <c r="AR488" s="54"/>
      <c r="AS488" s="54"/>
      <c r="AT488" s="54"/>
      <c r="AU488" s="54"/>
      <c r="AV488" s="54"/>
      <c r="AW488" s="54"/>
      <c r="AX488" s="54"/>
      <c r="AY488" s="54"/>
      <c r="AZ488" s="54"/>
      <c r="BA488" s="54"/>
    </row>
    <row r="489" spans="1:53" ht="15.75">
      <c r="A489" s="299">
        <v>30700014</v>
      </c>
      <c r="B489" s="64" t="s">
        <v>0</v>
      </c>
      <c r="C489" s="242"/>
      <c r="D489" s="17">
        <v>6.58</v>
      </c>
      <c r="E489" s="17"/>
      <c r="F489" s="6"/>
      <c r="G489" s="93">
        <f>SUM('1:2'!G489)</f>
        <v>0</v>
      </c>
      <c r="H489" s="246">
        <f t="shared" ref="H489:H502" si="201">D489*G489</f>
        <v>0</v>
      </c>
      <c r="I489" s="93">
        <f>SUM('1:2'!I489)</f>
        <v>0</v>
      </c>
      <c r="J489" s="31" t="str">
        <f t="array" ref="J489">IF(ISERROR(G489/I489),"",G489/I489)</f>
        <v/>
      </c>
      <c r="K489" s="35">
        <f t="array" ref="K489">IF(ISERROR(G489/L489),"",G489/L489)</f>
        <v>0</v>
      </c>
      <c r="L489" s="87">
        <v>5</v>
      </c>
      <c r="M489" s="36">
        <f t="shared" si="197"/>
        <v>0</v>
      </c>
      <c r="N489" s="31">
        <f t="shared" si="198"/>
        <v>0</v>
      </c>
      <c r="O489" s="93">
        <f>SUM('1:2'!O489)</f>
        <v>0</v>
      </c>
      <c r="P489" s="93">
        <f>SUM('1:2'!P489)</f>
        <v>0</v>
      </c>
      <c r="Q489" s="93">
        <f>SUM('1:2'!Q489)</f>
        <v>0</v>
      </c>
      <c r="R489" s="93">
        <f>SUM('1:2'!R489)</f>
        <v>0</v>
      </c>
      <c r="S489" s="93">
        <f>SUM('1:2'!S489)</f>
        <v>0</v>
      </c>
      <c r="T489" s="93">
        <f>SUM('1:2'!T489)</f>
        <v>0</v>
      </c>
      <c r="U489" s="93">
        <f>SUM('1:2'!U489)</f>
        <v>0</v>
      </c>
      <c r="V489" s="206">
        <f t="shared" si="199"/>
        <v>0</v>
      </c>
      <c r="W489" s="33" t="str">
        <f t="shared" si="185"/>
        <v/>
      </c>
      <c r="X489" s="93">
        <f>SUM('1:2'!X489)</f>
        <v>0</v>
      </c>
      <c r="Y489" s="93">
        <f>SUM('1:2'!Y489)</f>
        <v>0</v>
      </c>
      <c r="Z489" s="93">
        <f>SUM('1:2'!Z489)</f>
        <v>0</v>
      </c>
      <c r="AA489" s="93">
        <f>SUM('1:2'!AA489)</f>
        <v>0</v>
      </c>
      <c r="AB489" s="358">
        <v>2.0699999999999998</v>
      </c>
      <c r="AC489" s="269">
        <f t="shared" si="200"/>
        <v>0</v>
      </c>
      <c r="AD489" s="251"/>
      <c r="AE489" s="54"/>
      <c r="AF489" s="54"/>
      <c r="AG489" s="54"/>
      <c r="AH489" s="54"/>
      <c r="AI489" s="57"/>
      <c r="AJ489" s="57"/>
      <c r="AK489" s="57"/>
      <c r="AL489" s="54"/>
      <c r="AM489" s="54"/>
      <c r="AN489" s="54"/>
      <c r="AO489" s="54"/>
      <c r="AP489" s="54"/>
      <c r="AQ489" s="54"/>
      <c r="AR489" s="54"/>
      <c r="AS489" s="54"/>
      <c r="AT489" s="54"/>
      <c r="AU489" s="54"/>
      <c r="AV489" s="54"/>
      <c r="AW489" s="54"/>
      <c r="AX489" s="54"/>
      <c r="AY489" s="54"/>
      <c r="AZ489" s="54"/>
      <c r="BA489" s="54"/>
    </row>
    <row r="490" spans="1:53" ht="15.75">
      <c r="A490" s="299">
        <v>30700016</v>
      </c>
      <c r="B490" s="64" t="s">
        <v>1</v>
      </c>
      <c r="C490" s="242"/>
      <c r="D490" s="17">
        <v>7.8</v>
      </c>
      <c r="E490" s="17"/>
      <c r="F490" s="6"/>
      <c r="G490" s="93">
        <f>SUM('1:2'!G490)</f>
        <v>0</v>
      </c>
      <c r="H490" s="296">
        <f t="shared" si="201"/>
        <v>0</v>
      </c>
      <c r="I490" s="93">
        <f>SUM('1:2'!I490)</f>
        <v>0</v>
      </c>
      <c r="J490" s="31" t="str">
        <f t="array" ref="J490">IF(ISERROR(G490/I490),"",G490/I490)</f>
        <v/>
      </c>
      <c r="K490" s="35">
        <f t="array" ref="K490">IF(ISERROR(G490/L490),"",G490/L490)</f>
        <v>0</v>
      </c>
      <c r="L490" s="87">
        <v>4.5999999999999996</v>
      </c>
      <c r="M490" s="36">
        <f t="shared" si="197"/>
        <v>0</v>
      </c>
      <c r="N490" s="31">
        <f t="shared" si="198"/>
        <v>0</v>
      </c>
      <c r="O490" s="93">
        <f>SUM('1:2'!O490)</f>
        <v>0</v>
      </c>
      <c r="P490" s="93">
        <f>SUM('1:2'!P490)</f>
        <v>0</v>
      </c>
      <c r="Q490" s="93">
        <f>SUM('1:2'!Q490)</f>
        <v>0</v>
      </c>
      <c r="R490" s="93">
        <f>SUM('1:2'!R490)</f>
        <v>0</v>
      </c>
      <c r="S490" s="93">
        <f>SUM('1:2'!S490)</f>
        <v>0</v>
      </c>
      <c r="T490" s="93">
        <f>SUM('1:2'!T490)</f>
        <v>0</v>
      </c>
      <c r="U490" s="93">
        <f>SUM('1:2'!U490)</f>
        <v>0</v>
      </c>
      <c r="V490" s="206">
        <f t="shared" si="199"/>
        <v>0</v>
      </c>
      <c r="W490" s="33" t="str">
        <f t="shared" si="185"/>
        <v/>
      </c>
      <c r="X490" s="93">
        <f>SUM('1:2'!X490)</f>
        <v>0</v>
      </c>
      <c r="Y490" s="93">
        <f>SUM('1:2'!Y490)</f>
        <v>0</v>
      </c>
      <c r="Z490" s="93">
        <f>SUM('1:2'!Z490)</f>
        <v>0</v>
      </c>
      <c r="AA490" s="93">
        <f>SUM('1:2'!AA490)</f>
        <v>0</v>
      </c>
      <c r="AB490" s="358">
        <v>2.25</v>
      </c>
      <c r="AC490" s="269">
        <f t="shared" si="200"/>
        <v>0</v>
      </c>
      <c r="AD490" s="251"/>
      <c r="AE490" s="54"/>
      <c r="AF490" s="54"/>
      <c r="AG490" s="54"/>
      <c r="AH490" s="54"/>
      <c r="AI490" s="57"/>
      <c r="AJ490" s="57"/>
      <c r="AK490" s="57"/>
      <c r="AL490" s="54"/>
      <c r="AM490" s="54"/>
      <c r="AN490" s="54"/>
      <c r="AO490" s="54"/>
      <c r="AP490" s="54"/>
      <c r="AQ490" s="54"/>
      <c r="AR490" s="54"/>
      <c r="AS490" s="54"/>
      <c r="AT490" s="54"/>
      <c r="AU490" s="54"/>
      <c r="AV490" s="54"/>
      <c r="AW490" s="54"/>
      <c r="AX490" s="54"/>
      <c r="AY490" s="54"/>
      <c r="AZ490" s="54"/>
      <c r="BA490" s="54"/>
    </row>
    <row r="491" spans="1:53" ht="15.75">
      <c r="A491" s="299">
        <v>30700017</v>
      </c>
      <c r="B491" s="64" t="s">
        <v>2</v>
      </c>
      <c r="C491" s="242"/>
      <c r="D491" s="17">
        <v>4.4000000000000004</v>
      </c>
      <c r="E491" s="17"/>
      <c r="F491" s="6"/>
      <c r="G491" s="93">
        <f>SUM('1:2'!G491)</f>
        <v>0</v>
      </c>
      <c r="H491" s="296">
        <f t="shared" si="201"/>
        <v>0</v>
      </c>
      <c r="I491" s="93">
        <f>SUM('1:2'!I491)</f>
        <v>0</v>
      </c>
      <c r="J491" s="31" t="str">
        <f t="array" ref="J491">IF(ISERROR(G491/I491),"",G491/I491)</f>
        <v/>
      </c>
      <c r="K491" s="35">
        <f t="array" ref="K491">IF(ISERROR(G491/L491),"",G491/L491)</f>
        <v>0</v>
      </c>
      <c r="L491" s="87">
        <v>5.8</v>
      </c>
      <c r="M491" s="36">
        <f t="shared" si="197"/>
        <v>0</v>
      </c>
      <c r="N491" s="31">
        <f t="shared" si="198"/>
        <v>0</v>
      </c>
      <c r="O491" s="93">
        <f>SUM('1:2'!O491)</f>
        <v>0</v>
      </c>
      <c r="P491" s="93">
        <f>SUM('1:2'!P491)</f>
        <v>0</v>
      </c>
      <c r="Q491" s="93">
        <f>SUM('1:2'!Q491)</f>
        <v>0</v>
      </c>
      <c r="R491" s="93">
        <f>SUM('1:2'!R491)</f>
        <v>0</v>
      </c>
      <c r="S491" s="93">
        <f>SUM('1:2'!S491)</f>
        <v>0</v>
      </c>
      <c r="T491" s="93">
        <f>SUM('1:2'!T491)</f>
        <v>0</v>
      </c>
      <c r="U491" s="93">
        <f>SUM('1:2'!U491)</f>
        <v>0</v>
      </c>
      <c r="V491" s="206">
        <f t="shared" si="199"/>
        <v>0</v>
      </c>
      <c r="W491" s="33" t="str">
        <f t="shared" si="185"/>
        <v/>
      </c>
      <c r="X491" s="93">
        <f>SUM('1:2'!X491)</f>
        <v>0</v>
      </c>
      <c r="Y491" s="93">
        <f>SUM('1:2'!Y491)</f>
        <v>0</v>
      </c>
      <c r="Z491" s="93">
        <f>SUM('1:2'!Z491)</f>
        <v>0</v>
      </c>
      <c r="AA491" s="93">
        <f>SUM('1:2'!AA491)</f>
        <v>0</v>
      </c>
      <c r="AB491" s="358">
        <v>1.79</v>
      </c>
      <c r="AC491" s="269">
        <f t="shared" si="200"/>
        <v>0</v>
      </c>
      <c r="AD491" s="251"/>
      <c r="AE491" s="54"/>
      <c r="AF491" s="54"/>
      <c r="AG491" s="54"/>
      <c r="AH491" s="54"/>
      <c r="AI491" s="57"/>
      <c r="AJ491" s="57"/>
      <c r="AK491" s="57"/>
      <c r="AL491" s="54"/>
      <c r="AM491" s="54"/>
      <c r="AN491" s="54"/>
      <c r="AO491" s="54"/>
      <c r="AP491" s="54"/>
      <c r="AQ491" s="54"/>
      <c r="AR491" s="54"/>
      <c r="AS491" s="54"/>
      <c r="AT491" s="54"/>
      <c r="AU491" s="54"/>
      <c r="AV491" s="54"/>
      <c r="AW491" s="54"/>
      <c r="AX491" s="54"/>
      <c r="AY491" s="54"/>
      <c r="AZ491" s="54"/>
      <c r="BA491" s="54"/>
    </row>
    <row r="492" spans="1:53" ht="15.75">
      <c r="A492" s="299"/>
      <c r="B492" s="64" t="s">
        <v>348</v>
      </c>
      <c r="C492" s="188" t="s">
        <v>376</v>
      </c>
      <c r="D492" s="17"/>
      <c r="E492" s="17"/>
      <c r="F492" s="6"/>
      <c r="G492" s="93">
        <f>SUM('1:2'!G492)</f>
        <v>0</v>
      </c>
      <c r="H492" s="296">
        <f t="shared" si="201"/>
        <v>0</v>
      </c>
      <c r="I492" s="93">
        <f>SUM('1:2'!I492)</f>
        <v>0</v>
      </c>
      <c r="J492" s="31"/>
      <c r="K492" s="35"/>
      <c r="L492" s="87"/>
      <c r="M492" s="36"/>
      <c r="N492" s="31"/>
      <c r="O492" s="93">
        <f>SUM('1:2'!O492)</f>
        <v>0</v>
      </c>
      <c r="P492" s="93">
        <f>SUM('1:2'!P492)</f>
        <v>0</v>
      </c>
      <c r="Q492" s="93">
        <f>SUM('1:2'!Q492)</f>
        <v>0</v>
      </c>
      <c r="R492" s="93">
        <f>SUM('1:2'!R492)</f>
        <v>0</v>
      </c>
      <c r="S492" s="93">
        <f>SUM('1:2'!S492)</f>
        <v>0</v>
      </c>
      <c r="T492" s="93">
        <f>SUM('1:2'!T492)</f>
        <v>0</v>
      </c>
      <c r="U492" s="93">
        <f>SUM('1:2'!U492)</f>
        <v>0</v>
      </c>
      <c r="V492" s="206"/>
      <c r="W492" s="33"/>
      <c r="X492" s="93">
        <f>SUM('1:2'!X492)</f>
        <v>0</v>
      </c>
      <c r="Y492" s="93">
        <f>SUM('1:2'!Y492)</f>
        <v>0</v>
      </c>
      <c r="Z492" s="93">
        <f>SUM('1:2'!Z492)</f>
        <v>0</v>
      </c>
      <c r="AA492" s="93">
        <f>SUM('1:2'!AA492)</f>
        <v>0</v>
      </c>
      <c r="AB492" s="358"/>
      <c r="AC492" s="269">
        <f t="shared" si="200"/>
        <v>0</v>
      </c>
      <c r="AD492" s="251"/>
      <c r="AE492" s="54"/>
      <c r="AF492" s="54"/>
      <c r="AG492" s="54"/>
      <c r="AH492" s="54"/>
      <c r="AI492" s="57"/>
      <c r="AJ492" s="57"/>
      <c r="AK492" s="57"/>
      <c r="AL492" s="54"/>
      <c r="AM492" s="54"/>
      <c r="AN492" s="54"/>
      <c r="AO492" s="54"/>
      <c r="AP492" s="54"/>
      <c r="AQ492" s="54"/>
      <c r="AR492" s="54"/>
      <c r="AS492" s="54"/>
      <c r="AT492" s="54"/>
      <c r="AU492" s="54"/>
      <c r="AV492" s="54"/>
      <c r="AW492" s="54"/>
      <c r="AX492" s="54"/>
      <c r="AY492" s="54"/>
      <c r="AZ492" s="54"/>
      <c r="BA492" s="54"/>
    </row>
    <row r="493" spans="1:53" ht="15.75">
      <c r="A493" s="299">
        <v>30700001</v>
      </c>
      <c r="B493" s="191" t="s">
        <v>359</v>
      </c>
      <c r="C493" s="242"/>
      <c r="D493" s="17"/>
      <c r="E493" s="17"/>
      <c r="F493" s="6"/>
      <c r="G493" s="93">
        <f>SUM('1:2'!G493)</f>
        <v>0</v>
      </c>
      <c r="H493" s="296">
        <f t="shared" si="201"/>
        <v>0</v>
      </c>
      <c r="I493" s="93">
        <f>SUM('1:2'!I493)</f>
        <v>0</v>
      </c>
      <c r="J493" s="31"/>
      <c r="K493" s="35"/>
      <c r="L493" s="87">
        <v>6</v>
      </c>
      <c r="M493" s="36"/>
      <c r="N493" s="31"/>
      <c r="O493" s="93">
        <f>SUM('1:2'!O493)</f>
        <v>0</v>
      </c>
      <c r="P493" s="93">
        <f>SUM('1:2'!P493)</f>
        <v>0</v>
      </c>
      <c r="Q493" s="93">
        <f>SUM('1:2'!Q493)</f>
        <v>0</v>
      </c>
      <c r="R493" s="93">
        <f>SUM('1:2'!R493)</f>
        <v>0</v>
      </c>
      <c r="S493" s="93">
        <f>SUM('1:2'!S493)</f>
        <v>0</v>
      </c>
      <c r="T493" s="93">
        <f>SUM('1:2'!T493)</f>
        <v>0</v>
      </c>
      <c r="U493" s="93">
        <f>SUM('1:2'!U493)</f>
        <v>0</v>
      </c>
      <c r="V493" s="206"/>
      <c r="W493" s="33"/>
      <c r="X493" s="93">
        <f>SUM('1:2'!X493)</f>
        <v>0</v>
      </c>
      <c r="Y493" s="93">
        <f>SUM('1:2'!Y493)</f>
        <v>0</v>
      </c>
      <c r="Z493" s="93">
        <f>SUM('1:2'!Z493)</f>
        <v>0</v>
      </c>
      <c r="AA493" s="93">
        <f>SUM('1:2'!AA493)</f>
        <v>0</v>
      </c>
      <c r="AB493" s="358">
        <v>1.92</v>
      </c>
      <c r="AC493" s="269">
        <f t="shared" si="200"/>
        <v>0</v>
      </c>
      <c r="AD493" s="251"/>
      <c r="AE493" s="54"/>
      <c r="AF493" s="54"/>
      <c r="AG493" s="54"/>
      <c r="AH493" s="54"/>
      <c r="AI493" s="57"/>
      <c r="AJ493" s="57"/>
      <c r="AK493" s="57"/>
      <c r="AL493" s="54"/>
      <c r="AM493" s="54"/>
      <c r="AN493" s="54"/>
      <c r="AO493" s="54"/>
      <c r="AP493" s="54"/>
      <c r="AQ493" s="54"/>
      <c r="AR493" s="54"/>
      <c r="AS493" s="54"/>
      <c r="AT493" s="54"/>
      <c r="AU493" s="54"/>
      <c r="AV493" s="54"/>
      <c r="AW493" s="54"/>
      <c r="AX493" s="54"/>
      <c r="AY493" s="54"/>
      <c r="AZ493" s="54"/>
      <c r="BA493" s="54"/>
    </row>
    <row r="494" spans="1:53" ht="17.25">
      <c r="A494" s="322"/>
      <c r="B494" s="66" t="s">
        <v>104</v>
      </c>
      <c r="C494" s="242" t="s">
        <v>53</v>
      </c>
      <c r="D494" s="17">
        <v>6.04</v>
      </c>
      <c r="E494" s="17"/>
      <c r="F494" s="6"/>
      <c r="G494" s="93">
        <f>SUM('1:2'!G494)</f>
        <v>0</v>
      </c>
      <c r="H494" s="296">
        <f t="shared" si="201"/>
        <v>0</v>
      </c>
      <c r="I494" s="93">
        <f>SUM('1:2'!I494)</f>
        <v>0</v>
      </c>
      <c r="J494" s="31" t="str">
        <f t="array" ref="J494">IF(ISERROR(G494/I494),"",G494/I494)</f>
        <v/>
      </c>
      <c r="K494" s="35">
        <f t="array" ref="K494">IF(ISERROR(G494/L494),"",G494/L494)</f>
        <v>0</v>
      </c>
      <c r="L494" s="87">
        <v>6</v>
      </c>
      <c r="M494" s="36">
        <f t="shared" ref="M494:M498" si="202">IF(ISERROR(I494-K494),"",I494-K494)</f>
        <v>0</v>
      </c>
      <c r="N494" s="31">
        <f t="shared" ref="N494:N498" si="203">SUM(O494:U494)</f>
        <v>0</v>
      </c>
      <c r="O494" s="93">
        <f>SUM('1:2'!O494)</f>
        <v>0</v>
      </c>
      <c r="P494" s="93">
        <f>SUM('1:2'!P494)</f>
        <v>0</v>
      </c>
      <c r="Q494" s="93">
        <f>SUM('1:2'!Q494)</f>
        <v>0</v>
      </c>
      <c r="R494" s="93">
        <f>SUM('1:2'!R494)</f>
        <v>0</v>
      </c>
      <c r="S494" s="93">
        <f>SUM('1:2'!S494)</f>
        <v>0</v>
      </c>
      <c r="T494" s="93">
        <f>SUM('1:2'!T494)</f>
        <v>0</v>
      </c>
      <c r="U494" s="93">
        <f>SUM('1:2'!U494)</f>
        <v>0</v>
      </c>
      <c r="V494" s="206">
        <f t="shared" ref="V494:V498" si="204">SUM(X494:AA494)</f>
        <v>0</v>
      </c>
      <c r="W494" s="33" t="str">
        <f t="shared" ref="W494:W498" si="205">IF(ISERROR(V494/G494),"",V494/G494)</f>
        <v/>
      </c>
      <c r="X494" s="93">
        <f>SUM('1:2'!X494)</f>
        <v>0</v>
      </c>
      <c r="Y494" s="93">
        <f>SUM('1:2'!Y494)</f>
        <v>0</v>
      </c>
      <c r="Z494" s="93">
        <f>SUM('1:2'!Z494)</f>
        <v>0</v>
      </c>
      <c r="AA494" s="93">
        <f>SUM('1:2'!AA494)</f>
        <v>0</v>
      </c>
      <c r="AB494" s="358">
        <v>1.73</v>
      </c>
      <c r="AC494" s="269">
        <f t="shared" si="200"/>
        <v>0</v>
      </c>
      <c r="AD494" s="251"/>
      <c r="AE494" s="54"/>
      <c r="AF494" s="54"/>
      <c r="AG494" s="54"/>
      <c r="AH494" s="54"/>
      <c r="AI494" s="57"/>
      <c r="AJ494" s="57"/>
      <c r="AK494" s="57"/>
      <c r="AL494" s="54"/>
      <c r="AM494" s="54"/>
      <c r="AN494" s="54"/>
      <c r="AO494" s="54"/>
      <c r="AP494" s="54"/>
      <c r="AQ494" s="54"/>
      <c r="AR494" s="54"/>
      <c r="AS494" s="54"/>
      <c r="AT494" s="54"/>
      <c r="AU494" s="54"/>
      <c r="AV494" s="54"/>
      <c r="AW494" s="54"/>
      <c r="AX494" s="54"/>
      <c r="AY494" s="54"/>
      <c r="AZ494" s="54"/>
      <c r="BA494" s="54"/>
    </row>
    <row r="495" spans="1:53" ht="17.25">
      <c r="A495" s="322">
        <v>30700019</v>
      </c>
      <c r="B495" s="66" t="s">
        <v>104</v>
      </c>
      <c r="C495" s="242" t="s">
        <v>60</v>
      </c>
      <c r="D495" s="17">
        <v>6.04</v>
      </c>
      <c r="E495" s="17"/>
      <c r="F495" s="6"/>
      <c r="G495" s="93">
        <f>SUM('1:2'!G495)</f>
        <v>0</v>
      </c>
      <c r="H495" s="296">
        <f t="shared" si="201"/>
        <v>0</v>
      </c>
      <c r="I495" s="93">
        <f>SUM('1:2'!I495)</f>
        <v>0</v>
      </c>
      <c r="J495" s="31" t="str">
        <f t="array" ref="J495">IF(ISERROR(G495/I495),"",G495/I495)</f>
        <v/>
      </c>
      <c r="K495" s="35">
        <f t="array" ref="K495">IF(ISERROR(G495/L495),"",G495/L495)</f>
        <v>0</v>
      </c>
      <c r="L495" s="87">
        <v>6</v>
      </c>
      <c r="M495" s="36">
        <f t="shared" si="202"/>
        <v>0</v>
      </c>
      <c r="N495" s="31">
        <f t="shared" si="203"/>
        <v>0</v>
      </c>
      <c r="O495" s="93">
        <f>SUM('1:2'!O495)</f>
        <v>0</v>
      </c>
      <c r="P495" s="93">
        <f>SUM('1:2'!P495)</f>
        <v>0</v>
      </c>
      <c r="Q495" s="93">
        <f>SUM('1:2'!Q495)</f>
        <v>0</v>
      </c>
      <c r="R495" s="93">
        <f>SUM('1:2'!R495)</f>
        <v>0</v>
      </c>
      <c r="S495" s="93">
        <f>SUM('1:2'!S495)</f>
        <v>0</v>
      </c>
      <c r="T495" s="93">
        <f>SUM('1:2'!T495)</f>
        <v>0</v>
      </c>
      <c r="U495" s="93">
        <f>SUM('1:2'!U495)</f>
        <v>0</v>
      </c>
      <c r="V495" s="206">
        <f t="shared" si="204"/>
        <v>0</v>
      </c>
      <c r="W495" s="33" t="str">
        <f t="shared" si="205"/>
        <v/>
      </c>
      <c r="X495" s="93">
        <f>SUM('1:2'!X495)</f>
        <v>0</v>
      </c>
      <c r="Y495" s="93">
        <f>SUM('1:2'!Y495)</f>
        <v>0</v>
      </c>
      <c r="Z495" s="93">
        <f>SUM('1:2'!Z495)</f>
        <v>0</v>
      </c>
      <c r="AA495" s="93">
        <f>SUM('1:2'!AA495)</f>
        <v>0</v>
      </c>
      <c r="AB495" s="358">
        <v>1.73</v>
      </c>
      <c r="AC495" s="269">
        <f t="shared" si="200"/>
        <v>0</v>
      </c>
      <c r="AD495" s="251"/>
      <c r="AE495" s="54"/>
      <c r="AF495" s="54"/>
      <c r="AG495" s="54"/>
      <c r="AH495" s="54"/>
      <c r="AI495" s="57"/>
      <c r="AJ495" s="57"/>
      <c r="AK495" s="57"/>
      <c r="AL495" s="54"/>
      <c r="AM495" s="54"/>
      <c r="AN495" s="54"/>
      <c r="AO495" s="54"/>
      <c r="AP495" s="54"/>
      <c r="AQ495" s="54"/>
      <c r="AR495" s="54"/>
      <c r="AS495" s="54"/>
      <c r="AT495" s="54"/>
      <c r="AU495" s="54"/>
      <c r="AV495" s="54"/>
      <c r="AW495" s="54"/>
      <c r="AX495" s="54"/>
      <c r="AY495" s="54"/>
      <c r="AZ495" s="54"/>
      <c r="BA495" s="54"/>
    </row>
    <row r="496" spans="1:53" ht="15.75">
      <c r="A496" s="305">
        <v>30601015</v>
      </c>
      <c r="B496" s="281" t="s">
        <v>443</v>
      </c>
      <c r="C496" s="289" t="s">
        <v>53</v>
      </c>
      <c r="D496" s="17"/>
      <c r="E496" s="17"/>
      <c r="F496" s="6"/>
      <c r="G496" s="93">
        <f>SUM('1:2'!G496)</f>
        <v>0</v>
      </c>
      <c r="H496" s="296">
        <f t="shared" si="201"/>
        <v>0</v>
      </c>
      <c r="I496" s="93"/>
      <c r="J496" s="31"/>
      <c r="K496" s="35"/>
      <c r="L496" s="87"/>
      <c r="M496" s="36"/>
      <c r="N496" s="31"/>
      <c r="O496" s="93"/>
      <c r="P496" s="93"/>
      <c r="Q496" s="93"/>
      <c r="R496" s="93"/>
      <c r="S496" s="93"/>
      <c r="T496" s="93"/>
      <c r="U496" s="93"/>
      <c r="V496" s="206"/>
      <c r="W496" s="33"/>
      <c r="X496" s="93"/>
      <c r="Y496" s="93"/>
      <c r="Z496" s="93"/>
      <c r="AA496" s="93"/>
      <c r="AB496" s="358">
        <v>1.73</v>
      </c>
      <c r="AC496" s="269">
        <f t="shared" si="200"/>
        <v>0</v>
      </c>
      <c r="AD496" s="290"/>
      <c r="AE496" s="54"/>
      <c r="AF496" s="54"/>
      <c r="AG496" s="54"/>
      <c r="AH496" s="54"/>
      <c r="AI496" s="57"/>
      <c r="AJ496" s="57"/>
      <c r="AK496" s="57"/>
      <c r="AL496" s="54"/>
      <c r="AM496" s="54"/>
      <c r="AN496" s="54"/>
      <c r="AO496" s="54"/>
      <c r="AP496" s="54"/>
      <c r="AQ496" s="54"/>
      <c r="AR496" s="54"/>
      <c r="AS496" s="54"/>
      <c r="AT496" s="54"/>
      <c r="AU496" s="54"/>
      <c r="AV496" s="54"/>
      <c r="AW496" s="54"/>
      <c r="AX496" s="54"/>
      <c r="AY496" s="54"/>
      <c r="AZ496" s="54"/>
      <c r="BA496" s="54"/>
    </row>
    <row r="497" spans="1:53" ht="15.75">
      <c r="A497" s="305">
        <v>30101016</v>
      </c>
      <c r="B497" s="281" t="s">
        <v>443</v>
      </c>
      <c r="C497" s="289" t="s">
        <v>60</v>
      </c>
      <c r="D497" s="17"/>
      <c r="E497" s="17"/>
      <c r="F497" s="6"/>
      <c r="G497" s="93">
        <f>SUM('1:2'!G497)</f>
        <v>0</v>
      </c>
      <c r="H497" s="296">
        <f t="shared" si="201"/>
        <v>0</v>
      </c>
      <c r="I497" s="93"/>
      <c r="J497" s="31"/>
      <c r="K497" s="35"/>
      <c r="L497" s="87"/>
      <c r="M497" s="36"/>
      <c r="N497" s="31"/>
      <c r="O497" s="93"/>
      <c r="P497" s="93"/>
      <c r="Q497" s="93"/>
      <c r="R497" s="93"/>
      <c r="S497" s="93"/>
      <c r="T497" s="93"/>
      <c r="U497" s="93"/>
      <c r="V497" s="206"/>
      <c r="W497" s="33"/>
      <c r="X497" s="93"/>
      <c r="Y497" s="93"/>
      <c r="Z497" s="93"/>
      <c r="AA497" s="93"/>
      <c r="AB497" s="358">
        <v>1.73</v>
      </c>
      <c r="AC497" s="269">
        <f t="shared" si="200"/>
        <v>0</v>
      </c>
      <c r="AD497" s="290"/>
      <c r="AE497" s="54"/>
      <c r="AF497" s="54"/>
      <c r="AG497" s="54"/>
      <c r="AH497" s="54"/>
      <c r="AI497" s="57"/>
      <c r="AJ497" s="57"/>
      <c r="AK497" s="57"/>
      <c r="AL497" s="54"/>
      <c r="AM497" s="54"/>
      <c r="AN497" s="54"/>
      <c r="AO497" s="54"/>
      <c r="AP497" s="54"/>
      <c r="AQ497" s="54"/>
      <c r="AR497" s="54"/>
      <c r="AS497" s="54"/>
      <c r="AT497" s="54"/>
      <c r="AU497" s="54"/>
      <c r="AV497" s="54"/>
      <c r="AW497" s="54"/>
      <c r="AX497" s="54"/>
      <c r="AY497" s="54"/>
      <c r="AZ497" s="54"/>
      <c r="BA497" s="54"/>
    </row>
    <row r="498" spans="1:53" ht="15.75">
      <c r="A498" s="299">
        <v>30700018</v>
      </c>
      <c r="B498" s="61" t="s">
        <v>159</v>
      </c>
      <c r="C498" s="16"/>
      <c r="D498" s="17">
        <v>7.3</v>
      </c>
      <c r="E498" s="17"/>
      <c r="F498" s="6"/>
      <c r="G498" s="93">
        <f>SUM('1:2'!G498)</f>
        <v>0</v>
      </c>
      <c r="H498" s="296">
        <f t="shared" si="201"/>
        <v>0</v>
      </c>
      <c r="I498" s="93">
        <f>SUM('1:2'!I498)</f>
        <v>0</v>
      </c>
      <c r="J498" s="31" t="str">
        <f t="array" ref="J498">IF(ISERROR(G498/I498),"",G498/I498)</f>
        <v/>
      </c>
      <c r="K498" s="35">
        <f t="array" ref="K498">IF(ISERROR(G498/L498),"",G498/L498)</f>
        <v>0</v>
      </c>
      <c r="L498" s="87">
        <v>7.5</v>
      </c>
      <c r="M498" s="36">
        <f t="shared" si="202"/>
        <v>0</v>
      </c>
      <c r="N498" s="31">
        <f t="shared" si="203"/>
        <v>0</v>
      </c>
      <c r="O498" s="93">
        <f>SUM('1:2'!O498)</f>
        <v>0</v>
      </c>
      <c r="P498" s="93">
        <f>SUM('1:2'!P498)</f>
        <v>0</v>
      </c>
      <c r="Q498" s="93">
        <f>SUM('1:2'!Q498)</f>
        <v>0</v>
      </c>
      <c r="R498" s="93">
        <f>SUM('1:2'!R498)</f>
        <v>0</v>
      </c>
      <c r="S498" s="93">
        <f>SUM('1:2'!S498)</f>
        <v>0</v>
      </c>
      <c r="T498" s="93">
        <f>SUM('1:2'!T498)</f>
        <v>0</v>
      </c>
      <c r="U498" s="93">
        <f>SUM('1:2'!U498)</f>
        <v>0</v>
      </c>
      <c r="V498" s="206">
        <f t="shared" si="204"/>
        <v>0</v>
      </c>
      <c r="W498" s="33" t="str">
        <f t="shared" si="205"/>
        <v/>
      </c>
      <c r="X498" s="93">
        <f>SUM('1:2'!X498)</f>
        <v>0</v>
      </c>
      <c r="Y498" s="93">
        <f>SUM('1:2'!Y498)</f>
        <v>0</v>
      </c>
      <c r="Z498" s="93">
        <f>SUM('1:2'!Z498)</f>
        <v>0</v>
      </c>
      <c r="AA498" s="93">
        <f>SUM('1:2'!AA498)</f>
        <v>0</v>
      </c>
      <c r="AB498" s="358">
        <v>1.27</v>
      </c>
      <c r="AC498" s="269">
        <f t="shared" si="200"/>
        <v>0</v>
      </c>
      <c r="AD498" s="251"/>
      <c r="AE498" s="54"/>
      <c r="AF498" s="54"/>
      <c r="AG498" s="54"/>
      <c r="AH498" s="54"/>
      <c r="AI498" s="57"/>
      <c r="AJ498" s="57"/>
      <c r="AK498" s="57"/>
      <c r="AL498" s="54"/>
      <c r="AM498" s="54"/>
      <c r="AN498" s="54"/>
      <c r="AO498" s="54"/>
      <c r="AP498" s="54"/>
      <c r="AQ498" s="54"/>
      <c r="AR498" s="54"/>
      <c r="AS498" s="54"/>
      <c r="AT498" s="54"/>
      <c r="AU498" s="54"/>
      <c r="AV498" s="54"/>
      <c r="AW498" s="54"/>
      <c r="AX498" s="54"/>
      <c r="AY498" s="54"/>
      <c r="AZ498" s="54"/>
      <c r="BA498" s="54"/>
    </row>
    <row r="499" spans="1:53" ht="15.75">
      <c r="A499" s="299">
        <v>30700010</v>
      </c>
      <c r="B499" s="61" t="s">
        <v>105</v>
      </c>
      <c r="C499" s="16"/>
      <c r="D499" s="17">
        <f>78*120/1000</f>
        <v>9.36</v>
      </c>
      <c r="E499" s="17"/>
      <c r="F499" s="6"/>
      <c r="G499" s="93">
        <f>SUM('1:2'!G499)</f>
        <v>0</v>
      </c>
      <c r="H499" s="296">
        <f t="shared" si="201"/>
        <v>0</v>
      </c>
      <c r="I499" s="93">
        <f>SUM('1:2'!I499)</f>
        <v>0</v>
      </c>
      <c r="J499" s="31"/>
      <c r="K499" s="35"/>
      <c r="L499" s="87"/>
      <c r="M499" s="36"/>
      <c r="N499" s="31"/>
      <c r="O499" s="93">
        <f>SUM('1:2'!O499)</f>
        <v>0</v>
      </c>
      <c r="P499" s="93">
        <f>SUM('1:2'!P499)</f>
        <v>0</v>
      </c>
      <c r="Q499" s="93">
        <f>SUM('1:2'!Q499)</f>
        <v>0</v>
      </c>
      <c r="R499" s="93">
        <f>SUM('1:2'!R499)</f>
        <v>0</v>
      </c>
      <c r="S499" s="93">
        <f>SUM('1:2'!S499)</f>
        <v>0</v>
      </c>
      <c r="T499" s="93">
        <f>SUM('1:2'!T499)</f>
        <v>0</v>
      </c>
      <c r="U499" s="93">
        <f>SUM('1:2'!U499)</f>
        <v>0</v>
      </c>
      <c r="V499" s="206"/>
      <c r="W499" s="33"/>
      <c r="X499" s="93">
        <f>SUM('1:2'!X499)</f>
        <v>0</v>
      </c>
      <c r="Y499" s="93">
        <f>SUM('1:2'!Y499)</f>
        <v>0</v>
      </c>
      <c r="Z499" s="93">
        <f>SUM('1:2'!Z499)</f>
        <v>0</v>
      </c>
      <c r="AA499" s="93">
        <f>SUM('1:2'!AA499)</f>
        <v>0</v>
      </c>
      <c r="AB499" s="358"/>
      <c r="AC499" s="269">
        <f t="shared" si="200"/>
        <v>0</v>
      </c>
      <c r="AD499" s="251"/>
      <c r="AE499" s="54"/>
      <c r="AF499" s="54"/>
      <c r="AG499" s="54"/>
      <c r="AH499" s="54"/>
      <c r="AI499" s="57"/>
      <c r="AJ499" s="57"/>
      <c r="AK499" s="57"/>
      <c r="AL499" s="54"/>
      <c r="AM499" s="54"/>
      <c r="AN499" s="54"/>
      <c r="AO499" s="54"/>
      <c r="AP499" s="54"/>
      <c r="AQ499" s="54"/>
      <c r="AR499" s="54"/>
      <c r="AS499" s="54"/>
      <c r="AT499" s="54"/>
      <c r="AU499" s="54"/>
      <c r="AV499" s="54"/>
      <c r="AW499" s="54"/>
      <c r="AX499" s="54"/>
      <c r="AY499" s="54"/>
      <c r="AZ499" s="54"/>
      <c r="BA499" s="54"/>
    </row>
    <row r="500" spans="1:53" ht="15.75">
      <c r="A500" s="299">
        <v>30700015</v>
      </c>
      <c r="B500" s="294" t="s">
        <v>159</v>
      </c>
      <c r="C500" s="16"/>
      <c r="D500" s="17">
        <v>4.5</v>
      </c>
      <c r="E500" s="17"/>
      <c r="F500" s="6"/>
      <c r="G500" s="93">
        <f>SUM('1:2'!G500)</f>
        <v>0</v>
      </c>
      <c r="H500" s="296">
        <f t="shared" si="201"/>
        <v>0</v>
      </c>
      <c r="I500" s="93">
        <f>SUM('1:2'!I500)</f>
        <v>0</v>
      </c>
      <c r="J500" s="31"/>
      <c r="K500" s="35"/>
      <c r="L500" s="87"/>
      <c r="M500" s="36"/>
      <c r="N500" s="31"/>
      <c r="O500" s="93"/>
      <c r="P500" s="93"/>
      <c r="Q500" s="93"/>
      <c r="R500" s="93"/>
      <c r="S500" s="93"/>
      <c r="T500" s="93"/>
      <c r="U500" s="93"/>
      <c r="V500" s="206"/>
      <c r="W500" s="33"/>
      <c r="X500" s="93"/>
      <c r="Y500" s="93"/>
      <c r="Z500" s="93"/>
      <c r="AA500" s="93"/>
      <c r="AB500" s="358"/>
      <c r="AC500" s="269">
        <f t="shared" si="200"/>
        <v>0</v>
      </c>
      <c r="AD500" s="251"/>
      <c r="AE500" s="54"/>
      <c r="AF500" s="54"/>
      <c r="AG500" s="54"/>
      <c r="AH500" s="54"/>
      <c r="AI500" s="57"/>
      <c r="AJ500" s="57"/>
      <c r="AK500" s="57"/>
      <c r="AL500" s="54"/>
      <c r="AM500" s="54"/>
      <c r="AN500" s="54"/>
      <c r="AO500" s="54"/>
      <c r="AP500" s="54"/>
      <c r="AQ500" s="54"/>
      <c r="AR500" s="54"/>
      <c r="AS500" s="54"/>
      <c r="AT500" s="54"/>
      <c r="AU500" s="54"/>
      <c r="AV500" s="54"/>
      <c r="AW500" s="54"/>
      <c r="AX500" s="54"/>
      <c r="AY500" s="54"/>
      <c r="AZ500" s="54"/>
      <c r="BA500" s="54"/>
    </row>
    <row r="501" spans="1:53" ht="15.75">
      <c r="A501" s="299">
        <v>30700012</v>
      </c>
      <c r="B501" s="294" t="s">
        <v>160</v>
      </c>
      <c r="C501" s="16"/>
      <c r="D501" s="17">
        <v>4.5</v>
      </c>
      <c r="E501" s="17"/>
      <c r="F501" s="6"/>
      <c r="G501" s="93">
        <f>SUM('1:2'!G501)</f>
        <v>0</v>
      </c>
      <c r="H501" s="296">
        <f t="shared" si="201"/>
        <v>0</v>
      </c>
      <c r="I501" s="93">
        <f>SUM('1:2'!I501)</f>
        <v>0</v>
      </c>
      <c r="J501" s="31"/>
      <c r="K501" s="35"/>
      <c r="L501" s="87"/>
      <c r="M501" s="36"/>
      <c r="N501" s="31"/>
      <c r="O501" s="93">
        <f>SUM('1:2'!O501)</f>
        <v>0</v>
      </c>
      <c r="P501" s="93">
        <f>SUM('1:2'!P501)</f>
        <v>0</v>
      </c>
      <c r="Q501" s="93">
        <f>SUM('1:2'!Q501)</f>
        <v>0</v>
      </c>
      <c r="R501" s="93">
        <f>SUM('1:2'!R501)</f>
        <v>0</v>
      </c>
      <c r="S501" s="93">
        <f>SUM('1:2'!S501)</f>
        <v>0</v>
      </c>
      <c r="T501" s="93">
        <f>SUM('1:2'!T501)</f>
        <v>0</v>
      </c>
      <c r="U501" s="93">
        <f>SUM('1:2'!U501)</f>
        <v>0</v>
      </c>
      <c r="V501" s="206"/>
      <c r="W501" s="33"/>
      <c r="X501" s="93">
        <f>SUM('1:2'!X501)</f>
        <v>0</v>
      </c>
      <c r="Y501" s="93">
        <f>SUM('1:2'!Y501)</f>
        <v>0</v>
      </c>
      <c r="Z501" s="93">
        <f>SUM('1:2'!Z501)</f>
        <v>0</v>
      </c>
      <c r="AA501" s="93">
        <f>SUM('1:2'!AA501)</f>
        <v>0</v>
      </c>
      <c r="AB501" s="358"/>
      <c r="AC501" s="269">
        <f t="shared" si="200"/>
        <v>0</v>
      </c>
      <c r="AD501" s="251"/>
      <c r="AE501" s="54"/>
      <c r="AF501" s="54"/>
      <c r="AG501" s="54"/>
      <c r="AH501" s="54"/>
      <c r="AI501" s="57"/>
      <c r="AJ501" s="57"/>
      <c r="AK501" s="57"/>
      <c r="AL501" s="54"/>
      <c r="AM501" s="54"/>
      <c r="AN501" s="54"/>
      <c r="AO501" s="54"/>
      <c r="AP501" s="54"/>
      <c r="AQ501" s="54"/>
      <c r="AR501" s="54"/>
      <c r="AS501" s="54"/>
      <c r="AT501" s="54"/>
      <c r="AU501" s="54"/>
      <c r="AV501" s="54"/>
      <c r="AW501" s="54"/>
      <c r="AX501" s="54"/>
      <c r="AY501" s="54"/>
      <c r="AZ501" s="54"/>
      <c r="BA501" s="54"/>
    </row>
    <row r="502" spans="1:53" ht="17.25">
      <c r="A502" s="320"/>
      <c r="B502" s="244"/>
      <c r="C502" s="16"/>
      <c r="D502" s="17"/>
      <c r="E502" s="17"/>
      <c r="F502" s="6"/>
      <c r="G502" s="93">
        <f>SUM('1:2'!G502)</f>
        <v>0</v>
      </c>
      <c r="H502" s="296">
        <f t="shared" si="201"/>
        <v>0</v>
      </c>
      <c r="I502" s="93">
        <f>SUM('1:2'!I502)</f>
        <v>0</v>
      </c>
      <c r="J502" s="31"/>
      <c r="K502" s="35"/>
      <c r="L502" s="87"/>
      <c r="M502" s="36"/>
      <c r="N502" s="31"/>
      <c r="O502" s="93">
        <f>SUM('1:2'!O502)</f>
        <v>0</v>
      </c>
      <c r="P502" s="93">
        <f>SUM('1:2'!P502)</f>
        <v>0</v>
      </c>
      <c r="Q502" s="93">
        <f>SUM('1:2'!Q502)</f>
        <v>0</v>
      </c>
      <c r="R502" s="93">
        <f>SUM('1:2'!R502)</f>
        <v>0</v>
      </c>
      <c r="S502" s="93">
        <f>SUM('1:2'!S502)</f>
        <v>0</v>
      </c>
      <c r="T502" s="93">
        <f>SUM('1:2'!T502)</f>
        <v>0</v>
      </c>
      <c r="U502" s="93">
        <f>SUM('1:2'!U502)</f>
        <v>0</v>
      </c>
      <c r="V502" s="206"/>
      <c r="W502" s="33"/>
      <c r="X502" s="93">
        <f>SUM('1:2'!X502)</f>
        <v>0</v>
      </c>
      <c r="Y502" s="93">
        <f>SUM('1:2'!Y502)</f>
        <v>0</v>
      </c>
      <c r="Z502" s="93">
        <f>SUM('1:2'!Z502)</f>
        <v>0</v>
      </c>
      <c r="AA502" s="93">
        <f>SUM('1:2'!AA502)</f>
        <v>0</v>
      </c>
      <c r="AB502" s="73"/>
      <c r="AC502" s="269">
        <f t="shared" si="200"/>
        <v>0</v>
      </c>
      <c r="AD502" s="251"/>
      <c r="AE502" s="54"/>
      <c r="AF502" s="54"/>
      <c r="AG502" s="54"/>
      <c r="AH502" s="54"/>
      <c r="AI502" s="57"/>
      <c r="AJ502" s="57"/>
      <c r="AK502" s="57"/>
      <c r="AL502" s="54"/>
      <c r="AM502" s="54"/>
      <c r="AN502" s="54"/>
      <c r="AO502" s="54"/>
      <c r="AP502" s="54"/>
      <c r="AQ502" s="54"/>
      <c r="AR502" s="54"/>
      <c r="AS502" s="54"/>
      <c r="AT502" s="54"/>
      <c r="AU502" s="54"/>
      <c r="AV502" s="54"/>
      <c r="AW502" s="54"/>
      <c r="AX502" s="54"/>
      <c r="AY502" s="54"/>
      <c r="AZ502" s="54"/>
      <c r="BA502" s="54"/>
    </row>
    <row r="503" spans="1:53" ht="15.75">
      <c r="A503" s="535" t="s">
        <v>106</v>
      </c>
      <c r="B503" s="536"/>
      <c r="C503" s="243" t="s">
        <v>71</v>
      </c>
      <c r="D503" s="20"/>
      <c r="E503" s="20"/>
      <c r="F503" s="32"/>
      <c r="G503" s="94">
        <f>SUM(G488:G502)</f>
        <v>0</v>
      </c>
      <c r="H503" s="30">
        <f>SUM(H488:H502)</f>
        <v>0</v>
      </c>
      <c r="I503" s="30">
        <f>SUM(I488:I502)</f>
        <v>0</v>
      </c>
      <c r="J503" s="31" t="str">
        <f t="array" ref="J503">IF(ISERROR(G503/I503),"",G503/I503)</f>
        <v/>
      </c>
      <c r="K503" s="30">
        <f>SUM(K488:K498)</f>
        <v>0</v>
      </c>
      <c r="L503" s="98"/>
      <c r="M503" s="89">
        <f t="shared" ref="M503:V503" si="206">SUM(M488:M498)</f>
        <v>0</v>
      </c>
      <c r="N503" s="20">
        <f t="shared" si="206"/>
        <v>0</v>
      </c>
      <c r="O503" s="91">
        <f t="shared" si="206"/>
        <v>0</v>
      </c>
      <c r="P503" s="91">
        <f t="shared" si="206"/>
        <v>0</v>
      </c>
      <c r="Q503" s="91">
        <f t="shared" si="206"/>
        <v>0</v>
      </c>
      <c r="R503" s="91">
        <f t="shared" si="206"/>
        <v>0</v>
      </c>
      <c r="S503" s="92">
        <f t="shared" si="206"/>
        <v>0</v>
      </c>
      <c r="T503" s="91">
        <f t="shared" si="206"/>
        <v>0</v>
      </c>
      <c r="U503" s="91">
        <f t="shared" si="206"/>
        <v>0</v>
      </c>
      <c r="V503" s="206">
        <f t="shared" si="206"/>
        <v>0</v>
      </c>
      <c r="W503" s="33" t="str">
        <f t="shared" ref="W503:W504" si="207">IF(ISERROR(V503/G503),"",V503/G503)</f>
        <v/>
      </c>
      <c r="X503" s="92">
        <f>SUM(X488:X498)</f>
        <v>0</v>
      </c>
      <c r="Y503" s="92">
        <f>SUM(Y488:Y498)</f>
        <v>0</v>
      </c>
      <c r="Z503" s="92">
        <f>SUM(Z488:Z498)</f>
        <v>0</v>
      </c>
      <c r="AA503" s="92">
        <f>SUM(AA488:AA498)</f>
        <v>0</v>
      </c>
      <c r="AB503" s="70"/>
      <c r="AC503" s="91">
        <f>SUM(AC488:AC502)</f>
        <v>0</v>
      </c>
      <c r="AD503" s="58"/>
      <c r="AE503" s="70"/>
      <c r="AF503" s="70"/>
      <c r="AG503" s="70"/>
      <c r="AH503" s="70"/>
      <c r="AI503" s="58"/>
      <c r="AJ503" s="58"/>
      <c r="AK503" s="58"/>
      <c r="AL503" s="58"/>
      <c r="AM503" s="58"/>
      <c r="AN503" s="58"/>
      <c r="AO503" s="58"/>
      <c r="AP503" s="58"/>
      <c r="AQ503" s="58"/>
      <c r="AR503" s="58"/>
      <c r="AS503" s="58"/>
      <c r="AT503" s="58"/>
      <c r="AU503" s="58"/>
      <c r="AV503" s="58"/>
      <c r="AW503" s="58"/>
      <c r="AX503" s="58"/>
      <c r="AY503" s="58"/>
      <c r="AZ503" s="58"/>
      <c r="BA503" s="58"/>
    </row>
    <row r="504" spans="1:53" ht="15.75">
      <c r="A504" s="546" t="s">
        <v>108</v>
      </c>
      <c r="B504" s="547"/>
      <c r="C504" s="547"/>
      <c r="D504" s="547"/>
      <c r="E504" s="547"/>
      <c r="F504" s="548"/>
      <c r="G504" s="193">
        <f>SUM(G368,G426,G461,G477,G487,G503)</f>
        <v>1732</v>
      </c>
      <c r="H504" s="193">
        <f>SUM(H368,H426,H461,H477,H487,H503)</f>
        <v>8711.9600000000009</v>
      </c>
      <c r="I504" s="193">
        <f>SUM(I368,I426,I461,I477,I487,I503)</f>
        <v>173.5</v>
      </c>
      <c r="J504" s="52">
        <f t="array" ref="J504">IF(ISERROR(G504/I504),"",G504/I504)</f>
        <v>9.9827089337175785</v>
      </c>
      <c r="K504" s="193">
        <f>SUM(K368,K426,K461,K477,K487,K503)</f>
        <v>191.37463343108504</v>
      </c>
      <c r="L504" s="52">
        <f>IF(ISERROR(G504/K504),"",G504/K504)</f>
        <v>9.0503112609420189</v>
      </c>
      <c r="M504" s="193">
        <f t="shared" ref="M504:V504" si="208">SUM(M368,M426,M461,M477,M487,M503)</f>
        <v>-17.874633431085034</v>
      </c>
      <c r="N504" s="193">
        <f t="shared" si="208"/>
        <v>0</v>
      </c>
      <c r="O504" s="193">
        <f t="shared" si="208"/>
        <v>0</v>
      </c>
      <c r="P504" s="193">
        <f t="shared" si="208"/>
        <v>0</v>
      </c>
      <c r="Q504" s="193">
        <f t="shared" si="208"/>
        <v>0</v>
      </c>
      <c r="R504" s="193">
        <f t="shared" si="208"/>
        <v>0</v>
      </c>
      <c r="S504" s="193">
        <f t="shared" si="208"/>
        <v>0</v>
      </c>
      <c r="T504" s="193">
        <f t="shared" si="208"/>
        <v>0</v>
      </c>
      <c r="U504" s="193">
        <f t="shared" si="208"/>
        <v>0</v>
      </c>
      <c r="V504" s="193">
        <f t="shared" si="208"/>
        <v>0</v>
      </c>
      <c r="W504" s="78">
        <f t="shared" si="207"/>
        <v>0</v>
      </c>
      <c r="X504" s="193">
        <f>SUM(X368,X426,X461,X477,X487,X503)</f>
        <v>0</v>
      </c>
      <c r="Y504" s="193">
        <f>SUM(Y368,Y426,Y461,Y477,Y487,Y503)</f>
        <v>0</v>
      </c>
      <c r="Z504" s="193">
        <f>SUM(Z368,Z426,Z461,Z477,Z487,Z503)</f>
        <v>0</v>
      </c>
      <c r="AA504" s="193">
        <f>SUM(AA368,AA426,AA461,AA477,AA487,AA503)</f>
        <v>0</v>
      </c>
      <c r="AB504" s="71"/>
      <c r="AC504" s="271">
        <f>SUM(AC368,AC426,AC461,AC477,AC487,AC503)</f>
        <v>1756.21</v>
      </c>
      <c r="AD504" s="251"/>
      <c r="AE504" s="77"/>
      <c r="AF504" s="77"/>
      <c r="AG504" s="77"/>
      <c r="AH504" s="77"/>
      <c r="AI504" s="57"/>
      <c r="AJ504" s="57"/>
      <c r="AK504" s="57"/>
      <c r="AL504" s="563"/>
      <c r="AM504" s="563"/>
      <c r="AN504" s="563"/>
      <c r="AO504" s="563"/>
      <c r="AP504" s="563"/>
      <c r="AQ504" s="563"/>
      <c r="AR504" s="563"/>
      <c r="AS504" s="563"/>
      <c r="AT504" s="563"/>
      <c r="AU504" s="563"/>
      <c r="AV504" s="563"/>
      <c r="AW504" s="563"/>
      <c r="AX504" s="563"/>
      <c r="AY504" s="563"/>
      <c r="AZ504" s="563"/>
      <c r="BA504" s="563"/>
    </row>
    <row r="505" spans="1:53">
      <c r="G505" s="399">
        <f>+G504+G163+G333</f>
        <v>24463</v>
      </c>
      <c r="H505" s="100" t="s">
        <v>165</v>
      </c>
      <c r="J505" s="101">
        <f>+G461+G291+G121</f>
        <v>3819</v>
      </c>
      <c r="K505" s="101">
        <f>+H461+H291+H121</f>
        <v>17210.18</v>
      </c>
      <c r="L505" s="101">
        <f>+I461+I291+I121</f>
        <v>412.5</v>
      </c>
      <c r="M505" s="50">
        <f>+J505/L505</f>
        <v>9.2581818181818178</v>
      </c>
      <c r="AC505" s="272">
        <f>+AC504+AC163+AC333</f>
        <v>13179.34</v>
      </c>
    </row>
    <row r="506" spans="1:53">
      <c r="G506" s="275"/>
      <c r="H506" s="100"/>
      <c r="J506" s="101"/>
      <c r="K506" s="101"/>
      <c r="L506" s="101"/>
      <c r="M506" s="50"/>
      <c r="AB506" s="275"/>
    </row>
    <row r="507" spans="1:53">
      <c r="D507" s="274"/>
      <c r="H507" s="100"/>
      <c r="J507" s="101"/>
      <c r="K507" s="101"/>
      <c r="L507" s="101"/>
      <c r="M507" s="50"/>
      <c r="AC507" s="276"/>
    </row>
    <row r="508" spans="1:53">
      <c r="J508" s="101"/>
      <c r="K508" s="101"/>
      <c r="L508" s="101"/>
      <c r="M508" s="50"/>
    </row>
    <row r="511" spans="1:53">
      <c r="H511" s="100"/>
      <c r="K511" s="101"/>
      <c r="L511" s="101"/>
      <c r="M511" s="102"/>
    </row>
    <row r="512" spans="1:53">
      <c r="H512" s="100"/>
      <c r="K512" s="101"/>
      <c r="L512" s="101"/>
      <c r="M512" s="102"/>
    </row>
    <row r="513" spans="7:13">
      <c r="H513" s="100"/>
      <c r="K513" s="101"/>
      <c r="L513" s="101"/>
      <c r="M513" s="102"/>
    </row>
    <row r="514" spans="7:13">
      <c r="H514" s="100"/>
      <c r="K514" s="101"/>
      <c r="L514" s="101"/>
      <c r="M514" s="102"/>
    </row>
    <row r="515" spans="7:13">
      <c r="H515" s="100" t="s">
        <v>167</v>
      </c>
      <c r="J515" s="46">
        <f>+G162</f>
        <v>96</v>
      </c>
      <c r="K515" s="101">
        <f>+H162</f>
        <v>748.8</v>
      </c>
      <c r="L515" s="101">
        <f>+I162</f>
        <v>5</v>
      </c>
      <c r="M515" s="102">
        <f>+J515/L515</f>
        <v>19.2</v>
      </c>
    </row>
    <row r="516" spans="7:13">
      <c r="J516" s="46">
        <f>+B170</f>
        <v>10993</v>
      </c>
      <c r="M516" s="102"/>
    </row>
    <row r="517" spans="7:13">
      <c r="M517" s="102"/>
    </row>
    <row r="518" spans="7:13">
      <c r="H518" s="100" t="s">
        <v>163</v>
      </c>
      <c r="J518" s="46">
        <f>+G198</f>
        <v>4672</v>
      </c>
      <c r="K518" s="101">
        <f>+H198</f>
        <v>23665.08</v>
      </c>
      <c r="L518" s="101">
        <f>+I198</f>
        <v>293.55</v>
      </c>
      <c r="M518" s="102">
        <f>+J518/L518</f>
        <v>15.915516947709078</v>
      </c>
    </row>
    <row r="519" spans="7:13">
      <c r="H519" s="100" t="s">
        <v>164</v>
      </c>
      <c r="J519" s="46">
        <f>+G256</f>
        <v>4557</v>
      </c>
      <c r="K519" s="101">
        <f>+H256</f>
        <v>22991.81</v>
      </c>
      <c r="L519" s="101">
        <f>+I256</f>
        <v>191</v>
      </c>
      <c r="M519" s="102">
        <f>+J519/L519</f>
        <v>23.858638743455497</v>
      </c>
    </row>
    <row r="520" spans="7:13">
      <c r="H520" s="100" t="s">
        <v>165</v>
      </c>
      <c r="J520" s="46">
        <f>+G291</f>
        <v>634</v>
      </c>
      <c r="K520" s="101">
        <f>+H291</f>
        <v>1217.26</v>
      </c>
      <c r="L520" s="101">
        <f>+I291</f>
        <v>135</v>
      </c>
      <c r="M520" s="102">
        <f>+J520/L520</f>
        <v>4.6962962962962962</v>
      </c>
    </row>
    <row r="521" spans="7:13">
      <c r="H521" s="100" t="s">
        <v>166</v>
      </c>
      <c r="J521" s="46">
        <f>+G307</f>
        <v>1756</v>
      </c>
      <c r="K521" s="101">
        <f>+H307</f>
        <v>8883.6</v>
      </c>
      <c r="L521" s="101">
        <f>+I307</f>
        <v>105.5</v>
      </c>
      <c r="M521" s="102">
        <f>+J521/L521</f>
        <v>16.644549763033176</v>
      </c>
    </row>
    <row r="522" spans="7:13">
      <c r="H522" s="100" t="s">
        <v>167</v>
      </c>
      <c r="J522" s="46">
        <f>+G332</f>
        <v>0</v>
      </c>
      <c r="K522" s="101">
        <f>+H332</f>
        <v>0</v>
      </c>
      <c r="L522" s="101">
        <f>+I332</f>
        <v>0</v>
      </c>
      <c r="M522" s="102" t="e">
        <f>+J522/L522</f>
        <v>#DIV/0!</v>
      </c>
    </row>
    <row r="523" spans="7:13">
      <c r="G523" t="s">
        <v>170</v>
      </c>
      <c r="J523" s="46">
        <f>+B340</f>
        <v>11738</v>
      </c>
      <c r="K523" s="101"/>
      <c r="L523" s="101"/>
      <c r="M523" s="102"/>
    </row>
    <row r="524" spans="7:13">
      <c r="H524" s="100" t="s">
        <v>163</v>
      </c>
      <c r="J524" s="46">
        <f>+G368</f>
        <v>0</v>
      </c>
      <c r="K524" s="101">
        <f>+H368</f>
        <v>0</v>
      </c>
      <c r="L524" s="101">
        <f>+I368</f>
        <v>0</v>
      </c>
      <c r="M524" s="102" t="e">
        <f>+J524/L524</f>
        <v>#DIV/0!</v>
      </c>
    </row>
    <row r="525" spans="7:13">
      <c r="H525" s="100" t="s">
        <v>164</v>
      </c>
      <c r="J525" s="46">
        <f>+G426</f>
        <v>0</v>
      </c>
      <c r="K525" s="101">
        <f>+H426</f>
        <v>0</v>
      </c>
      <c r="L525" s="101">
        <f>+I426</f>
        <v>0</v>
      </c>
      <c r="M525" s="102" t="e">
        <f>+J525/L525</f>
        <v>#DIV/0!</v>
      </c>
    </row>
    <row r="526" spans="7:13">
      <c r="H526" s="100" t="s">
        <v>165</v>
      </c>
      <c r="J526" s="46">
        <f>+G461</f>
        <v>1732</v>
      </c>
      <c r="K526" s="101">
        <f>+H461</f>
        <v>8711.9600000000009</v>
      </c>
      <c r="L526" s="101">
        <f>+I461</f>
        <v>173.5</v>
      </c>
      <c r="M526" s="102">
        <f>+J526/L526</f>
        <v>9.9827089337175785</v>
      </c>
    </row>
    <row r="527" spans="7:13">
      <c r="H527" s="100" t="s">
        <v>166</v>
      </c>
      <c r="J527" s="46">
        <f>+G477</f>
        <v>0</v>
      </c>
      <c r="K527" s="101">
        <f>+H477</f>
        <v>0</v>
      </c>
      <c r="L527" s="101">
        <f>+I477</f>
        <v>0</v>
      </c>
      <c r="M527" s="102" t="e">
        <f>+J527/L527</f>
        <v>#DIV/0!</v>
      </c>
    </row>
    <row r="528" spans="7:13">
      <c r="H528" s="100" t="s">
        <v>167</v>
      </c>
      <c r="J528" s="46">
        <f>+G503</f>
        <v>0</v>
      </c>
      <c r="K528" s="101">
        <f>+H503</f>
        <v>0</v>
      </c>
      <c r="L528" s="101">
        <f>+I503</f>
        <v>0</v>
      </c>
      <c r="M528" s="102" t="e">
        <f>+J528/L528</f>
        <v>#DIV/0!</v>
      </c>
    </row>
    <row r="529" spans="10:10">
      <c r="J529" s="46" t="e">
        <f>+#REF!</f>
        <v>#REF!</v>
      </c>
    </row>
  </sheetData>
  <mergeCells count="350">
    <mergeCell ref="A504:F504"/>
    <mergeCell ref="AL504:AR504"/>
    <mergeCell ref="AS504:BA504"/>
    <mergeCell ref="A368:B368"/>
    <mergeCell ref="A426:B426"/>
    <mergeCell ref="A461:B461"/>
    <mergeCell ref="A477:B477"/>
    <mergeCell ref="O345:O346"/>
    <mergeCell ref="P345:P346"/>
    <mergeCell ref="Q345:Q346"/>
    <mergeCell ref="R345:R346"/>
    <mergeCell ref="S345:S346"/>
    <mergeCell ref="T345:T346"/>
    <mergeCell ref="U345:U346"/>
    <mergeCell ref="A487:B487"/>
    <mergeCell ref="A503:B503"/>
    <mergeCell ref="G344:H345"/>
    <mergeCell ref="I344:I346"/>
    <mergeCell ref="J344:J346"/>
    <mergeCell ref="K344:K346"/>
    <mergeCell ref="L344:L346"/>
    <mergeCell ref="M344:M346"/>
    <mergeCell ref="A343:BA343"/>
    <mergeCell ref="A344:A346"/>
    <mergeCell ref="B344:B346"/>
    <mergeCell ref="C344:C346"/>
    <mergeCell ref="D344:D346"/>
    <mergeCell ref="E344:E346"/>
    <mergeCell ref="F344:F346"/>
    <mergeCell ref="AL345:AR345"/>
    <mergeCell ref="AS345:BA345"/>
    <mergeCell ref="AB344:AB346"/>
    <mergeCell ref="AC344:AC346"/>
    <mergeCell ref="N344:N346"/>
    <mergeCell ref="O344:U344"/>
    <mergeCell ref="V344:V346"/>
    <mergeCell ref="W344:W346"/>
    <mergeCell ref="X344:AA344"/>
    <mergeCell ref="AI344:AI346"/>
    <mergeCell ref="X345:X346"/>
    <mergeCell ref="Y345:Y346"/>
    <mergeCell ref="Z345:Z346"/>
    <mergeCell ref="AA345:AA346"/>
    <mergeCell ref="AJ344:AJ346"/>
    <mergeCell ref="AK344:AK346"/>
    <mergeCell ref="AL344:BA344"/>
    <mergeCell ref="C341:D341"/>
    <mergeCell ref="E341:F341"/>
    <mergeCell ref="G341:H341"/>
    <mergeCell ref="I341:J341"/>
    <mergeCell ref="K341:L341"/>
    <mergeCell ref="Z341:AA341"/>
    <mergeCell ref="C342:D342"/>
    <mergeCell ref="E342:F342"/>
    <mergeCell ref="G342:H342"/>
    <mergeCell ref="I342:J342"/>
    <mergeCell ref="K342:L342"/>
    <mergeCell ref="M342:N342"/>
    <mergeCell ref="P342:Q342"/>
    <mergeCell ref="R342:S342"/>
    <mergeCell ref="T342:U342"/>
    <mergeCell ref="M341:N341"/>
    <mergeCell ref="P341:Q341"/>
    <mergeCell ref="R341:S341"/>
    <mergeCell ref="T341:U341"/>
    <mergeCell ref="V341:W341"/>
    <mergeCell ref="X341:Y341"/>
    <mergeCell ref="V342:W342"/>
    <mergeCell ref="X342:Y342"/>
    <mergeCell ref="Z342:AA342"/>
    <mergeCell ref="V339:W339"/>
    <mergeCell ref="X339:Y339"/>
    <mergeCell ref="Z339:AA339"/>
    <mergeCell ref="C340:D340"/>
    <mergeCell ref="E340:F340"/>
    <mergeCell ref="G340:H340"/>
    <mergeCell ref="I340:J340"/>
    <mergeCell ref="K340:L340"/>
    <mergeCell ref="M340:N340"/>
    <mergeCell ref="P340:Q340"/>
    <mergeCell ref="R340:S340"/>
    <mergeCell ref="T340:U340"/>
    <mergeCell ref="V340:W340"/>
    <mergeCell ref="X340:Y340"/>
    <mergeCell ref="Z340:AA340"/>
    <mergeCell ref="C339:D339"/>
    <mergeCell ref="E339:F339"/>
    <mergeCell ref="G339:H339"/>
    <mergeCell ref="I339:J339"/>
    <mergeCell ref="K339:L339"/>
    <mergeCell ref="M339:N339"/>
    <mergeCell ref="P339:Q339"/>
    <mergeCell ref="R339:S339"/>
    <mergeCell ref="T339:U339"/>
    <mergeCell ref="V337:W337"/>
    <mergeCell ref="X337:Y337"/>
    <mergeCell ref="Z337:AA337"/>
    <mergeCell ref="C338:D338"/>
    <mergeCell ref="E338:F338"/>
    <mergeCell ref="G338:H338"/>
    <mergeCell ref="I338:J338"/>
    <mergeCell ref="K338:L338"/>
    <mergeCell ref="Z338:AA338"/>
    <mergeCell ref="M338:N338"/>
    <mergeCell ref="P338:Q338"/>
    <mergeCell ref="R338:S338"/>
    <mergeCell ref="T338:U338"/>
    <mergeCell ref="V338:W338"/>
    <mergeCell ref="X338:Y338"/>
    <mergeCell ref="C337:D337"/>
    <mergeCell ref="E337:F337"/>
    <mergeCell ref="G337:H337"/>
    <mergeCell ref="I337:J337"/>
    <mergeCell ref="K337:L337"/>
    <mergeCell ref="M337:N337"/>
    <mergeCell ref="P337:Q337"/>
    <mergeCell ref="R337:S337"/>
    <mergeCell ref="T337:U337"/>
    <mergeCell ref="C336:D336"/>
    <mergeCell ref="E336:F336"/>
    <mergeCell ref="G336:H336"/>
    <mergeCell ref="I336:J336"/>
    <mergeCell ref="K336:L336"/>
    <mergeCell ref="M336:N336"/>
    <mergeCell ref="P336:Q336"/>
    <mergeCell ref="V336:W336"/>
    <mergeCell ref="X336:Y336"/>
    <mergeCell ref="R334:S334"/>
    <mergeCell ref="T334:U334"/>
    <mergeCell ref="R335:S335"/>
    <mergeCell ref="T335:U335"/>
    <mergeCell ref="R336:S336"/>
    <mergeCell ref="T336:U336"/>
    <mergeCell ref="V335:W335"/>
    <mergeCell ref="X335:Y335"/>
    <mergeCell ref="Z335:AA335"/>
    <mergeCell ref="Z336:AA336"/>
    <mergeCell ref="A317:B317"/>
    <mergeCell ref="A332:B332"/>
    <mergeCell ref="A333:F333"/>
    <mergeCell ref="AL333:AR333"/>
    <mergeCell ref="AS333:BA333"/>
    <mergeCell ref="A334:A339"/>
    <mergeCell ref="C334:D334"/>
    <mergeCell ref="E334:F334"/>
    <mergeCell ref="G334:H334"/>
    <mergeCell ref="I334:J334"/>
    <mergeCell ref="V334:W334"/>
    <mergeCell ref="X334:Y334"/>
    <mergeCell ref="Z334:AA334"/>
    <mergeCell ref="C335:D335"/>
    <mergeCell ref="E335:F335"/>
    <mergeCell ref="G335:H335"/>
    <mergeCell ref="I335:J335"/>
    <mergeCell ref="K335:L335"/>
    <mergeCell ref="M335:N335"/>
    <mergeCell ref="P335:Q335"/>
    <mergeCell ref="K334:L334"/>
    <mergeCell ref="M334:N334"/>
    <mergeCell ref="O334:O342"/>
    <mergeCell ref="P334:Q334"/>
    <mergeCell ref="AL175:AR175"/>
    <mergeCell ref="AS175:BA175"/>
    <mergeCell ref="A198:B198"/>
    <mergeCell ref="A256:B256"/>
    <mergeCell ref="A291:B291"/>
    <mergeCell ref="A307:B307"/>
    <mergeCell ref="AJ174:AJ176"/>
    <mergeCell ref="AK174:AK176"/>
    <mergeCell ref="AL174:BA174"/>
    <mergeCell ref="O175:O176"/>
    <mergeCell ref="P175:P176"/>
    <mergeCell ref="Q175:Q176"/>
    <mergeCell ref="R175:R176"/>
    <mergeCell ref="S175:S176"/>
    <mergeCell ref="T175:T176"/>
    <mergeCell ref="U175:U176"/>
    <mergeCell ref="N174:N176"/>
    <mergeCell ref="O174:U174"/>
    <mergeCell ref="V174:V176"/>
    <mergeCell ref="W174:W176"/>
    <mergeCell ref="X174:AA174"/>
    <mergeCell ref="AI174:AI176"/>
    <mergeCell ref="X175:X176"/>
    <mergeCell ref="Y175:Y176"/>
    <mergeCell ref="Z175:Z176"/>
    <mergeCell ref="AA175:AA176"/>
    <mergeCell ref="G174:H175"/>
    <mergeCell ref="I174:I176"/>
    <mergeCell ref="J174:J176"/>
    <mergeCell ref="K174:K176"/>
    <mergeCell ref="L174:L176"/>
    <mergeCell ref="M174:M176"/>
    <mergeCell ref="A174:A176"/>
    <mergeCell ref="B174:B176"/>
    <mergeCell ref="C174:C176"/>
    <mergeCell ref="D174:D176"/>
    <mergeCell ref="E174:E176"/>
    <mergeCell ref="F174:F176"/>
    <mergeCell ref="R172:S172"/>
    <mergeCell ref="T172:U172"/>
    <mergeCell ref="V172:W172"/>
    <mergeCell ref="X172:Y172"/>
    <mergeCell ref="Z172:AA172"/>
    <mergeCell ref="A173:BA173"/>
    <mergeCell ref="V171:W171"/>
    <mergeCell ref="X171:Y171"/>
    <mergeCell ref="Z171:AA171"/>
    <mergeCell ref="C172:D172"/>
    <mergeCell ref="E172:F172"/>
    <mergeCell ref="G172:H172"/>
    <mergeCell ref="I172:J172"/>
    <mergeCell ref="K172:L172"/>
    <mergeCell ref="M172:N172"/>
    <mergeCell ref="P172:Q172"/>
    <mergeCell ref="C171:D171"/>
    <mergeCell ref="E171:F171"/>
    <mergeCell ref="G171:H171"/>
    <mergeCell ref="I171:J171"/>
    <mergeCell ref="K171:L171"/>
    <mergeCell ref="M171:N171"/>
    <mergeCell ref="P171:Q171"/>
    <mergeCell ref="R171:S171"/>
    <mergeCell ref="T171:U171"/>
    <mergeCell ref="V169:W169"/>
    <mergeCell ref="X169:Y169"/>
    <mergeCell ref="Z169:AA169"/>
    <mergeCell ref="C170:D170"/>
    <mergeCell ref="E170:F170"/>
    <mergeCell ref="G170:H170"/>
    <mergeCell ref="I170:J170"/>
    <mergeCell ref="K170:L170"/>
    <mergeCell ref="Z170:AA170"/>
    <mergeCell ref="M170:N170"/>
    <mergeCell ref="P170:Q170"/>
    <mergeCell ref="R170:S170"/>
    <mergeCell ref="T170:U170"/>
    <mergeCell ref="V170:W170"/>
    <mergeCell ref="X170:Y170"/>
    <mergeCell ref="C169:D169"/>
    <mergeCell ref="E169:F169"/>
    <mergeCell ref="G169:H169"/>
    <mergeCell ref="I169:J169"/>
    <mergeCell ref="K169:L169"/>
    <mergeCell ref="M169:N169"/>
    <mergeCell ref="P169:Q169"/>
    <mergeCell ref="R169:S169"/>
    <mergeCell ref="T169:U169"/>
    <mergeCell ref="C167:D167"/>
    <mergeCell ref="E167:F167"/>
    <mergeCell ref="G167:H167"/>
    <mergeCell ref="I167:J167"/>
    <mergeCell ref="K167:L167"/>
    <mergeCell ref="Z167:AA167"/>
    <mergeCell ref="C168:D168"/>
    <mergeCell ref="E168:F168"/>
    <mergeCell ref="G168:H168"/>
    <mergeCell ref="I168:J168"/>
    <mergeCell ref="K168:L168"/>
    <mergeCell ref="M168:N168"/>
    <mergeCell ref="P168:Q168"/>
    <mergeCell ref="R168:S168"/>
    <mergeCell ref="T168:U168"/>
    <mergeCell ref="M167:N167"/>
    <mergeCell ref="P167:Q167"/>
    <mergeCell ref="R167:S167"/>
    <mergeCell ref="T167:U167"/>
    <mergeCell ref="V167:W167"/>
    <mergeCell ref="X167:Y167"/>
    <mergeCell ref="V168:W168"/>
    <mergeCell ref="X168:Y168"/>
    <mergeCell ref="Z168:AA168"/>
    <mergeCell ref="Z165:AA165"/>
    <mergeCell ref="C166:D166"/>
    <mergeCell ref="E166:F166"/>
    <mergeCell ref="G166:H166"/>
    <mergeCell ref="I166:J166"/>
    <mergeCell ref="K166:L166"/>
    <mergeCell ref="R166:S166"/>
    <mergeCell ref="T166:U166"/>
    <mergeCell ref="V166:W166"/>
    <mergeCell ref="X166:Y166"/>
    <mergeCell ref="Z166:AA166"/>
    <mergeCell ref="P164:Q164"/>
    <mergeCell ref="M165:N165"/>
    <mergeCell ref="P165:Q165"/>
    <mergeCell ref="M166:N166"/>
    <mergeCell ref="P166:Q166"/>
    <mergeCell ref="R165:S165"/>
    <mergeCell ref="T165:U165"/>
    <mergeCell ref="V165:W165"/>
    <mergeCell ref="X165:Y165"/>
    <mergeCell ref="A137:B137"/>
    <mergeCell ref="A147:B147"/>
    <mergeCell ref="A162:B162"/>
    <mergeCell ref="A163:F163"/>
    <mergeCell ref="A164:A169"/>
    <mergeCell ref="C164:D164"/>
    <mergeCell ref="E164:F164"/>
    <mergeCell ref="Y5:Y6"/>
    <mergeCell ref="Z5:Z6"/>
    <mergeCell ref="R164:S164"/>
    <mergeCell ref="T164:U164"/>
    <mergeCell ref="V164:W164"/>
    <mergeCell ref="X164:Y164"/>
    <mergeCell ref="Z164:AA164"/>
    <mergeCell ref="C165:D165"/>
    <mergeCell ref="E165:F165"/>
    <mergeCell ref="G165:H165"/>
    <mergeCell ref="I165:J165"/>
    <mergeCell ref="K165:L165"/>
    <mergeCell ref="G164:H164"/>
    <mergeCell ref="I164:J164"/>
    <mergeCell ref="K164:L164"/>
    <mergeCell ref="M164:N164"/>
    <mergeCell ref="O164:O172"/>
    <mergeCell ref="S5:S6"/>
    <mergeCell ref="T5:T6"/>
    <mergeCell ref="U5:U6"/>
    <mergeCell ref="X5:X6"/>
    <mergeCell ref="K4:K6"/>
    <mergeCell ref="L4:L6"/>
    <mergeCell ref="M4:M6"/>
    <mergeCell ref="N4:N6"/>
    <mergeCell ref="O4:U4"/>
    <mergeCell ref="V4:V6"/>
    <mergeCell ref="AB4:AB6"/>
    <mergeCell ref="AC4:AC6"/>
    <mergeCell ref="AB174:AB176"/>
    <mergeCell ref="AC174:AC176"/>
    <mergeCell ref="A2:AA2"/>
    <mergeCell ref="A4:A6"/>
    <mergeCell ref="B4:B6"/>
    <mergeCell ref="C4:C6"/>
    <mergeCell ref="D4:D6"/>
    <mergeCell ref="E4:E6"/>
    <mergeCell ref="F4:F6"/>
    <mergeCell ref="G4:H5"/>
    <mergeCell ref="I4:I6"/>
    <mergeCell ref="J4:J6"/>
    <mergeCell ref="AA5:AA6"/>
    <mergeCell ref="A28:B28"/>
    <mergeCell ref="A86:B86"/>
    <mergeCell ref="A121:B121"/>
    <mergeCell ref="W4:W6"/>
    <mergeCell ref="X4:AA4"/>
    <mergeCell ref="O5:O6"/>
    <mergeCell ref="P5:P6"/>
    <mergeCell ref="Q5:Q6"/>
    <mergeCell ref="R5:R6"/>
  </mergeCells>
  <phoneticPr fontId="4" type="noConversion"/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K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5" sqref="E15"/>
    </sheetView>
  </sheetViews>
  <sheetFormatPr defaultRowHeight="14.25"/>
  <cols>
    <col min="1" max="1" width="19.125" customWidth="1"/>
    <col min="2" max="2" width="13.5" customWidth="1"/>
    <col min="3" max="3" width="15.5" customWidth="1"/>
    <col min="5" max="5" width="14.125" customWidth="1"/>
    <col min="6" max="6" width="15.125" customWidth="1"/>
    <col min="7" max="7" width="10.875" customWidth="1"/>
    <col min="8" max="8" width="15.125" customWidth="1"/>
    <col min="9" max="9" width="16.375" customWidth="1"/>
    <col min="10" max="10" width="12.375" customWidth="1"/>
    <col min="11" max="11" width="9" style="252"/>
  </cols>
  <sheetData>
    <row r="1" spans="1:11" ht="25.5">
      <c r="A1" s="605" t="s">
        <v>536</v>
      </c>
      <c r="B1" s="606"/>
      <c r="C1" s="606"/>
      <c r="D1" s="606"/>
      <c r="E1" s="606"/>
      <c r="F1" s="606"/>
      <c r="G1" s="606"/>
      <c r="H1" s="606"/>
      <c r="I1" s="606"/>
      <c r="J1" s="606"/>
      <c r="K1" s="607"/>
    </row>
    <row r="2" spans="1:11" ht="15.75">
      <c r="A2" s="380" t="s">
        <v>518</v>
      </c>
      <c r="B2" s="381" t="s">
        <v>519</v>
      </c>
      <c r="C2" s="383"/>
      <c r="D2" s="382"/>
      <c r="E2" s="381" t="s">
        <v>520</v>
      </c>
      <c r="F2" s="383"/>
      <c r="G2" s="382"/>
      <c r="H2" s="380" t="s">
        <v>521</v>
      </c>
      <c r="I2" s="380"/>
      <c r="J2" s="380"/>
      <c r="K2" s="603" t="s">
        <v>535</v>
      </c>
    </row>
    <row r="3" spans="1:11" ht="15.75">
      <c r="A3" s="380" t="s">
        <v>522</v>
      </c>
      <c r="B3" s="380" t="s">
        <v>523</v>
      </c>
      <c r="C3" s="380" t="s">
        <v>524</v>
      </c>
      <c r="D3" s="380" t="s">
        <v>525</v>
      </c>
      <c r="E3" s="380" t="s">
        <v>523</v>
      </c>
      <c r="F3" s="380" t="s">
        <v>524</v>
      </c>
      <c r="G3" s="380" t="s">
        <v>525</v>
      </c>
      <c r="H3" s="380" t="s">
        <v>523</v>
      </c>
      <c r="I3" s="380" t="s">
        <v>524</v>
      </c>
      <c r="J3" s="380" t="s">
        <v>525</v>
      </c>
      <c r="K3" s="604"/>
    </row>
    <row r="4" spans="1:11" ht="15.75">
      <c r="A4" s="380" t="s">
        <v>526</v>
      </c>
      <c r="B4" s="380">
        <f>+汇总!G28</f>
        <v>4979</v>
      </c>
      <c r="C4" s="380">
        <v>0</v>
      </c>
      <c r="D4" s="384" t="e">
        <f>+B4/C4</f>
        <v>#DIV/0!</v>
      </c>
      <c r="E4" s="380">
        <f>+汇总!G198</f>
        <v>7589</v>
      </c>
      <c r="F4" s="380">
        <v>0</v>
      </c>
      <c r="G4" s="384" t="e">
        <f>+E4/F4</f>
        <v>#DIV/0!</v>
      </c>
      <c r="H4" s="380">
        <f>+汇总!G368</f>
        <v>0</v>
      </c>
      <c r="I4" s="380">
        <v>0</v>
      </c>
      <c r="J4" s="380" t="e">
        <f t="shared" ref="J4:J9" si="0">+H4/I4</f>
        <v>#DIV/0!</v>
      </c>
      <c r="K4" s="385">
        <f>+B4+E4+H4</f>
        <v>12568</v>
      </c>
    </row>
    <row r="5" spans="1:11" ht="15.75">
      <c r="A5" s="380" t="s">
        <v>527</v>
      </c>
      <c r="B5" s="380">
        <f>+汇总!G86</f>
        <v>6597</v>
      </c>
      <c r="C5" s="380">
        <v>0</v>
      </c>
      <c r="D5" s="384" t="e">
        <f t="shared" ref="D5:D11" si="1">+B5/C5</f>
        <v>#DIV/0!</v>
      </c>
      <c r="E5" s="380">
        <f>+汇总!G256</f>
        <v>8712</v>
      </c>
      <c r="F5" s="380">
        <v>0</v>
      </c>
      <c r="G5" s="384" t="e">
        <f t="shared" ref="G5:G11" si="2">+E5/F5</f>
        <v>#DIV/0!</v>
      </c>
      <c r="H5" s="380">
        <f>+汇总!G426</f>
        <v>0</v>
      </c>
      <c r="I5" s="380">
        <v>0</v>
      </c>
      <c r="J5" s="380" t="e">
        <f t="shared" si="0"/>
        <v>#DIV/0!</v>
      </c>
      <c r="K5" s="385">
        <f t="shared" ref="K5:K10" si="3">+B5+E5+H5</f>
        <v>15309</v>
      </c>
    </row>
    <row r="6" spans="1:11" ht="15.75">
      <c r="A6" s="380" t="s">
        <v>528</v>
      </c>
      <c r="B6" s="380">
        <f>+汇总!G121</f>
        <v>2462</v>
      </c>
      <c r="C6" s="380">
        <v>0</v>
      </c>
      <c r="D6" s="384" t="e">
        <f t="shared" si="1"/>
        <v>#DIV/0!</v>
      </c>
      <c r="E6" s="380">
        <f>+汇总!G291</f>
        <v>1438</v>
      </c>
      <c r="F6" s="380">
        <v>0</v>
      </c>
      <c r="G6" s="380" t="e">
        <f t="shared" si="2"/>
        <v>#DIV/0!</v>
      </c>
      <c r="H6" s="380">
        <f>+汇总!G461</f>
        <v>1732</v>
      </c>
      <c r="I6" s="380">
        <v>0</v>
      </c>
      <c r="J6" s="384" t="e">
        <f>+H6/I6</f>
        <v>#DIV/0!</v>
      </c>
      <c r="K6" s="385">
        <f t="shared" si="3"/>
        <v>5632</v>
      </c>
    </row>
    <row r="7" spans="1:11" ht="15.75">
      <c r="A7" s="380" t="s">
        <v>529</v>
      </c>
      <c r="B7" s="380">
        <f>+汇总!G137</f>
        <v>2238</v>
      </c>
      <c r="C7" s="380">
        <v>0</v>
      </c>
      <c r="D7" s="380" t="e">
        <f t="shared" si="1"/>
        <v>#DIV/0!</v>
      </c>
      <c r="E7" s="380">
        <f>+汇总!G307</f>
        <v>2491</v>
      </c>
      <c r="F7" s="380">
        <v>0</v>
      </c>
      <c r="G7" s="380" t="e">
        <f t="shared" si="2"/>
        <v>#DIV/0!</v>
      </c>
      <c r="H7" s="380">
        <f>+汇总!G477</f>
        <v>0</v>
      </c>
      <c r="I7" s="380">
        <v>0</v>
      </c>
      <c r="J7" s="380" t="e">
        <f t="shared" si="0"/>
        <v>#DIV/0!</v>
      </c>
      <c r="K7" s="385">
        <f t="shared" si="3"/>
        <v>4729</v>
      </c>
    </row>
    <row r="8" spans="1:11" ht="15.75">
      <c r="A8" s="380" t="s">
        <v>530</v>
      </c>
      <c r="B8" s="380">
        <f>+汇总!G147</f>
        <v>630</v>
      </c>
      <c r="C8" s="380">
        <v>0</v>
      </c>
      <c r="D8" s="384" t="e">
        <f t="shared" si="1"/>
        <v>#DIV/0!</v>
      </c>
      <c r="E8" s="380">
        <f>+汇总!G317</f>
        <v>665</v>
      </c>
      <c r="F8" s="380">
        <v>0</v>
      </c>
      <c r="G8" s="384" t="e">
        <f>+E8/F8</f>
        <v>#DIV/0!</v>
      </c>
      <c r="H8" s="380">
        <f>+汇总!G487</f>
        <v>0</v>
      </c>
      <c r="I8" s="380">
        <v>0</v>
      </c>
      <c r="J8" s="380" t="e">
        <f t="shared" si="0"/>
        <v>#DIV/0!</v>
      </c>
      <c r="K8" s="385">
        <f t="shared" si="3"/>
        <v>1295</v>
      </c>
    </row>
    <row r="9" spans="1:11" ht="15.75">
      <c r="A9" s="380" t="s">
        <v>531</v>
      </c>
      <c r="B9" s="380">
        <f>+汇总!G162</f>
        <v>96</v>
      </c>
      <c r="C9" s="380">
        <v>0</v>
      </c>
      <c r="D9" s="384" t="e">
        <f t="shared" si="1"/>
        <v>#DIV/0!</v>
      </c>
      <c r="E9" s="380">
        <f>+汇总!G332</f>
        <v>0</v>
      </c>
      <c r="F9" s="380">
        <v>0</v>
      </c>
      <c r="G9" s="384" t="e">
        <f t="shared" si="2"/>
        <v>#DIV/0!</v>
      </c>
      <c r="H9" s="380">
        <f>+汇总!G503</f>
        <v>0</v>
      </c>
      <c r="I9" s="380">
        <v>0</v>
      </c>
      <c r="J9" s="384" t="e">
        <f t="shared" si="0"/>
        <v>#DIV/0!</v>
      </c>
      <c r="K9" s="385">
        <f t="shared" si="3"/>
        <v>96</v>
      </c>
    </row>
    <row r="10" spans="1:11" ht="15.75">
      <c r="A10" s="380" t="s">
        <v>532</v>
      </c>
      <c r="B10" s="380">
        <v>0</v>
      </c>
      <c r="C10" s="380">
        <v>0</v>
      </c>
      <c r="D10" s="380" t="e">
        <f t="shared" si="1"/>
        <v>#DIV/0!</v>
      </c>
      <c r="E10" s="380">
        <v>0</v>
      </c>
      <c r="F10" s="380">
        <v>0</v>
      </c>
      <c r="G10" s="380" t="e">
        <f t="shared" si="2"/>
        <v>#DIV/0!</v>
      </c>
      <c r="H10" s="380">
        <v>0</v>
      </c>
      <c r="I10" s="380">
        <v>0</v>
      </c>
      <c r="J10" s="380" t="e">
        <f>+H10/I10</f>
        <v>#DIV/0!</v>
      </c>
      <c r="K10" s="385">
        <f t="shared" si="3"/>
        <v>0</v>
      </c>
    </row>
    <row r="11" spans="1:11" ht="15.75">
      <c r="A11" s="380" t="s">
        <v>533</v>
      </c>
      <c r="B11" s="380">
        <f>SUM(B4:B10)</f>
        <v>17002</v>
      </c>
      <c r="C11" s="380">
        <f>SUM(C4:C10)</f>
        <v>0</v>
      </c>
      <c r="D11" s="380" t="e">
        <f t="shared" si="1"/>
        <v>#DIV/0!</v>
      </c>
      <c r="E11" s="380">
        <f>SUM(E4:E10)</f>
        <v>20895</v>
      </c>
      <c r="F11" s="380">
        <f>SUM(F4:F10)</f>
        <v>0</v>
      </c>
      <c r="G11" s="384" t="e">
        <f t="shared" si="2"/>
        <v>#DIV/0!</v>
      </c>
      <c r="H11" s="380">
        <f>SUM(H4:H10)</f>
        <v>1732</v>
      </c>
      <c r="I11" s="380">
        <f>SUM(I4:I10)</f>
        <v>0</v>
      </c>
      <c r="J11" s="384" t="e">
        <f>+H11/I11</f>
        <v>#DIV/0!</v>
      </c>
      <c r="K11" s="385">
        <f>+B11+E11+H11</f>
        <v>39629</v>
      </c>
    </row>
    <row r="12" spans="1:11" ht="15.75">
      <c r="A12" s="380" t="s">
        <v>534</v>
      </c>
      <c r="B12" s="571">
        <f>B11+E11+H11</f>
        <v>39629</v>
      </c>
      <c r="C12" s="575"/>
      <c r="D12" s="575"/>
      <c r="E12" s="575"/>
      <c r="F12" s="575"/>
      <c r="G12" s="575"/>
      <c r="H12" s="575"/>
      <c r="I12" s="575"/>
      <c r="J12" s="572"/>
      <c r="K12" s="385"/>
    </row>
  </sheetData>
  <mergeCells count="3">
    <mergeCell ref="K2:K3"/>
    <mergeCell ref="A1:K1"/>
    <mergeCell ref="B12:J12"/>
  </mergeCells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31</vt:lpstr>
      <vt:lpstr>1</vt:lpstr>
      <vt:lpstr>2</vt:lpstr>
      <vt:lpstr>3</vt:lpstr>
      <vt:lpstr>表样</vt:lpstr>
      <vt:lpstr>周汇总</vt:lpstr>
      <vt:lpstr>汇总</vt:lpstr>
      <vt:lpstr>直接人工成本</vt:lpstr>
      <vt:lpstr>分类汇总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1996-12-17T01:32:42Z</dcterms:created>
  <dcterms:modified xsi:type="dcterms:W3CDTF">2017-01-04T03:17:24Z</dcterms:modified>
</cp:coreProperties>
</file>